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drawings/drawing2.xml" ContentType="application/vnd.openxmlformats-officedocument.drawingml.chartshapes+xml"/>
  <Override PartName="/xl/workbook.xml" ContentType="application/vnd.openxmlformats-officedocument.spreadsheetml.sheet.main+xml"/>
  <Override PartName="/xl/worksheets/sheet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Tables/pivotTable1.xml" ContentType="application/vnd.openxmlformats-officedocument.spreadsheetml.pivotTable+xml"/>
  <Override PartName="/xl/charts/chart6.xml" ContentType="application/vnd.openxmlformats-officedocument.drawingml.chart+xml"/>
  <Override PartName="/xl/charts/chart5.xml" ContentType="application/vnd.openxmlformats-officedocument.drawingml.chart+xml"/>
  <Override PartName="/xl/worksheets/sheet1.xml" ContentType="application/vnd.openxmlformats-officedocument.spreadsheetml.worksheet+xml"/>
  <Override PartName="/xl/charts/chart4.xml" ContentType="application/vnd.openxmlformats-officedocument.drawingml.chart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drawings/drawing4.xml" ContentType="application/vnd.openxmlformats-officedocument.drawing+xml"/>
  <Override PartName="/xl/worksheets/sheet4.xml" ContentType="application/vnd.openxmlformats-officedocument.spreadsheetml.workshee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2.xml" ContentType="application/vnd.openxmlformats-officedocument.drawingml.chart+xml"/>
  <Override PartName="/xl/pivotCache/pivotCacheDefinition1.xml" ContentType="application/vnd.openxmlformats-officedocument.spreadsheetml.pivotCacheDefinition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pivotCache/pivotCacheRecords1.xml" ContentType="application/vnd.openxmlformats-officedocument.spreadsheetml.pivotCacheRecord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65" windowWidth="18960" windowHeight="7020"/>
  </bookViews>
  <sheets>
    <sheet name="Tarif" sheetId="11" r:id="rId1"/>
    <sheet name="Eksempel" sheetId="12" r:id="rId2"/>
    <sheet name="Dynamisk" sheetId="3" r:id="rId3"/>
    <sheet name="Figurer_kronologisk" sheetId="7" r:id="rId4"/>
    <sheet name="Figurer_sorteret" sheetId="4" r:id="rId5"/>
    <sheet name="Data_sorteret" sheetId="2" r:id="rId6"/>
    <sheet name="Data_kronologisk" sheetId="6" r:id="rId7"/>
    <sheet name="Data_sæsontarif" sheetId="10" r:id="rId8"/>
    <sheet name="Sheet2" sheetId="9" r:id="rId9"/>
  </sheets>
  <definedNames>
    <definedName name="_xlnm._FilterDatabase" localSheetId="6" hidden="1">Data_kronologisk!$A$6:$F$6</definedName>
    <definedName name="_xlnm._FilterDatabase" localSheetId="5" hidden="1">Data_sorteret!$A$6:$E$6</definedName>
    <definedName name="_xlnm._FilterDatabase" localSheetId="8" hidden="1">Sheet2!$E$18:$F$18</definedName>
  </definedNames>
  <calcPr calcId="145621"/>
  <pivotCaches>
    <pivotCache cacheId="0" r:id="rId10"/>
  </pivotCaches>
</workbook>
</file>

<file path=xl/calcChain.xml><?xml version="1.0" encoding="utf-8"?>
<calcChain xmlns="http://schemas.openxmlformats.org/spreadsheetml/2006/main">
  <c r="C62" i="3" l="1"/>
  <c r="C61" i="3"/>
  <c r="C60" i="3"/>
  <c r="K24" i="11" l="1"/>
  <c r="D71" i="12"/>
  <c r="N24" i="12"/>
  <c r="M24" i="12"/>
  <c r="L24" i="12"/>
  <c r="K24" i="12"/>
  <c r="J24" i="12"/>
  <c r="I24" i="12"/>
  <c r="H24" i="12"/>
  <c r="G24" i="12"/>
  <c r="N21" i="12"/>
  <c r="M21" i="12"/>
  <c r="L21" i="12"/>
  <c r="K21" i="12"/>
  <c r="J21" i="12"/>
  <c r="I21" i="12"/>
  <c r="H21" i="12"/>
  <c r="G21" i="12"/>
  <c r="D42" i="11" l="1"/>
  <c r="D41" i="11"/>
  <c r="E16" i="12"/>
  <c r="D16" i="12"/>
  <c r="E15" i="12"/>
  <c r="D15" i="12"/>
  <c r="D14" i="12"/>
  <c r="C35" i="12"/>
  <c r="C34" i="12"/>
  <c r="C33" i="12"/>
  <c r="F32" i="11"/>
  <c r="K47" i="12"/>
  <c r="K84" i="12" s="1"/>
  <c r="K9" i="12"/>
  <c r="K6" i="12"/>
  <c r="K48" i="12" s="1"/>
  <c r="G74" i="12"/>
  <c r="G47" i="12"/>
  <c r="G9" i="12"/>
  <c r="G6" i="12"/>
  <c r="G48" i="12" s="1"/>
  <c r="C79" i="12"/>
  <c r="J74" i="12"/>
  <c r="I74" i="12"/>
  <c r="H74" i="12"/>
  <c r="N47" i="12"/>
  <c r="N84" i="12" s="1"/>
  <c r="M47" i="12"/>
  <c r="M84" i="12" s="1"/>
  <c r="L47" i="12"/>
  <c r="L84" i="12" s="1"/>
  <c r="J47" i="12"/>
  <c r="J84" i="12" s="1"/>
  <c r="I47" i="12"/>
  <c r="I84" i="12" s="1"/>
  <c r="H47" i="12"/>
  <c r="H84" i="12" s="1"/>
  <c r="B35" i="12"/>
  <c r="B34" i="12"/>
  <c r="B33" i="12"/>
  <c r="D31" i="12"/>
  <c r="M31" i="12" s="1"/>
  <c r="C11" i="3"/>
  <c r="C10" i="3"/>
  <c r="C51" i="3"/>
  <c r="C50" i="3"/>
  <c r="C49" i="3"/>
  <c r="C48" i="3"/>
  <c r="D41" i="3"/>
  <c r="D40" i="3"/>
  <c r="D39" i="3"/>
  <c r="D38" i="3"/>
  <c r="C41" i="3"/>
  <c r="C40" i="3"/>
  <c r="C39" i="3"/>
  <c r="C38" i="3"/>
  <c r="D63" i="11"/>
  <c r="D62" i="11"/>
  <c r="D61" i="11"/>
  <c r="D60" i="11"/>
  <c r="D55" i="11"/>
  <c r="E14" i="12" l="1"/>
  <c r="L23" i="11"/>
  <c r="N23" i="11"/>
  <c r="M23" i="11"/>
  <c r="G42" i="12"/>
  <c r="G67" i="12"/>
  <c r="G85" i="12"/>
  <c r="K69" i="12"/>
  <c r="K82" i="12" s="1"/>
  <c r="G49" i="12"/>
  <c r="G84" i="12"/>
  <c r="K12" i="12"/>
  <c r="K16" i="12" s="1"/>
  <c r="K86" i="12"/>
  <c r="K87" i="12" s="1"/>
  <c r="G31" i="12"/>
  <c r="K31" i="12"/>
  <c r="K49" i="12"/>
  <c r="K10" i="12"/>
  <c r="K25" i="12"/>
  <c r="K42" i="12"/>
  <c r="G76" i="12"/>
  <c r="G78" i="12"/>
  <c r="G12" i="12"/>
  <c r="G16" i="12" s="1"/>
  <c r="G10" i="12"/>
  <c r="H31" i="12"/>
  <c r="J31" i="12"/>
  <c r="L31" i="12"/>
  <c r="N31" i="12"/>
  <c r="I31" i="12"/>
  <c r="D64" i="11"/>
  <c r="C9" i="3"/>
  <c r="G43" i="3" s="1"/>
  <c r="H27" i="3"/>
  <c r="F34" i="11"/>
  <c r="D36" i="11" s="1"/>
  <c r="F30" i="11"/>
  <c r="D23" i="11"/>
  <c r="E44" i="11" s="1"/>
  <c r="N9" i="12"/>
  <c r="M9" i="12"/>
  <c r="L9" i="12"/>
  <c r="J9" i="12"/>
  <c r="I9" i="12"/>
  <c r="H9" i="12"/>
  <c r="N6" i="12"/>
  <c r="N86" i="12" s="1"/>
  <c r="N87" i="12" s="1"/>
  <c r="M6" i="12"/>
  <c r="M86" i="12" s="1"/>
  <c r="M87" i="12" s="1"/>
  <c r="L6" i="12"/>
  <c r="L86" i="12" s="1"/>
  <c r="L87" i="12" s="1"/>
  <c r="J6" i="12"/>
  <c r="J85" i="12" s="1"/>
  <c r="J87" i="12" s="1"/>
  <c r="I6" i="12"/>
  <c r="I85" i="12" s="1"/>
  <c r="I87" i="12" s="1"/>
  <c r="H6" i="12"/>
  <c r="G14" i="12" l="1"/>
  <c r="G15" i="12"/>
  <c r="H85" i="12"/>
  <c r="H87" i="12" s="1"/>
  <c r="H42" i="12"/>
  <c r="K14" i="12"/>
  <c r="K15" i="12"/>
  <c r="G87" i="12"/>
  <c r="G77" i="12"/>
  <c r="G79" i="12"/>
  <c r="G75" i="12"/>
  <c r="K26" i="12"/>
  <c r="K28" i="12" s="1"/>
  <c r="K63" i="12"/>
  <c r="K65" i="12" s="1"/>
  <c r="K71" i="12" s="1"/>
  <c r="K89" i="12" s="1"/>
  <c r="K90" i="12" s="1"/>
  <c r="G25" i="12"/>
  <c r="I48" i="12"/>
  <c r="I49" i="12" s="1"/>
  <c r="I67" i="12"/>
  <c r="M48" i="12"/>
  <c r="M49" i="12" s="1"/>
  <c r="M69" i="12"/>
  <c r="M82" i="12" s="1"/>
  <c r="H48" i="12"/>
  <c r="H67" i="12"/>
  <c r="J48" i="12"/>
  <c r="J49" i="12" s="1"/>
  <c r="J67" i="12"/>
  <c r="L48" i="12"/>
  <c r="L49" i="12" s="1"/>
  <c r="L69" i="12"/>
  <c r="L82" i="12" s="1"/>
  <c r="N48" i="12"/>
  <c r="N49" i="12" s="1"/>
  <c r="N69" i="12"/>
  <c r="N82" i="12" s="1"/>
  <c r="I42" i="12"/>
  <c r="M42" i="12"/>
  <c r="J42" i="12"/>
  <c r="L42" i="12"/>
  <c r="N42" i="12"/>
  <c r="H12" i="12"/>
  <c r="H14" i="12" s="1"/>
  <c r="M12" i="12"/>
  <c r="J12" i="12"/>
  <c r="J25" i="12"/>
  <c r="L12" i="12"/>
  <c r="N12" i="12"/>
  <c r="N25" i="12"/>
  <c r="I12" i="12"/>
  <c r="H10" i="12"/>
  <c r="J10" i="12"/>
  <c r="L10" i="12"/>
  <c r="N10" i="12"/>
  <c r="I10" i="12"/>
  <c r="M10" i="12"/>
  <c r="Z8" i="6"/>
  <c r="AA8" i="6"/>
  <c r="Z9" i="6"/>
  <c r="AA9" i="6"/>
  <c r="Z10" i="6"/>
  <c r="AA10" i="6"/>
  <c r="Z11" i="6"/>
  <c r="AA11" i="6"/>
  <c r="Z12" i="6"/>
  <c r="AA12" i="6"/>
  <c r="Z13" i="6"/>
  <c r="AA13" i="6"/>
  <c r="Z14" i="6"/>
  <c r="AA14" i="6"/>
  <c r="Z15" i="6"/>
  <c r="AA15" i="6"/>
  <c r="Z16" i="6"/>
  <c r="AA16" i="6"/>
  <c r="Z17" i="6"/>
  <c r="AA17" i="6"/>
  <c r="Z18" i="6"/>
  <c r="AA18" i="6"/>
  <c r="Z19" i="6"/>
  <c r="AA19" i="6"/>
  <c r="Z20" i="6"/>
  <c r="AA20" i="6"/>
  <c r="Z21" i="6"/>
  <c r="AA21" i="6"/>
  <c r="Z22" i="6"/>
  <c r="AA22" i="6"/>
  <c r="Z23" i="6"/>
  <c r="AA23" i="6"/>
  <c r="Z24" i="6"/>
  <c r="AA24" i="6"/>
  <c r="Z25" i="6"/>
  <c r="AA25" i="6"/>
  <c r="Z26" i="6"/>
  <c r="AA26" i="6"/>
  <c r="Z27" i="6"/>
  <c r="AA27" i="6"/>
  <c r="Z28" i="6"/>
  <c r="AA28" i="6"/>
  <c r="Z29" i="6"/>
  <c r="AA29" i="6"/>
  <c r="Z30" i="6"/>
  <c r="AA30" i="6"/>
  <c r="Z31" i="6"/>
  <c r="AA31" i="6"/>
  <c r="Z32" i="6"/>
  <c r="AA32" i="6"/>
  <c r="Z33" i="6"/>
  <c r="AA33" i="6"/>
  <c r="Z34" i="6"/>
  <c r="AA34" i="6"/>
  <c r="Z35" i="6"/>
  <c r="AA35" i="6"/>
  <c r="Z36" i="6"/>
  <c r="AA36" i="6"/>
  <c r="Z37" i="6"/>
  <c r="AA37" i="6"/>
  <c r="Z38" i="6"/>
  <c r="AA38" i="6"/>
  <c r="Z39" i="6"/>
  <c r="AA39" i="6"/>
  <c r="Z40" i="6"/>
  <c r="AA40" i="6"/>
  <c r="Z41" i="6"/>
  <c r="AA41" i="6"/>
  <c r="Z42" i="6"/>
  <c r="AA42" i="6"/>
  <c r="Z43" i="6"/>
  <c r="AA43" i="6"/>
  <c r="Z44" i="6"/>
  <c r="AA44" i="6"/>
  <c r="Z45" i="6"/>
  <c r="AA45" i="6"/>
  <c r="Z46" i="6"/>
  <c r="AA46" i="6"/>
  <c r="Z47" i="6"/>
  <c r="AA47" i="6"/>
  <c r="Z48" i="6"/>
  <c r="AA48" i="6"/>
  <c r="Z49" i="6"/>
  <c r="AA49" i="6"/>
  <c r="Z50" i="6"/>
  <c r="AA50" i="6"/>
  <c r="Z51" i="6"/>
  <c r="AA51" i="6"/>
  <c r="Z52" i="6"/>
  <c r="AA52" i="6"/>
  <c r="Z53" i="6"/>
  <c r="AA53" i="6"/>
  <c r="Z54" i="6"/>
  <c r="AA54" i="6"/>
  <c r="Z55" i="6"/>
  <c r="AA55" i="6"/>
  <c r="Z56" i="6"/>
  <c r="AA56" i="6"/>
  <c r="Z57" i="6"/>
  <c r="AA57" i="6"/>
  <c r="Z58" i="6"/>
  <c r="AA58" i="6"/>
  <c r="Z59" i="6"/>
  <c r="AA59" i="6"/>
  <c r="Z60" i="6"/>
  <c r="AA60" i="6"/>
  <c r="Z61" i="6"/>
  <c r="AA61" i="6"/>
  <c r="Z62" i="6"/>
  <c r="AA62" i="6"/>
  <c r="Z63" i="6"/>
  <c r="AA63" i="6"/>
  <c r="Z64" i="6"/>
  <c r="AA64" i="6"/>
  <c r="Z65" i="6"/>
  <c r="AA65" i="6"/>
  <c r="Z66" i="6"/>
  <c r="AA66" i="6"/>
  <c r="Z67" i="6"/>
  <c r="AA67" i="6"/>
  <c r="Z68" i="6"/>
  <c r="AA68" i="6"/>
  <c r="Z69" i="6"/>
  <c r="AA69" i="6"/>
  <c r="Z70" i="6"/>
  <c r="AA70" i="6"/>
  <c r="Z71" i="6"/>
  <c r="AA71" i="6"/>
  <c r="Z72" i="6"/>
  <c r="AA72" i="6"/>
  <c r="Z73" i="6"/>
  <c r="AA73" i="6"/>
  <c r="Z74" i="6"/>
  <c r="AA74" i="6"/>
  <c r="Z75" i="6"/>
  <c r="AA75" i="6"/>
  <c r="Z76" i="6"/>
  <c r="AA76" i="6"/>
  <c r="Z77" i="6"/>
  <c r="AA77" i="6"/>
  <c r="Z78" i="6"/>
  <c r="AA78" i="6"/>
  <c r="Z79" i="6"/>
  <c r="AA79" i="6"/>
  <c r="Z80" i="6"/>
  <c r="AA80" i="6"/>
  <c r="Z81" i="6"/>
  <c r="AA81" i="6"/>
  <c r="Z82" i="6"/>
  <c r="AA82" i="6"/>
  <c r="Z83" i="6"/>
  <c r="AA83" i="6"/>
  <c r="Z84" i="6"/>
  <c r="AA84" i="6"/>
  <c r="Z85" i="6"/>
  <c r="AA85" i="6"/>
  <c r="Z86" i="6"/>
  <c r="AA86" i="6"/>
  <c r="Z87" i="6"/>
  <c r="AA87" i="6"/>
  <c r="Z88" i="6"/>
  <c r="AA88" i="6"/>
  <c r="Z89" i="6"/>
  <c r="AA89" i="6"/>
  <c r="Z90" i="6"/>
  <c r="AA90" i="6"/>
  <c r="Z91" i="6"/>
  <c r="AA91" i="6"/>
  <c r="Z92" i="6"/>
  <c r="AA92" i="6"/>
  <c r="Z93" i="6"/>
  <c r="AA93" i="6"/>
  <c r="Z94" i="6"/>
  <c r="AA94" i="6"/>
  <c r="Z95" i="6"/>
  <c r="AA95" i="6"/>
  <c r="Z96" i="6"/>
  <c r="AA96" i="6"/>
  <c r="Z97" i="6"/>
  <c r="AB97" i="6"/>
  <c r="Z98" i="6"/>
  <c r="AB98" i="6"/>
  <c r="Z99" i="6"/>
  <c r="AB99" i="6"/>
  <c r="Z100" i="6"/>
  <c r="AB100" i="6"/>
  <c r="Z101" i="6"/>
  <c r="AB101" i="6"/>
  <c r="Z102" i="6"/>
  <c r="AB102" i="6"/>
  <c r="Z103" i="6"/>
  <c r="AB103" i="6"/>
  <c r="Z104" i="6"/>
  <c r="AB104" i="6"/>
  <c r="Z105" i="6"/>
  <c r="AB105" i="6"/>
  <c r="Z106" i="6"/>
  <c r="AB106" i="6"/>
  <c r="Z107" i="6"/>
  <c r="AB107" i="6"/>
  <c r="Z108" i="6"/>
  <c r="AB108" i="6"/>
  <c r="Z109" i="6"/>
  <c r="AB109" i="6"/>
  <c r="Z110" i="6"/>
  <c r="AB110" i="6"/>
  <c r="Z111" i="6"/>
  <c r="AB111" i="6"/>
  <c r="Z112" i="6"/>
  <c r="AB112" i="6"/>
  <c r="Z113" i="6"/>
  <c r="AB113" i="6"/>
  <c r="Z114" i="6"/>
  <c r="AB114" i="6"/>
  <c r="Z115" i="6"/>
  <c r="AB115" i="6"/>
  <c r="Z116" i="6"/>
  <c r="AB116" i="6"/>
  <c r="Z117" i="6"/>
  <c r="AB117" i="6"/>
  <c r="Z118" i="6"/>
  <c r="AB118" i="6"/>
  <c r="Z119" i="6"/>
  <c r="AB119" i="6"/>
  <c r="Z120" i="6"/>
  <c r="AB120" i="6"/>
  <c r="Z121" i="6"/>
  <c r="AB121" i="6"/>
  <c r="Z122" i="6"/>
  <c r="AB122" i="6"/>
  <c r="Z123" i="6"/>
  <c r="AB123" i="6"/>
  <c r="Z124" i="6"/>
  <c r="AB124" i="6"/>
  <c r="Z125" i="6"/>
  <c r="AB125" i="6"/>
  <c r="Z126" i="6"/>
  <c r="AB126" i="6"/>
  <c r="Z127" i="6"/>
  <c r="AB127" i="6"/>
  <c r="Z128" i="6"/>
  <c r="AB128" i="6"/>
  <c r="Z129" i="6"/>
  <c r="AB129" i="6"/>
  <c r="Z130" i="6"/>
  <c r="AB130" i="6"/>
  <c r="Z131" i="6"/>
  <c r="AB131" i="6"/>
  <c r="Z132" i="6"/>
  <c r="AB132" i="6"/>
  <c r="Z133" i="6"/>
  <c r="AB133" i="6"/>
  <c r="Z134" i="6"/>
  <c r="AB134" i="6"/>
  <c r="Z135" i="6"/>
  <c r="AB135" i="6"/>
  <c r="Z136" i="6"/>
  <c r="AB136" i="6"/>
  <c r="Z137" i="6"/>
  <c r="AB137" i="6"/>
  <c r="Z138" i="6"/>
  <c r="AB138" i="6"/>
  <c r="Z139" i="6"/>
  <c r="AB139" i="6"/>
  <c r="Z140" i="6"/>
  <c r="AB140" i="6"/>
  <c r="Z141" i="6"/>
  <c r="AB141" i="6"/>
  <c r="Z142" i="6"/>
  <c r="AB142" i="6"/>
  <c r="Z143" i="6"/>
  <c r="AB143" i="6"/>
  <c r="Z144" i="6"/>
  <c r="AB144" i="6"/>
  <c r="Z145" i="6"/>
  <c r="AB145" i="6"/>
  <c r="Z146" i="6"/>
  <c r="AB146" i="6"/>
  <c r="Z147" i="6"/>
  <c r="AB147" i="6"/>
  <c r="Z148" i="6"/>
  <c r="AB148" i="6"/>
  <c r="Z149" i="6"/>
  <c r="AB149" i="6"/>
  <c r="Z150" i="6"/>
  <c r="AB150" i="6"/>
  <c r="Z151" i="6"/>
  <c r="AB151" i="6"/>
  <c r="Z152" i="6"/>
  <c r="AB152" i="6"/>
  <c r="Z153" i="6"/>
  <c r="AB153" i="6"/>
  <c r="Z154" i="6"/>
  <c r="AB154" i="6"/>
  <c r="Z155" i="6"/>
  <c r="AB155" i="6"/>
  <c r="Z156" i="6"/>
  <c r="AB156" i="6"/>
  <c r="Z157" i="6"/>
  <c r="AB157" i="6"/>
  <c r="AA158" i="6"/>
  <c r="AB158" i="6"/>
  <c r="AA159" i="6"/>
  <c r="AB159" i="6"/>
  <c r="AA160" i="6"/>
  <c r="AB160" i="6"/>
  <c r="AA161" i="6"/>
  <c r="AB161" i="6"/>
  <c r="AA162" i="6"/>
  <c r="AB162" i="6"/>
  <c r="AA163" i="6"/>
  <c r="AB163" i="6"/>
  <c r="AA164" i="6"/>
  <c r="AB164" i="6"/>
  <c r="AA165" i="6"/>
  <c r="AB165" i="6"/>
  <c r="AA166" i="6"/>
  <c r="AB166" i="6"/>
  <c r="AA167" i="6"/>
  <c r="AB167" i="6"/>
  <c r="AA168" i="6"/>
  <c r="AB168" i="6"/>
  <c r="AA169" i="6"/>
  <c r="AB169" i="6"/>
  <c r="AA170" i="6"/>
  <c r="AB170" i="6"/>
  <c r="AA171" i="6"/>
  <c r="AB171" i="6"/>
  <c r="AA172" i="6"/>
  <c r="AB172" i="6"/>
  <c r="AA173" i="6"/>
  <c r="AB173" i="6"/>
  <c r="AA174" i="6"/>
  <c r="AB174" i="6"/>
  <c r="AA175" i="6"/>
  <c r="AB175" i="6"/>
  <c r="AA176" i="6"/>
  <c r="AB176" i="6"/>
  <c r="AA177" i="6"/>
  <c r="AB177" i="6"/>
  <c r="AA178" i="6"/>
  <c r="AB178" i="6"/>
  <c r="AA179" i="6"/>
  <c r="AB179" i="6"/>
  <c r="AA180" i="6"/>
  <c r="AB180" i="6"/>
  <c r="AA181" i="6"/>
  <c r="AB181" i="6"/>
  <c r="AA182" i="6"/>
  <c r="AB182" i="6"/>
  <c r="AA183" i="6"/>
  <c r="AB183" i="6"/>
  <c r="AA184" i="6"/>
  <c r="AB184" i="6"/>
  <c r="AA185" i="6"/>
  <c r="AB185" i="6"/>
  <c r="AA186" i="6"/>
  <c r="AB186" i="6"/>
  <c r="AA187" i="6"/>
  <c r="AB187" i="6"/>
  <c r="AA188" i="6"/>
  <c r="AB188" i="6"/>
  <c r="AA189" i="6"/>
  <c r="AB189" i="6"/>
  <c r="AA190" i="6"/>
  <c r="AB190" i="6"/>
  <c r="AA191" i="6"/>
  <c r="AB191" i="6"/>
  <c r="AA192" i="6"/>
  <c r="AB192" i="6"/>
  <c r="AA193" i="6"/>
  <c r="AB193" i="6"/>
  <c r="AA194" i="6"/>
  <c r="AB194" i="6"/>
  <c r="AA195" i="6"/>
  <c r="AB195" i="6"/>
  <c r="AA196" i="6"/>
  <c r="AB196" i="6"/>
  <c r="AA197" i="6"/>
  <c r="AB197" i="6"/>
  <c r="AA198" i="6"/>
  <c r="AB198" i="6"/>
  <c r="AA199" i="6"/>
  <c r="AB199" i="6"/>
  <c r="AA200" i="6"/>
  <c r="AB200" i="6"/>
  <c r="AA201" i="6"/>
  <c r="AB201" i="6"/>
  <c r="AA202" i="6"/>
  <c r="AB202" i="6"/>
  <c r="AA203" i="6"/>
  <c r="AB203" i="6"/>
  <c r="AA204" i="6"/>
  <c r="AB204" i="6"/>
  <c r="AA205" i="6"/>
  <c r="AB205" i="6"/>
  <c r="AA206" i="6"/>
  <c r="AB206" i="6"/>
  <c r="AA207" i="6"/>
  <c r="AB207" i="6"/>
  <c r="AA208" i="6"/>
  <c r="AB208" i="6"/>
  <c r="AA209" i="6"/>
  <c r="AB209" i="6"/>
  <c r="AA210" i="6"/>
  <c r="AB210" i="6"/>
  <c r="AA211" i="6"/>
  <c r="AB211" i="6"/>
  <c r="AA212" i="6"/>
  <c r="AB212" i="6"/>
  <c r="AA213" i="6"/>
  <c r="AB213" i="6"/>
  <c r="AA214" i="6"/>
  <c r="AB214" i="6"/>
  <c r="AA215" i="6"/>
  <c r="AB215" i="6"/>
  <c r="AA216" i="6"/>
  <c r="AB216" i="6"/>
  <c r="AA217" i="6"/>
  <c r="AB217" i="6"/>
  <c r="AA218" i="6"/>
  <c r="AB218" i="6"/>
  <c r="AA219" i="6"/>
  <c r="AB219" i="6"/>
  <c r="AA220" i="6"/>
  <c r="AB220" i="6"/>
  <c r="AA221" i="6"/>
  <c r="AB221" i="6"/>
  <c r="AA222" i="6"/>
  <c r="AB222" i="6"/>
  <c r="AA223" i="6"/>
  <c r="AB223" i="6"/>
  <c r="AA224" i="6"/>
  <c r="AB224" i="6"/>
  <c r="AA225" i="6"/>
  <c r="AB225" i="6"/>
  <c r="AA226" i="6"/>
  <c r="AB226" i="6"/>
  <c r="AA227" i="6"/>
  <c r="AB227" i="6"/>
  <c r="AA228" i="6"/>
  <c r="AB228" i="6"/>
  <c r="AA229" i="6"/>
  <c r="AB229" i="6"/>
  <c r="AA230" i="6"/>
  <c r="AB230" i="6"/>
  <c r="AA231" i="6"/>
  <c r="AB231" i="6"/>
  <c r="AA232" i="6"/>
  <c r="AB232" i="6"/>
  <c r="AA233" i="6"/>
  <c r="AB233" i="6"/>
  <c r="AA234" i="6"/>
  <c r="AB234" i="6"/>
  <c r="AA235" i="6"/>
  <c r="AB235" i="6"/>
  <c r="AA236" i="6"/>
  <c r="AB236" i="6"/>
  <c r="AA237" i="6"/>
  <c r="AB237" i="6"/>
  <c r="AA238" i="6"/>
  <c r="AB238" i="6"/>
  <c r="AA239" i="6"/>
  <c r="AB239" i="6"/>
  <c r="AA240" i="6"/>
  <c r="AB240" i="6"/>
  <c r="AA241" i="6"/>
  <c r="AB241" i="6"/>
  <c r="AA242" i="6"/>
  <c r="AB242" i="6"/>
  <c r="AA243" i="6"/>
  <c r="AB243" i="6"/>
  <c r="AA244" i="6"/>
  <c r="AB244" i="6"/>
  <c r="AA245" i="6"/>
  <c r="AB245" i="6"/>
  <c r="AA246" i="6"/>
  <c r="AB246" i="6"/>
  <c r="AA247" i="6"/>
  <c r="AB247" i="6"/>
  <c r="AA248" i="6"/>
  <c r="AB248" i="6"/>
  <c r="AA249" i="6"/>
  <c r="AB249" i="6"/>
  <c r="AA250" i="6"/>
  <c r="AB250" i="6"/>
  <c r="AA251" i="6"/>
  <c r="AB251" i="6"/>
  <c r="AA252" i="6"/>
  <c r="AB252" i="6"/>
  <c r="AA253" i="6"/>
  <c r="AB253" i="6"/>
  <c r="AA254" i="6"/>
  <c r="AB254" i="6"/>
  <c r="AA255" i="6"/>
  <c r="AB255" i="6"/>
  <c r="AA256" i="6"/>
  <c r="AB256" i="6"/>
  <c r="AA257" i="6"/>
  <c r="AB257" i="6"/>
  <c r="AA258" i="6"/>
  <c r="AB258" i="6"/>
  <c r="AA259" i="6"/>
  <c r="AB259" i="6"/>
  <c r="AA260" i="6"/>
  <c r="AB260" i="6"/>
  <c r="AA261" i="6"/>
  <c r="AB261" i="6"/>
  <c r="AA262" i="6"/>
  <c r="AB262" i="6"/>
  <c r="AA263" i="6"/>
  <c r="AB263" i="6"/>
  <c r="AA264" i="6"/>
  <c r="AB264" i="6"/>
  <c r="AA265" i="6"/>
  <c r="AB265" i="6"/>
  <c r="AA266" i="6"/>
  <c r="AB266" i="6"/>
  <c r="AA267" i="6"/>
  <c r="AB267" i="6"/>
  <c r="AA268" i="6"/>
  <c r="AB268" i="6"/>
  <c r="AA269" i="6"/>
  <c r="AB269" i="6"/>
  <c r="AA270" i="6"/>
  <c r="AB270" i="6"/>
  <c r="AA271" i="6"/>
  <c r="AB271" i="6"/>
  <c r="AA272" i="6"/>
  <c r="AB272" i="6"/>
  <c r="AA273" i="6"/>
  <c r="AB273" i="6"/>
  <c r="AA274" i="6"/>
  <c r="AB274" i="6"/>
  <c r="AA275" i="6"/>
  <c r="AB275" i="6"/>
  <c r="AA276" i="6"/>
  <c r="AB276" i="6"/>
  <c r="AA277" i="6"/>
  <c r="AB277" i="6"/>
  <c r="AA278" i="6"/>
  <c r="AB278" i="6"/>
  <c r="AA279" i="6"/>
  <c r="AB279" i="6"/>
  <c r="Z280" i="6"/>
  <c r="AB280" i="6"/>
  <c r="Z281" i="6"/>
  <c r="AB281" i="6"/>
  <c r="Z282" i="6"/>
  <c r="AB282" i="6"/>
  <c r="Z283" i="6"/>
  <c r="AB283" i="6"/>
  <c r="Z284" i="6"/>
  <c r="AB284" i="6"/>
  <c r="Z285" i="6"/>
  <c r="AB285" i="6"/>
  <c r="Z286" i="6"/>
  <c r="AB286" i="6"/>
  <c r="Z287" i="6"/>
  <c r="AB287" i="6"/>
  <c r="Z288" i="6"/>
  <c r="AB288" i="6"/>
  <c r="Z289" i="6"/>
  <c r="AB289" i="6"/>
  <c r="Z290" i="6"/>
  <c r="AB290" i="6"/>
  <c r="Z291" i="6"/>
  <c r="AB291" i="6"/>
  <c r="Z292" i="6"/>
  <c r="AB292" i="6"/>
  <c r="Z293" i="6"/>
  <c r="AB293" i="6"/>
  <c r="Z294" i="6"/>
  <c r="AB294" i="6"/>
  <c r="Z295" i="6"/>
  <c r="AB295" i="6"/>
  <c r="Z296" i="6"/>
  <c r="AB296" i="6"/>
  <c r="Z297" i="6"/>
  <c r="AB297" i="6"/>
  <c r="Z298" i="6"/>
  <c r="AB298" i="6"/>
  <c r="Z299" i="6"/>
  <c r="AB299" i="6"/>
  <c r="Z300" i="6"/>
  <c r="AB300" i="6"/>
  <c r="Z301" i="6"/>
  <c r="AB301" i="6"/>
  <c r="Z302" i="6"/>
  <c r="AB302" i="6"/>
  <c r="Z303" i="6"/>
  <c r="AB303" i="6"/>
  <c r="Z304" i="6"/>
  <c r="AB304" i="6"/>
  <c r="Z305" i="6"/>
  <c r="AB305" i="6"/>
  <c r="Z306" i="6"/>
  <c r="AB306" i="6"/>
  <c r="Z307" i="6"/>
  <c r="AB307" i="6"/>
  <c r="Z308" i="6"/>
  <c r="AB308" i="6"/>
  <c r="Z309" i="6"/>
  <c r="AB309" i="6"/>
  <c r="Z310" i="6"/>
  <c r="AB310" i="6"/>
  <c r="Z311" i="6"/>
  <c r="AB311" i="6"/>
  <c r="Z312" i="6"/>
  <c r="AB312" i="6"/>
  <c r="Z313" i="6"/>
  <c r="AB313" i="6"/>
  <c r="Z314" i="6"/>
  <c r="AB314" i="6"/>
  <c r="Z315" i="6"/>
  <c r="AB315" i="6"/>
  <c r="Z316" i="6"/>
  <c r="AB316" i="6"/>
  <c r="Z317" i="6"/>
  <c r="AB317" i="6"/>
  <c r="Z318" i="6"/>
  <c r="AB318" i="6"/>
  <c r="Z319" i="6"/>
  <c r="AB319" i="6"/>
  <c r="Z320" i="6"/>
  <c r="AB320" i="6"/>
  <c r="Z321" i="6"/>
  <c r="AB321" i="6"/>
  <c r="Z322" i="6"/>
  <c r="AB322" i="6"/>
  <c r="Z323" i="6"/>
  <c r="AB323" i="6"/>
  <c r="Z324" i="6"/>
  <c r="AB324" i="6"/>
  <c r="Z325" i="6"/>
  <c r="AB325" i="6"/>
  <c r="Z326" i="6"/>
  <c r="AB326" i="6"/>
  <c r="Z327" i="6"/>
  <c r="AB327" i="6"/>
  <c r="Z328" i="6"/>
  <c r="AB328" i="6"/>
  <c r="Z329" i="6"/>
  <c r="AB329" i="6"/>
  <c r="Z330" i="6"/>
  <c r="AB330" i="6"/>
  <c r="Z331" i="6"/>
  <c r="AB331" i="6"/>
  <c r="Z332" i="6"/>
  <c r="AB332" i="6"/>
  <c r="Z333" i="6"/>
  <c r="AB333" i="6"/>
  <c r="Z334" i="6"/>
  <c r="AB334" i="6"/>
  <c r="Z335" i="6"/>
  <c r="AB335" i="6"/>
  <c r="Z336" i="6"/>
  <c r="AB336" i="6"/>
  <c r="Z337" i="6"/>
  <c r="AB337" i="6"/>
  <c r="Z338" i="6"/>
  <c r="AB338" i="6"/>
  <c r="Z339" i="6"/>
  <c r="AB339" i="6"/>
  <c r="Z340" i="6"/>
  <c r="AB340" i="6"/>
  <c r="Z341" i="6"/>
  <c r="AA341" i="6"/>
  <c r="Z342" i="6"/>
  <c r="AA342" i="6"/>
  <c r="Z343" i="6"/>
  <c r="AA343" i="6"/>
  <c r="Z344" i="6"/>
  <c r="AA344" i="6"/>
  <c r="Z345" i="6"/>
  <c r="AA345" i="6"/>
  <c r="Z346" i="6"/>
  <c r="AA346" i="6"/>
  <c r="Z347" i="6"/>
  <c r="AA347" i="6"/>
  <c r="Z348" i="6"/>
  <c r="AA348" i="6"/>
  <c r="Z349" i="6"/>
  <c r="AA349" i="6"/>
  <c r="Z350" i="6"/>
  <c r="AA350" i="6"/>
  <c r="Z351" i="6"/>
  <c r="AA351" i="6"/>
  <c r="Z352" i="6"/>
  <c r="AA352" i="6"/>
  <c r="Z353" i="6"/>
  <c r="AA353" i="6"/>
  <c r="Z354" i="6"/>
  <c r="AA354" i="6"/>
  <c r="Z355" i="6"/>
  <c r="AA355" i="6"/>
  <c r="Z356" i="6"/>
  <c r="AA356" i="6"/>
  <c r="Z357" i="6"/>
  <c r="AA357" i="6"/>
  <c r="Z358" i="6"/>
  <c r="AA358" i="6"/>
  <c r="Z359" i="6"/>
  <c r="AA359" i="6"/>
  <c r="Z360" i="6"/>
  <c r="AA360" i="6"/>
  <c r="Z361" i="6"/>
  <c r="AA361" i="6"/>
  <c r="Z362" i="6"/>
  <c r="AA362" i="6"/>
  <c r="Z363" i="6"/>
  <c r="AA363" i="6"/>
  <c r="Z364" i="6"/>
  <c r="AA364" i="6"/>
  <c r="Z365" i="6"/>
  <c r="AA365" i="6"/>
  <c r="Z366" i="6"/>
  <c r="AA366" i="6"/>
  <c r="Z367" i="6"/>
  <c r="AA367" i="6"/>
  <c r="Z368" i="6"/>
  <c r="AA368" i="6"/>
  <c r="Z369" i="6"/>
  <c r="AA369" i="6"/>
  <c r="Z370" i="6"/>
  <c r="AA370" i="6"/>
  <c r="Z371" i="6"/>
  <c r="AA371" i="6"/>
  <c r="AA7" i="6"/>
  <c r="Z7" i="6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27" i="6"/>
  <c r="D28" i="6"/>
  <c r="D29" i="6"/>
  <c r="D30" i="6"/>
  <c r="D31" i="6"/>
  <c r="D32" i="6"/>
  <c r="D33" i="6"/>
  <c r="D34" i="6"/>
  <c r="D35" i="6"/>
  <c r="D36" i="6"/>
  <c r="D37" i="6"/>
  <c r="D38" i="6"/>
  <c r="D39" i="6"/>
  <c r="D40" i="6"/>
  <c r="D41" i="6"/>
  <c r="D42" i="6"/>
  <c r="D43" i="6"/>
  <c r="D44" i="6"/>
  <c r="D45" i="6"/>
  <c r="D46" i="6"/>
  <c r="D47" i="6"/>
  <c r="D48" i="6"/>
  <c r="D49" i="6"/>
  <c r="D50" i="6"/>
  <c r="D51" i="6"/>
  <c r="D52" i="6"/>
  <c r="D53" i="6"/>
  <c r="D54" i="6"/>
  <c r="D55" i="6"/>
  <c r="D56" i="6"/>
  <c r="D57" i="6"/>
  <c r="D58" i="6"/>
  <c r="D59" i="6"/>
  <c r="D60" i="6"/>
  <c r="D61" i="6"/>
  <c r="D62" i="6"/>
  <c r="D63" i="6"/>
  <c r="D64" i="6"/>
  <c r="D65" i="6"/>
  <c r="D66" i="6"/>
  <c r="D67" i="6"/>
  <c r="D68" i="6"/>
  <c r="D69" i="6"/>
  <c r="D70" i="6"/>
  <c r="D71" i="6"/>
  <c r="D72" i="6"/>
  <c r="D73" i="6"/>
  <c r="D74" i="6"/>
  <c r="D75" i="6"/>
  <c r="D76" i="6"/>
  <c r="D77" i="6"/>
  <c r="D78" i="6"/>
  <c r="D79" i="6"/>
  <c r="D80" i="6"/>
  <c r="D81" i="6"/>
  <c r="D82" i="6"/>
  <c r="D83" i="6"/>
  <c r="D84" i="6"/>
  <c r="D85" i="6"/>
  <c r="D86" i="6"/>
  <c r="D87" i="6"/>
  <c r="D88" i="6"/>
  <c r="D89" i="6"/>
  <c r="D90" i="6"/>
  <c r="D91" i="6"/>
  <c r="D92" i="6"/>
  <c r="D93" i="6"/>
  <c r="D94" i="6"/>
  <c r="D95" i="6"/>
  <c r="D96" i="6"/>
  <c r="D97" i="6"/>
  <c r="D98" i="6"/>
  <c r="D99" i="6"/>
  <c r="D100" i="6"/>
  <c r="D101" i="6"/>
  <c r="D102" i="6"/>
  <c r="D103" i="6"/>
  <c r="D104" i="6"/>
  <c r="D105" i="6"/>
  <c r="D106" i="6"/>
  <c r="D107" i="6"/>
  <c r="D108" i="6"/>
  <c r="D109" i="6"/>
  <c r="D110" i="6"/>
  <c r="D111" i="6"/>
  <c r="D112" i="6"/>
  <c r="D113" i="6"/>
  <c r="D114" i="6"/>
  <c r="D115" i="6"/>
  <c r="D116" i="6"/>
  <c r="D117" i="6"/>
  <c r="D118" i="6"/>
  <c r="D119" i="6"/>
  <c r="D120" i="6"/>
  <c r="D121" i="6"/>
  <c r="D122" i="6"/>
  <c r="D123" i="6"/>
  <c r="D124" i="6"/>
  <c r="D125" i="6"/>
  <c r="D126" i="6"/>
  <c r="D127" i="6"/>
  <c r="D128" i="6"/>
  <c r="D129" i="6"/>
  <c r="D130" i="6"/>
  <c r="D131" i="6"/>
  <c r="D132" i="6"/>
  <c r="D133" i="6"/>
  <c r="D134" i="6"/>
  <c r="D135" i="6"/>
  <c r="D136" i="6"/>
  <c r="D137" i="6"/>
  <c r="D138" i="6"/>
  <c r="D139" i="6"/>
  <c r="D140" i="6"/>
  <c r="D141" i="6"/>
  <c r="D142" i="6"/>
  <c r="D143" i="6"/>
  <c r="D144" i="6"/>
  <c r="D145" i="6"/>
  <c r="D146" i="6"/>
  <c r="D147" i="6"/>
  <c r="D148" i="6"/>
  <c r="D149" i="6"/>
  <c r="D150" i="6"/>
  <c r="D151" i="6"/>
  <c r="D152" i="6"/>
  <c r="D153" i="6"/>
  <c r="D154" i="6"/>
  <c r="D155" i="6"/>
  <c r="D156" i="6"/>
  <c r="D157" i="6"/>
  <c r="D158" i="6"/>
  <c r="D159" i="6"/>
  <c r="D160" i="6"/>
  <c r="D161" i="6"/>
  <c r="D162" i="6"/>
  <c r="D163" i="6"/>
  <c r="D164" i="6"/>
  <c r="D165" i="6"/>
  <c r="D166" i="6"/>
  <c r="D167" i="6"/>
  <c r="D168" i="6"/>
  <c r="D169" i="6"/>
  <c r="D170" i="6"/>
  <c r="D171" i="6"/>
  <c r="D172" i="6"/>
  <c r="D173" i="6"/>
  <c r="D174" i="6"/>
  <c r="D175" i="6"/>
  <c r="D176" i="6"/>
  <c r="D177" i="6"/>
  <c r="D178" i="6"/>
  <c r="D179" i="6"/>
  <c r="D180" i="6"/>
  <c r="D181" i="6"/>
  <c r="D182" i="6"/>
  <c r="D183" i="6"/>
  <c r="D184" i="6"/>
  <c r="D185" i="6"/>
  <c r="D186" i="6"/>
  <c r="D187" i="6"/>
  <c r="D188" i="6"/>
  <c r="D189" i="6"/>
  <c r="D190" i="6"/>
  <c r="D191" i="6"/>
  <c r="D192" i="6"/>
  <c r="D193" i="6"/>
  <c r="D194" i="6"/>
  <c r="D195" i="6"/>
  <c r="D196" i="6"/>
  <c r="D197" i="6"/>
  <c r="D198" i="6"/>
  <c r="D199" i="6"/>
  <c r="D200" i="6"/>
  <c r="D201" i="6"/>
  <c r="D202" i="6"/>
  <c r="D203" i="6"/>
  <c r="D204" i="6"/>
  <c r="D205" i="6"/>
  <c r="D206" i="6"/>
  <c r="D207" i="6"/>
  <c r="D208" i="6"/>
  <c r="D209" i="6"/>
  <c r="D210" i="6"/>
  <c r="D211" i="6"/>
  <c r="D212" i="6"/>
  <c r="D213" i="6"/>
  <c r="D214" i="6"/>
  <c r="D215" i="6"/>
  <c r="D216" i="6"/>
  <c r="D217" i="6"/>
  <c r="D218" i="6"/>
  <c r="D219" i="6"/>
  <c r="D220" i="6"/>
  <c r="D221" i="6"/>
  <c r="D222" i="6"/>
  <c r="D223" i="6"/>
  <c r="D224" i="6"/>
  <c r="D225" i="6"/>
  <c r="D226" i="6"/>
  <c r="D227" i="6"/>
  <c r="D228" i="6"/>
  <c r="D229" i="6"/>
  <c r="D230" i="6"/>
  <c r="D231" i="6"/>
  <c r="D232" i="6"/>
  <c r="D233" i="6"/>
  <c r="D234" i="6"/>
  <c r="D235" i="6"/>
  <c r="D236" i="6"/>
  <c r="D237" i="6"/>
  <c r="D238" i="6"/>
  <c r="D239" i="6"/>
  <c r="D240" i="6"/>
  <c r="D241" i="6"/>
  <c r="D242" i="6"/>
  <c r="D243" i="6"/>
  <c r="D244" i="6"/>
  <c r="D245" i="6"/>
  <c r="D246" i="6"/>
  <c r="D247" i="6"/>
  <c r="D248" i="6"/>
  <c r="D249" i="6"/>
  <c r="D250" i="6"/>
  <c r="D251" i="6"/>
  <c r="D252" i="6"/>
  <c r="D253" i="6"/>
  <c r="D254" i="6"/>
  <c r="D255" i="6"/>
  <c r="D256" i="6"/>
  <c r="D257" i="6"/>
  <c r="D258" i="6"/>
  <c r="D259" i="6"/>
  <c r="D260" i="6"/>
  <c r="D261" i="6"/>
  <c r="D262" i="6"/>
  <c r="D263" i="6"/>
  <c r="D264" i="6"/>
  <c r="D265" i="6"/>
  <c r="D266" i="6"/>
  <c r="D267" i="6"/>
  <c r="D268" i="6"/>
  <c r="D269" i="6"/>
  <c r="D270" i="6"/>
  <c r="D271" i="6"/>
  <c r="D272" i="6"/>
  <c r="D273" i="6"/>
  <c r="D274" i="6"/>
  <c r="D275" i="6"/>
  <c r="D276" i="6"/>
  <c r="D277" i="6"/>
  <c r="D278" i="6"/>
  <c r="D279" i="6"/>
  <c r="D280" i="6"/>
  <c r="D281" i="6"/>
  <c r="D282" i="6"/>
  <c r="D283" i="6"/>
  <c r="D284" i="6"/>
  <c r="D285" i="6"/>
  <c r="D286" i="6"/>
  <c r="D287" i="6"/>
  <c r="D288" i="6"/>
  <c r="D289" i="6"/>
  <c r="D290" i="6"/>
  <c r="D291" i="6"/>
  <c r="D292" i="6"/>
  <c r="D293" i="6"/>
  <c r="D294" i="6"/>
  <c r="D295" i="6"/>
  <c r="D296" i="6"/>
  <c r="D297" i="6"/>
  <c r="D298" i="6"/>
  <c r="D299" i="6"/>
  <c r="D300" i="6"/>
  <c r="D301" i="6"/>
  <c r="D302" i="6"/>
  <c r="D303" i="6"/>
  <c r="D304" i="6"/>
  <c r="D305" i="6"/>
  <c r="D306" i="6"/>
  <c r="D307" i="6"/>
  <c r="D308" i="6"/>
  <c r="D309" i="6"/>
  <c r="D310" i="6"/>
  <c r="D311" i="6"/>
  <c r="D312" i="6"/>
  <c r="D313" i="6"/>
  <c r="D314" i="6"/>
  <c r="D315" i="6"/>
  <c r="D316" i="6"/>
  <c r="D317" i="6"/>
  <c r="D318" i="6"/>
  <c r="D319" i="6"/>
  <c r="D320" i="6"/>
  <c r="D321" i="6"/>
  <c r="D322" i="6"/>
  <c r="D323" i="6"/>
  <c r="D324" i="6"/>
  <c r="D325" i="6"/>
  <c r="D326" i="6"/>
  <c r="D327" i="6"/>
  <c r="D328" i="6"/>
  <c r="D329" i="6"/>
  <c r="D330" i="6"/>
  <c r="D331" i="6"/>
  <c r="D332" i="6"/>
  <c r="D333" i="6"/>
  <c r="D334" i="6"/>
  <c r="D335" i="6"/>
  <c r="D336" i="6"/>
  <c r="D337" i="6"/>
  <c r="D338" i="6"/>
  <c r="D339" i="6"/>
  <c r="D340" i="6"/>
  <c r="D341" i="6"/>
  <c r="D342" i="6"/>
  <c r="D343" i="6"/>
  <c r="D344" i="6"/>
  <c r="D345" i="6"/>
  <c r="D346" i="6"/>
  <c r="D347" i="6"/>
  <c r="D348" i="6"/>
  <c r="D349" i="6"/>
  <c r="D350" i="6"/>
  <c r="D351" i="6"/>
  <c r="D352" i="6"/>
  <c r="D353" i="6"/>
  <c r="D354" i="6"/>
  <c r="D355" i="6"/>
  <c r="D356" i="6"/>
  <c r="D357" i="6"/>
  <c r="D358" i="6"/>
  <c r="D359" i="6"/>
  <c r="D360" i="6"/>
  <c r="D361" i="6"/>
  <c r="D362" i="6"/>
  <c r="D363" i="6"/>
  <c r="D364" i="6"/>
  <c r="D365" i="6"/>
  <c r="D366" i="6"/>
  <c r="D367" i="6"/>
  <c r="D368" i="6"/>
  <c r="D369" i="6"/>
  <c r="D370" i="6"/>
  <c r="D371" i="6"/>
  <c r="D7" i="6"/>
  <c r="AB6" i="6"/>
  <c r="AA6" i="6"/>
  <c r="Z6" i="6"/>
  <c r="AB6" i="10"/>
  <c r="AA6" i="10"/>
  <c r="Z6" i="10"/>
  <c r="M27" i="3"/>
  <c r="N27" i="3" s="1"/>
  <c r="M15" i="3"/>
  <c r="M10" i="3"/>
  <c r="M22" i="3"/>
  <c r="H22" i="3"/>
  <c r="H10" i="3"/>
  <c r="H11" i="3" s="1"/>
  <c r="H16" i="12" l="1"/>
  <c r="G80" i="12"/>
  <c r="G81" i="12" s="1"/>
  <c r="G26" i="12"/>
  <c r="G28" i="12" s="1"/>
  <c r="G64" i="12"/>
  <c r="G65" i="12" s="1"/>
  <c r="G71" i="12" s="1"/>
  <c r="G89" i="12" s="1"/>
  <c r="G90" i="12" s="1"/>
  <c r="N63" i="12"/>
  <c r="N65" i="12" s="1"/>
  <c r="N71" i="12" s="1"/>
  <c r="N89" i="12" s="1"/>
  <c r="N90" i="12" s="1"/>
  <c r="J79" i="12"/>
  <c r="J76" i="12"/>
  <c r="J75" i="12"/>
  <c r="J77" i="12"/>
  <c r="H79" i="12"/>
  <c r="H76" i="12"/>
  <c r="H78" i="12"/>
  <c r="H77" i="12"/>
  <c r="H75" i="12"/>
  <c r="I77" i="12"/>
  <c r="I79" i="12"/>
  <c r="I76" i="12"/>
  <c r="I75" i="12"/>
  <c r="H49" i="12"/>
  <c r="J26" i="12"/>
  <c r="J28" i="12" s="1"/>
  <c r="J64" i="12"/>
  <c r="J65" i="12" s="1"/>
  <c r="J71" i="12" s="1"/>
  <c r="N26" i="12"/>
  <c r="N28" i="12" s="1"/>
  <c r="H15" i="12"/>
  <c r="H25" i="12"/>
  <c r="I25" i="12"/>
  <c r="I15" i="12"/>
  <c r="I14" i="12"/>
  <c r="I16" i="12"/>
  <c r="N16" i="12"/>
  <c r="N14" i="12"/>
  <c r="N15" i="12"/>
  <c r="M25" i="12"/>
  <c r="M63" i="12" s="1"/>
  <c r="M15" i="12"/>
  <c r="M16" i="12"/>
  <c r="M14" i="12"/>
  <c r="L25" i="12"/>
  <c r="L63" i="12" s="1"/>
  <c r="L16" i="12"/>
  <c r="L14" i="12"/>
  <c r="L15" i="12"/>
  <c r="J16" i="12"/>
  <c r="J14" i="12"/>
  <c r="J15" i="12"/>
  <c r="M11" i="3"/>
  <c r="M23" i="3"/>
  <c r="N15" i="3"/>
  <c r="D79" i="3"/>
  <c r="D78" i="3"/>
  <c r="D77" i="3"/>
  <c r="D76" i="3"/>
  <c r="D75" i="3"/>
  <c r="D74" i="3"/>
  <c r="D73" i="3"/>
  <c r="D72" i="3"/>
  <c r="D71" i="3"/>
  <c r="D70" i="3"/>
  <c r="D69" i="3"/>
  <c r="D68" i="3"/>
  <c r="D8" i="10"/>
  <c r="D9" i="10"/>
  <c r="D10" i="10"/>
  <c r="D11" i="10"/>
  <c r="D12" i="10"/>
  <c r="D13" i="10"/>
  <c r="D14" i="10"/>
  <c r="D15" i="10"/>
  <c r="D16" i="10"/>
  <c r="D17" i="10"/>
  <c r="D18" i="10"/>
  <c r="D19" i="10"/>
  <c r="D20" i="10"/>
  <c r="D21" i="10"/>
  <c r="D22" i="10"/>
  <c r="D23" i="10"/>
  <c r="D24" i="10"/>
  <c r="D25" i="10"/>
  <c r="D26" i="10"/>
  <c r="D27" i="10"/>
  <c r="D28" i="10"/>
  <c r="D29" i="10"/>
  <c r="D30" i="10"/>
  <c r="D31" i="10"/>
  <c r="D32" i="10"/>
  <c r="D33" i="10"/>
  <c r="D34" i="10"/>
  <c r="D35" i="10"/>
  <c r="D36" i="10"/>
  <c r="D37" i="10"/>
  <c r="D38" i="10"/>
  <c r="D39" i="10"/>
  <c r="D40" i="10"/>
  <c r="D41" i="10"/>
  <c r="D42" i="10"/>
  <c r="D43" i="10"/>
  <c r="D44" i="10"/>
  <c r="D45" i="10"/>
  <c r="D46" i="10"/>
  <c r="D47" i="10"/>
  <c r="D48" i="10"/>
  <c r="D49" i="10"/>
  <c r="D50" i="10"/>
  <c r="D51" i="10"/>
  <c r="D52" i="10"/>
  <c r="D53" i="10"/>
  <c r="D54" i="10"/>
  <c r="D55" i="10"/>
  <c r="D56" i="10"/>
  <c r="D57" i="10"/>
  <c r="D58" i="10"/>
  <c r="D59" i="10"/>
  <c r="D60" i="10"/>
  <c r="D61" i="10"/>
  <c r="D62" i="10"/>
  <c r="D63" i="10"/>
  <c r="D64" i="10"/>
  <c r="D65" i="10"/>
  <c r="D66" i="10"/>
  <c r="D67" i="10"/>
  <c r="D68" i="10"/>
  <c r="D69" i="10"/>
  <c r="D70" i="10"/>
  <c r="D71" i="10"/>
  <c r="D72" i="10"/>
  <c r="D73" i="10"/>
  <c r="D74" i="10"/>
  <c r="D75" i="10"/>
  <c r="D76" i="10"/>
  <c r="D77" i="10"/>
  <c r="D78" i="10"/>
  <c r="D79" i="10"/>
  <c r="D80" i="10"/>
  <c r="D81" i="10"/>
  <c r="D82" i="10"/>
  <c r="D83" i="10"/>
  <c r="D84" i="10"/>
  <c r="D85" i="10"/>
  <c r="D86" i="10"/>
  <c r="D87" i="10"/>
  <c r="D88" i="10"/>
  <c r="D89" i="10"/>
  <c r="D90" i="10"/>
  <c r="D91" i="10"/>
  <c r="D92" i="10"/>
  <c r="D93" i="10"/>
  <c r="D94" i="10"/>
  <c r="D95" i="10"/>
  <c r="D96" i="10"/>
  <c r="D97" i="10"/>
  <c r="D98" i="10"/>
  <c r="D99" i="10"/>
  <c r="D100" i="10"/>
  <c r="D101" i="10"/>
  <c r="D102" i="10"/>
  <c r="D103" i="10"/>
  <c r="D104" i="10"/>
  <c r="D105" i="10"/>
  <c r="D106" i="10"/>
  <c r="D107" i="10"/>
  <c r="D108" i="10"/>
  <c r="D109" i="10"/>
  <c r="D110" i="10"/>
  <c r="D111" i="10"/>
  <c r="D112" i="10"/>
  <c r="D113" i="10"/>
  <c r="D114" i="10"/>
  <c r="D115" i="10"/>
  <c r="D116" i="10"/>
  <c r="D117" i="10"/>
  <c r="D118" i="10"/>
  <c r="D119" i="10"/>
  <c r="D120" i="10"/>
  <c r="D121" i="10"/>
  <c r="D122" i="10"/>
  <c r="D123" i="10"/>
  <c r="D124" i="10"/>
  <c r="D125" i="10"/>
  <c r="D126" i="10"/>
  <c r="D127" i="10"/>
  <c r="D128" i="10"/>
  <c r="D129" i="10"/>
  <c r="D130" i="10"/>
  <c r="D131" i="10"/>
  <c r="D132" i="10"/>
  <c r="D133" i="10"/>
  <c r="D134" i="10"/>
  <c r="D135" i="10"/>
  <c r="D136" i="10"/>
  <c r="D137" i="10"/>
  <c r="D138" i="10"/>
  <c r="D139" i="10"/>
  <c r="D140" i="10"/>
  <c r="D141" i="10"/>
  <c r="D142" i="10"/>
  <c r="D143" i="10"/>
  <c r="D144" i="10"/>
  <c r="D145" i="10"/>
  <c r="D146" i="10"/>
  <c r="D147" i="10"/>
  <c r="D148" i="10"/>
  <c r="D149" i="10"/>
  <c r="D150" i="10"/>
  <c r="D151" i="10"/>
  <c r="D152" i="10"/>
  <c r="D153" i="10"/>
  <c r="D154" i="10"/>
  <c r="D155" i="10"/>
  <c r="D156" i="10"/>
  <c r="D157" i="10"/>
  <c r="D158" i="10"/>
  <c r="D159" i="10"/>
  <c r="D160" i="10"/>
  <c r="D161" i="10"/>
  <c r="D162" i="10"/>
  <c r="D163" i="10"/>
  <c r="D164" i="10"/>
  <c r="D165" i="10"/>
  <c r="D166" i="10"/>
  <c r="D167" i="10"/>
  <c r="D168" i="10"/>
  <c r="D169" i="10"/>
  <c r="D170" i="10"/>
  <c r="D171" i="10"/>
  <c r="D172" i="10"/>
  <c r="D173" i="10"/>
  <c r="D174" i="10"/>
  <c r="D175" i="10"/>
  <c r="D176" i="10"/>
  <c r="D177" i="10"/>
  <c r="D178" i="10"/>
  <c r="D179" i="10"/>
  <c r="D180" i="10"/>
  <c r="D181" i="10"/>
  <c r="D182" i="10"/>
  <c r="D183" i="10"/>
  <c r="D184" i="10"/>
  <c r="D185" i="10"/>
  <c r="D186" i="10"/>
  <c r="D187" i="10"/>
  <c r="D188" i="10"/>
  <c r="D189" i="10"/>
  <c r="D190" i="10"/>
  <c r="D191" i="10"/>
  <c r="D192" i="10"/>
  <c r="D193" i="10"/>
  <c r="D194" i="10"/>
  <c r="D195" i="10"/>
  <c r="D196" i="10"/>
  <c r="D197" i="10"/>
  <c r="D198" i="10"/>
  <c r="D199" i="10"/>
  <c r="D200" i="10"/>
  <c r="D201" i="10"/>
  <c r="D202" i="10"/>
  <c r="D203" i="10"/>
  <c r="D204" i="10"/>
  <c r="D205" i="10"/>
  <c r="D206" i="10"/>
  <c r="D207" i="10"/>
  <c r="D208" i="10"/>
  <c r="D209" i="10"/>
  <c r="D210" i="10"/>
  <c r="D211" i="10"/>
  <c r="D212" i="10"/>
  <c r="D213" i="10"/>
  <c r="D214" i="10"/>
  <c r="D215" i="10"/>
  <c r="D216" i="10"/>
  <c r="D217" i="10"/>
  <c r="D218" i="10"/>
  <c r="D219" i="10"/>
  <c r="D220" i="10"/>
  <c r="D221" i="10"/>
  <c r="D222" i="10"/>
  <c r="D223" i="10"/>
  <c r="D224" i="10"/>
  <c r="D225" i="10"/>
  <c r="D226" i="10"/>
  <c r="D227" i="10"/>
  <c r="D228" i="10"/>
  <c r="D229" i="10"/>
  <c r="D230" i="10"/>
  <c r="D231" i="10"/>
  <c r="D232" i="10"/>
  <c r="D233" i="10"/>
  <c r="D234" i="10"/>
  <c r="D235" i="10"/>
  <c r="D236" i="10"/>
  <c r="D237" i="10"/>
  <c r="D238" i="10"/>
  <c r="D239" i="10"/>
  <c r="D240" i="10"/>
  <c r="D241" i="10"/>
  <c r="D242" i="10"/>
  <c r="D243" i="10"/>
  <c r="D244" i="10"/>
  <c r="D245" i="10"/>
  <c r="D246" i="10"/>
  <c r="D247" i="10"/>
  <c r="D248" i="10"/>
  <c r="D249" i="10"/>
  <c r="D250" i="10"/>
  <c r="D251" i="10"/>
  <c r="D252" i="10"/>
  <c r="D253" i="10"/>
  <c r="D254" i="10"/>
  <c r="D255" i="10"/>
  <c r="D256" i="10"/>
  <c r="D257" i="10"/>
  <c r="D258" i="10"/>
  <c r="D259" i="10"/>
  <c r="D260" i="10"/>
  <c r="D261" i="10"/>
  <c r="D262" i="10"/>
  <c r="D263" i="10"/>
  <c r="D264" i="10"/>
  <c r="D265" i="10"/>
  <c r="D266" i="10"/>
  <c r="D267" i="10"/>
  <c r="D268" i="10"/>
  <c r="D269" i="10"/>
  <c r="D270" i="10"/>
  <c r="D271" i="10"/>
  <c r="D272" i="10"/>
  <c r="D273" i="10"/>
  <c r="D274" i="10"/>
  <c r="D275" i="10"/>
  <c r="D276" i="10"/>
  <c r="D277" i="10"/>
  <c r="D278" i="10"/>
  <c r="D279" i="10"/>
  <c r="D280" i="10"/>
  <c r="D281" i="10"/>
  <c r="D282" i="10"/>
  <c r="D283" i="10"/>
  <c r="D284" i="10"/>
  <c r="D285" i="10"/>
  <c r="D286" i="10"/>
  <c r="D287" i="10"/>
  <c r="D288" i="10"/>
  <c r="D289" i="10"/>
  <c r="D290" i="10"/>
  <c r="D291" i="10"/>
  <c r="D292" i="10"/>
  <c r="D293" i="10"/>
  <c r="D294" i="10"/>
  <c r="D295" i="10"/>
  <c r="D296" i="10"/>
  <c r="D297" i="10"/>
  <c r="D298" i="10"/>
  <c r="D299" i="10"/>
  <c r="D300" i="10"/>
  <c r="D301" i="10"/>
  <c r="D302" i="10"/>
  <c r="D303" i="10"/>
  <c r="D304" i="10"/>
  <c r="D305" i="10"/>
  <c r="D306" i="10"/>
  <c r="D307" i="10"/>
  <c r="D308" i="10"/>
  <c r="D309" i="10"/>
  <c r="D310" i="10"/>
  <c r="D311" i="10"/>
  <c r="D312" i="10"/>
  <c r="D313" i="10"/>
  <c r="D314" i="10"/>
  <c r="D315" i="10"/>
  <c r="D316" i="10"/>
  <c r="D317" i="10"/>
  <c r="D318" i="10"/>
  <c r="D319" i="10"/>
  <c r="D320" i="10"/>
  <c r="D321" i="10"/>
  <c r="D322" i="10"/>
  <c r="D323" i="10"/>
  <c r="D324" i="10"/>
  <c r="D325" i="10"/>
  <c r="D326" i="10"/>
  <c r="D327" i="10"/>
  <c r="D328" i="10"/>
  <c r="D329" i="10"/>
  <c r="D330" i="10"/>
  <c r="D331" i="10"/>
  <c r="D332" i="10"/>
  <c r="D333" i="10"/>
  <c r="D334" i="10"/>
  <c r="D335" i="10"/>
  <c r="D336" i="10"/>
  <c r="D337" i="10"/>
  <c r="D338" i="10"/>
  <c r="D339" i="10"/>
  <c r="D340" i="10"/>
  <c r="D341" i="10"/>
  <c r="D342" i="10"/>
  <c r="D343" i="10"/>
  <c r="D344" i="10"/>
  <c r="D345" i="10"/>
  <c r="D346" i="10"/>
  <c r="D347" i="10"/>
  <c r="D348" i="10"/>
  <c r="D349" i="10"/>
  <c r="D350" i="10"/>
  <c r="D351" i="10"/>
  <c r="D352" i="10"/>
  <c r="D353" i="10"/>
  <c r="D354" i="10"/>
  <c r="D355" i="10"/>
  <c r="D356" i="10"/>
  <c r="D357" i="10"/>
  <c r="D358" i="10"/>
  <c r="D359" i="10"/>
  <c r="D360" i="10"/>
  <c r="D361" i="10"/>
  <c r="D362" i="10"/>
  <c r="D363" i="10"/>
  <c r="D364" i="10"/>
  <c r="D365" i="10"/>
  <c r="D366" i="10"/>
  <c r="D367" i="10"/>
  <c r="D368" i="10"/>
  <c r="D369" i="10"/>
  <c r="D370" i="10"/>
  <c r="D371" i="10"/>
  <c r="D7" i="10"/>
  <c r="U6" i="10"/>
  <c r="T6" i="10"/>
  <c r="S6" i="10"/>
  <c r="R6" i="10"/>
  <c r="T6" i="2"/>
  <c r="S6" i="2"/>
  <c r="R6" i="2"/>
  <c r="Q6" i="2"/>
  <c r="U6" i="6"/>
  <c r="T6" i="6"/>
  <c r="S6" i="6"/>
  <c r="R6" i="6"/>
  <c r="F371" i="10"/>
  <c r="F370" i="10"/>
  <c r="F369" i="10"/>
  <c r="F368" i="10"/>
  <c r="F367" i="10"/>
  <c r="F366" i="10"/>
  <c r="F365" i="10"/>
  <c r="F364" i="10"/>
  <c r="F363" i="10"/>
  <c r="F362" i="10"/>
  <c r="F361" i="10"/>
  <c r="F360" i="10"/>
  <c r="F359" i="10"/>
  <c r="F358" i="10"/>
  <c r="F357" i="10"/>
  <c r="F356" i="10"/>
  <c r="F355" i="10"/>
  <c r="F354" i="10"/>
  <c r="F353" i="10"/>
  <c r="F352" i="10"/>
  <c r="F351" i="10"/>
  <c r="F350" i="10"/>
  <c r="F349" i="10"/>
  <c r="F348" i="10"/>
  <c r="F347" i="10"/>
  <c r="F346" i="10"/>
  <c r="F345" i="10"/>
  <c r="F344" i="10"/>
  <c r="F343" i="10"/>
  <c r="F342" i="10"/>
  <c r="F341" i="10"/>
  <c r="F340" i="10"/>
  <c r="F339" i="10"/>
  <c r="F338" i="10"/>
  <c r="F337" i="10"/>
  <c r="F336" i="10"/>
  <c r="F335" i="10"/>
  <c r="F334" i="10"/>
  <c r="F333" i="10"/>
  <c r="F332" i="10"/>
  <c r="F331" i="10"/>
  <c r="F330" i="10"/>
  <c r="F329" i="10"/>
  <c r="F328" i="10"/>
  <c r="F327" i="10"/>
  <c r="F326" i="10"/>
  <c r="F325" i="10"/>
  <c r="F324" i="10"/>
  <c r="F323" i="10"/>
  <c r="F322" i="10"/>
  <c r="F321" i="10"/>
  <c r="F320" i="10"/>
  <c r="F319" i="10"/>
  <c r="F318" i="10"/>
  <c r="F317" i="10"/>
  <c r="F316" i="10"/>
  <c r="F315" i="10"/>
  <c r="F314" i="10"/>
  <c r="F313" i="10"/>
  <c r="F312" i="10"/>
  <c r="F311" i="10"/>
  <c r="F310" i="10"/>
  <c r="F309" i="10"/>
  <c r="F308" i="10"/>
  <c r="F307" i="10"/>
  <c r="F306" i="10"/>
  <c r="F305" i="10"/>
  <c r="F304" i="10"/>
  <c r="F303" i="10"/>
  <c r="F302" i="10"/>
  <c r="F301" i="10"/>
  <c r="F300" i="10"/>
  <c r="F299" i="10"/>
  <c r="F298" i="10"/>
  <c r="F297" i="10"/>
  <c r="F296" i="10"/>
  <c r="F295" i="10"/>
  <c r="F294" i="10"/>
  <c r="F293" i="10"/>
  <c r="F292" i="10"/>
  <c r="F291" i="10"/>
  <c r="F290" i="10"/>
  <c r="F289" i="10"/>
  <c r="F288" i="10"/>
  <c r="F287" i="10"/>
  <c r="F286" i="10"/>
  <c r="F285" i="10"/>
  <c r="F284" i="10"/>
  <c r="F283" i="10"/>
  <c r="F282" i="10"/>
  <c r="F281" i="10"/>
  <c r="F280" i="10"/>
  <c r="F279" i="10"/>
  <c r="F278" i="10"/>
  <c r="F277" i="10"/>
  <c r="F276" i="10"/>
  <c r="F275" i="10"/>
  <c r="F274" i="10"/>
  <c r="F273" i="10"/>
  <c r="F272" i="10"/>
  <c r="F271" i="10"/>
  <c r="F270" i="10"/>
  <c r="F269" i="10"/>
  <c r="F268" i="10"/>
  <c r="F267" i="10"/>
  <c r="F266" i="10"/>
  <c r="F265" i="10"/>
  <c r="F264" i="10"/>
  <c r="F263" i="10"/>
  <c r="F262" i="10"/>
  <c r="F261" i="10"/>
  <c r="F260" i="10"/>
  <c r="F259" i="10"/>
  <c r="F258" i="10"/>
  <c r="F257" i="10"/>
  <c r="F256" i="10"/>
  <c r="F255" i="10"/>
  <c r="F254" i="10"/>
  <c r="F253" i="10"/>
  <c r="F252" i="10"/>
  <c r="F251" i="10"/>
  <c r="F250" i="10"/>
  <c r="F249" i="10"/>
  <c r="F248" i="10"/>
  <c r="F247" i="10"/>
  <c r="F246" i="10"/>
  <c r="F245" i="10"/>
  <c r="F244" i="10"/>
  <c r="F243" i="10"/>
  <c r="F242" i="10"/>
  <c r="F241" i="10"/>
  <c r="F240" i="10"/>
  <c r="F239" i="10"/>
  <c r="F238" i="10"/>
  <c r="F237" i="10"/>
  <c r="F236" i="10"/>
  <c r="F235" i="10"/>
  <c r="F234" i="10"/>
  <c r="F233" i="10"/>
  <c r="F232" i="10"/>
  <c r="F231" i="10"/>
  <c r="F230" i="10"/>
  <c r="F229" i="10"/>
  <c r="F228" i="10"/>
  <c r="F227" i="10"/>
  <c r="F226" i="10"/>
  <c r="F225" i="10"/>
  <c r="F224" i="10"/>
  <c r="F223" i="10"/>
  <c r="F222" i="10"/>
  <c r="F221" i="10"/>
  <c r="F220" i="10"/>
  <c r="F219" i="10"/>
  <c r="F218" i="10"/>
  <c r="F217" i="10"/>
  <c r="F216" i="10"/>
  <c r="F215" i="10"/>
  <c r="F214" i="10"/>
  <c r="F213" i="10"/>
  <c r="F212" i="10"/>
  <c r="F211" i="10"/>
  <c r="F210" i="10"/>
  <c r="F209" i="10"/>
  <c r="F208" i="10"/>
  <c r="F207" i="10"/>
  <c r="F206" i="10"/>
  <c r="F205" i="10"/>
  <c r="F204" i="10"/>
  <c r="F203" i="10"/>
  <c r="F202" i="10"/>
  <c r="F201" i="10"/>
  <c r="F200" i="10"/>
  <c r="F199" i="10"/>
  <c r="F198" i="10"/>
  <c r="F197" i="10"/>
  <c r="F196" i="10"/>
  <c r="F195" i="10"/>
  <c r="F194" i="10"/>
  <c r="F193" i="10"/>
  <c r="F192" i="10"/>
  <c r="F191" i="10"/>
  <c r="F190" i="10"/>
  <c r="F189" i="10"/>
  <c r="F188" i="10"/>
  <c r="F187" i="10"/>
  <c r="F186" i="10"/>
  <c r="F185" i="10"/>
  <c r="F184" i="10"/>
  <c r="F183" i="10"/>
  <c r="F182" i="10"/>
  <c r="F181" i="10"/>
  <c r="F180" i="10"/>
  <c r="F179" i="10"/>
  <c r="F178" i="10"/>
  <c r="F177" i="10"/>
  <c r="F176" i="10"/>
  <c r="F175" i="10"/>
  <c r="F174" i="10"/>
  <c r="F173" i="10"/>
  <c r="F172" i="10"/>
  <c r="F171" i="10"/>
  <c r="F170" i="10"/>
  <c r="F169" i="10"/>
  <c r="F168" i="10"/>
  <c r="F167" i="10"/>
  <c r="F166" i="10"/>
  <c r="F165" i="10"/>
  <c r="F164" i="10"/>
  <c r="F163" i="10"/>
  <c r="F162" i="10"/>
  <c r="F161" i="10"/>
  <c r="F160" i="10"/>
  <c r="F159" i="10"/>
  <c r="F158" i="10"/>
  <c r="F157" i="10"/>
  <c r="F156" i="10"/>
  <c r="F155" i="10"/>
  <c r="F154" i="10"/>
  <c r="F153" i="10"/>
  <c r="F152" i="10"/>
  <c r="F151" i="10"/>
  <c r="F150" i="10"/>
  <c r="F149" i="10"/>
  <c r="F148" i="10"/>
  <c r="F147" i="10"/>
  <c r="F146" i="10"/>
  <c r="F145" i="10"/>
  <c r="F144" i="10"/>
  <c r="F143" i="10"/>
  <c r="F142" i="10"/>
  <c r="F141" i="10"/>
  <c r="F140" i="10"/>
  <c r="F139" i="10"/>
  <c r="F138" i="10"/>
  <c r="F137" i="10"/>
  <c r="F136" i="10"/>
  <c r="F135" i="10"/>
  <c r="F134" i="10"/>
  <c r="F133" i="10"/>
  <c r="F132" i="10"/>
  <c r="F131" i="10"/>
  <c r="F130" i="10"/>
  <c r="F129" i="10"/>
  <c r="F128" i="10"/>
  <c r="F127" i="10"/>
  <c r="F126" i="10"/>
  <c r="F125" i="10"/>
  <c r="F124" i="10"/>
  <c r="F123" i="10"/>
  <c r="F122" i="10"/>
  <c r="F121" i="10"/>
  <c r="F120" i="10"/>
  <c r="F119" i="10"/>
  <c r="F118" i="10"/>
  <c r="F117" i="10"/>
  <c r="F116" i="10"/>
  <c r="F115" i="10"/>
  <c r="F114" i="10"/>
  <c r="F113" i="10"/>
  <c r="F112" i="10"/>
  <c r="F111" i="10"/>
  <c r="F110" i="10"/>
  <c r="F109" i="10"/>
  <c r="F108" i="10"/>
  <c r="F107" i="10"/>
  <c r="F106" i="10"/>
  <c r="F105" i="10"/>
  <c r="F104" i="10"/>
  <c r="F103" i="10"/>
  <c r="F102" i="10"/>
  <c r="F101" i="10"/>
  <c r="F100" i="10"/>
  <c r="F99" i="10"/>
  <c r="F98" i="10"/>
  <c r="F97" i="10"/>
  <c r="F96" i="10"/>
  <c r="F95" i="10"/>
  <c r="F94" i="10"/>
  <c r="F93" i="10"/>
  <c r="F92" i="10"/>
  <c r="F91" i="10"/>
  <c r="F90" i="10"/>
  <c r="F89" i="10"/>
  <c r="F88" i="10"/>
  <c r="F87" i="10"/>
  <c r="F86" i="10"/>
  <c r="F85" i="10"/>
  <c r="F84" i="10"/>
  <c r="F83" i="10"/>
  <c r="F82" i="10"/>
  <c r="F81" i="10"/>
  <c r="F80" i="10"/>
  <c r="F79" i="10"/>
  <c r="F78" i="10"/>
  <c r="F77" i="10"/>
  <c r="F76" i="10"/>
  <c r="F75" i="10"/>
  <c r="F74" i="10"/>
  <c r="F73" i="10"/>
  <c r="F72" i="10"/>
  <c r="F71" i="10"/>
  <c r="F70" i="10"/>
  <c r="F69" i="10"/>
  <c r="F68" i="10"/>
  <c r="F67" i="10"/>
  <c r="F66" i="10"/>
  <c r="F65" i="10"/>
  <c r="F64" i="10"/>
  <c r="F63" i="10"/>
  <c r="F62" i="10"/>
  <c r="F61" i="10"/>
  <c r="F60" i="10"/>
  <c r="F59" i="10"/>
  <c r="F58" i="10"/>
  <c r="F57" i="10"/>
  <c r="F56" i="10"/>
  <c r="F55" i="10"/>
  <c r="F54" i="10"/>
  <c r="F53" i="10"/>
  <c r="F52" i="10"/>
  <c r="F51" i="10"/>
  <c r="F50" i="10"/>
  <c r="F49" i="10"/>
  <c r="F48" i="10"/>
  <c r="F47" i="10"/>
  <c r="F46" i="10"/>
  <c r="F45" i="10"/>
  <c r="F44" i="10"/>
  <c r="F43" i="10"/>
  <c r="F42" i="10"/>
  <c r="F41" i="10"/>
  <c r="F40" i="10"/>
  <c r="F39" i="10"/>
  <c r="F38" i="10"/>
  <c r="F37" i="10"/>
  <c r="F36" i="10"/>
  <c r="F35" i="10"/>
  <c r="F34" i="10"/>
  <c r="F33" i="10"/>
  <c r="F32" i="10"/>
  <c r="F31" i="10"/>
  <c r="F30" i="10"/>
  <c r="F29" i="10"/>
  <c r="F28" i="10"/>
  <c r="F27" i="10"/>
  <c r="F26" i="10"/>
  <c r="F25" i="10"/>
  <c r="F24" i="10"/>
  <c r="F23" i="10"/>
  <c r="F22" i="10"/>
  <c r="F21" i="10"/>
  <c r="F20" i="10"/>
  <c r="F19" i="10"/>
  <c r="F18" i="10"/>
  <c r="F17" i="10"/>
  <c r="F16" i="10"/>
  <c r="F15" i="10"/>
  <c r="F14" i="10"/>
  <c r="F13" i="10"/>
  <c r="F12" i="10"/>
  <c r="F11" i="10"/>
  <c r="F10" i="10"/>
  <c r="F9" i="10"/>
  <c r="F8" i="10"/>
  <c r="F7" i="10"/>
  <c r="Y6" i="10"/>
  <c r="X6" i="10"/>
  <c r="W6" i="10"/>
  <c r="V6" i="10"/>
  <c r="H80" i="12" l="1"/>
  <c r="H81" i="12" s="1"/>
  <c r="I80" i="12"/>
  <c r="I81" i="12" s="1"/>
  <c r="J80" i="12"/>
  <c r="J81" i="12" s="1"/>
  <c r="I26" i="12"/>
  <c r="I28" i="12" s="1"/>
  <c r="I64" i="12"/>
  <c r="I65" i="12" s="1"/>
  <c r="I71" i="12" s="1"/>
  <c r="H26" i="12"/>
  <c r="H28" i="12" s="1"/>
  <c r="H64" i="12"/>
  <c r="H65" i="12" s="1"/>
  <c r="H71" i="12" s="1"/>
  <c r="H89" i="12" s="1"/>
  <c r="H90" i="12" s="1"/>
  <c r="L26" i="12"/>
  <c r="L28" i="12" s="1"/>
  <c r="L65" i="12"/>
  <c r="L71" i="12" s="1"/>
  <c r="L89" i="12" s="1"/>
  <c r="L90" i="12" s="1"/>
  <c r="M26" i="12"/>
  <c r="M28" i="12" s="1"/>
  <c r="M65" i="12"/>
  <c r="M71" i="12" s="1"/>
  <c r="M89" i="12" s="1"/>
  <c r="M90" i="12" s="1"/>
  <c r="AA365" i="10"/>
  <c r="Z365" i="10"/>
  <c r="AA357" i="10"/>
  <c r="Z357" i="10"/>
  <c r="AA349" i="10"/>
  <c r="Z349" i="10"/>
  <c r="AA341" i="10"/>
  <c r="Z341" i="10"/>
  <c r="AB333" i="10"/>
  <c r="Z333" i="10"/>
  <c r="AB325" i="10"/>
  <c r="Z325" i="10"/>
  <c r="AB317" i="10"/>
  <c r="Z317" i="10"/>
  <c r="AB309" i="10"/>
  <c r="Z309" i="10"/>
  <c r="AB301" i="10"/>
  <c r="Z301" i="10"/>
  <c r="AB293" i="10"/>
  <c r="Z293" i="10"/>
  <c r="AB285" i="10"/>
  <c r="Z285" i="10"/>
  <c r="AB277" i="10"/>
  <c r="AA277" i="10"/>
  <c r="AB269" i="10"/>
  <c r="AA269" i="10"/>
  <c r="AB261" i="10"/>
  <c r="AA261" i="10"/>
  <c r="AB253" i="10"/>
  <c r="AA253" i="10"/>
  <c r="AB245" i="10"/>
  <c r="AA245" i="10"/>
  <c r="AB237" i="10"/>
  <c r="AA237" i="10"/>
  <c r="AB229" i="10"/>
  <c r="AA229" i="10"/>
  <c r="AB221" i="10"/>
  <c r="AA221" i="10"/>
  <c r="AB213" i="10"/>
  <c r="AA213" i="10"/>
  <c r="AB205" i="10"/>
  <c r="AA205" i="10"/>
  <c r="AB197" i="10"/>
  <c r="AA197" i="10"/>
  <c r="AB189" i="10"/>
  <c r="AA189" i="10"/>
  <c r="AB181" i="10"/>
  <c r="AA181" i="10"/>
  <c r="AB173" i="10"/>
  <c r="AA173" i="10"/>
  <c r="AB165" i="10"/>
  <c r="AA165" i="10"/>
  <c r="AB157" i="10"/>
  <c r="Z157" i="10"/>
  <c r="AB149" i="10"/>
  <c r="Z149" i="10"/>
  <c r="AB141" i="10"/>
  <c r="Z141" i="10"/>
  <c r="AB133" i="10"/>
  <c r="Z133" i="10"/>
  <c r="AB125" i="10"/>
  <c r="Z125" i="10"/>
  <c r="AB117" i="10"/>
  <c r="Z117" i="10"/>
  <c r="AB109" i="10"/>
  <c r="Z109" i="10"/>
  <c r="AB101" i="10"/>
  <c r="Z101" i="10"/>
  <c r="AA93" i="10"/>
  <c r="Z93" i="10"/>
  <c r="AA85" i="10"/>
  <c r="Z85" i="10"/>
  <c r="Z77" i="10"/>
  <c r="AA77" i="10"/>
  <c r="AA69" i="10"/>
  <c r="Z69" i="10"/>
  <c r="AA57" i="10"/>
  <c r="Z57" i="10"/>
  <c r="AA368" i="10"/>
  <c r="Z368" i="10"/>
  <c r="Z356" i="10"/>
  <c r="AA356" i="10"/>
  <c r="Z348" i="10"/>
  <c r="AA348" i="10"/>
  <c r="AB340" i="10"/>
  <c r="Z340" i="10"/>
  <c r="AB332" i="10"/>
  <c r="Z332" i="10"/>
  <c r="Z324" i="10"/>
  <c r="AB324" i="10"/>
  <c r="AB316" i="10"/>
  <c r="Z316" i="10"/>
  <c r="AB308" i="10"/>
  <c r="Z308" i="10"/>
  <c r="AB300" i="10"/>
  <c r="Z300" i="10"/>
  <c r="Z292" i="10"/>
  <c r="AB292" i="10"/>
  <c r="AB284" i="10"/>
  <c r="Z284" i="10"/>
  <c r="AA276" i="10"/>
  <c r="AB276" i="10"/>
  <c r="AB268" i="10"/>
  <c r="AA268" i="10"/>
  <c r="AA260" i="10"/>
  <c r="AB260" i="10"/>
  <c r="AB252" i="10"/>
  <c r="AA252" i="10"/>
  <c r="AA244" i="10"/>
  <c r="AB244" i="10"/>
  <c r="AB236" i="10"/>
  <c r="AA236" i="10"/>
  <c r="AB228" i="10"/>
  <c r="AA228" i="10"/>
  <c r="AB220" i="10"/>
  <c r="AA220" i="10"/>
  <c r="AB212" i="10"/>
  <c r="AA212" i="10"/>
  <c r="AB204" i="10"/>
  <c r="AA204" i="10"/>
  <c r="AB196" i="10"/>
  <c r="AA196" i="10"/>
  <c r="AB188" i="10"/>
  <c r="AA188" i="10"/>
  <c r="AB180" i="10"/>
  <c r="AA180" i="10"/>
  <c r="AB172" i="10"/>
  <c r="AA172" i="10"/>
  <c r="AB164" i="10"/>
  <c r="AA164" i="10"/>
  <c r="Z156" i="10"/>
  <c r="AB156" i="10"/>
  <c r="AB148" i="10"/>
  <c r="Z148" i="10"/>
  <c r="Z140" i="10"/>
  <c r="AB140" i="10"/>
  <c r="AB132" i="10"/>
  <c r="Z132" i="10"/>
  <c r="Z124" i="10"/>
  <c r="AB124" i="10"/>
  <c r="AB116" i="10"/>
  <c r="Z116" i="10"/>
  <c r="Z108" i="10"/>
  <c r="AB108" i="10"/>
  <c r="AB100" i="10"/>
  <c r="Z100" i="10"/>
  <c r="AA88" i="10"/>
  <c r="Z88" i="10"/>
  <c r="AA80" i="10"/>
  <c r="Z80" i="10"/>
  <c r="AA72" i="10"/>
  <c r="Z72" i="10"/>
  <c r="AA64" i="10"/>
  <c r="Z64" i="10"/>
  <c r="AA52" i="10"/>
  <c r="Z52" i="10"/>
  <c r="AA371" i="10"/>
  <c r="Z371" i="10"/>
  <c r="Z367" i="10"/>
  <c r="AA367" i="10"/>
  <c r="AA363" i="10"/>
  <c r="Z363" i="10"/>
  <c r="Z359" i="10"/>
  <c r="AA359" i="10"/>
  <c r="AA355" i="10"/>
  <c r="Z355" i="10"/>
  <c r="Z351" i="10"/>
  <c r="AA351" i="10"/>
  <c r="Z347" i="10"/>
  <c r="AA347" i="10"/>
  <c r="AA343" i="10"/>
  <c r="Z343" i="10"/>
  <c r="AB339" i="10"/>
  <c r="Z339" i="10"/>
  <c r="Z335" i="10"/>
  <c r="AB335" i="10"/>
  <c r="Z331" i="10"/>
  <c r="AB331" i="10"/>
  <c r="AB327" i="10"/>
  <c r="Z327" i="10"/>
  <c r="AB323" i="10"/>
  <c r="Z323" i="10"/>
  <c r="AB319" i="10"/>
  <c r="Z319" i="10"/>
  <c r="AB315" i="10"/>
  <c r="Z315" i="10"/>
  <c r="AB311" i="10"/>
  <c r="Z311" i="10"/>
  <c r="AB307" i="10"/>
  <c r="Z307" i="10"/>
  <c r="Z303" i="10"/>
  <c r="AB303" i="10"/>
  <c r="AB299" i="10"/>
  <c r="Z299" i="10"/>
  <c r="AB295" i="10"/>
  <c r="Z295" i="10"/>
  <c r="AB291" i="10"/>
  <c r="Z291" i="10"/>
  <c r="AB287" i="10"/>
  <c r="Z287" i="10"/>
  <c r="AB283" i="10"/>
  <c r="Z283" i="10"/>
  <c r="AB279" i="10"/>
  <c r="AA279" i="10"/>
  <c r="AB275" i="10"/>
  <c r="AA275" i="10"/>
  <c r="AA271" i="10"/>
  <c r="AB271" i="10"/>
  <c r="AA267" i="10"/>
  <c r="AB267" i="10"/>
  <c r="AB263" i="10"/>
  <c r="AA263" i="10"/>
  <c r="AB259" i="10"/>
  <c r="AA259" i="10"/>
  <c r="AA255" i="10"/>
  <c r="AB255" i="10"/>
  <c r="AB251" i="10"/>
  <c r="AA251" i="10"/>
  <c r="AB247" i="10"/>
  <c r="AA247" i="10"/>
  <c r="AB243" i="10"/>
  <c r="AA243" i="10"/>
  <c r="AA239" i="10"/>
  <c r="AB239" i="10"/>
  <c r="AA235" i="10"/>
  <c r="AB235" i="10"/>
  <c r="AB231" i="10"/>
  <c r="AA231" i="10"/>
  <c r="AA227" i="10"/>
  <c r="AB227" i="10"/>
  <c r="AB223" i="10"/>
  <c r="AA223" i="10"/>
  <c r="AB219" i="10"/>
  <c r="AA219" i="10"/>
  <c r="AB215" i="10"/>
  <c r="AA215" i="10"/>
  <c r="AB211" i="10"/>
  <c r="AA211" i="10"/>
  <c r="AB207" i="10"/>
  <c r="AA207" i="10"/>
  <c r="AB203" i="10"/>
  <c r="AA203" i="10"/>
  <c r="AB199" i="10"/>
  <c r="AA199" i="10"/>
  <c r="AB195" i="10"/>
  <c r="AA195" i="10"/>
  <c r="AB191" i="10"/>
  <c r="AA191" i="10"/>
  <c r="AB187" i="10"/>
  <c r="AA187" i="10"/>
  <c r="AB183" i="10"/>
  <c r="AA183" i="10"/>
  <c r="AA179" i="10"/>
  <c r="AB179" i="10"/>
  <c r="AB175" i="10"/>
  <c r="AA175" i="10"/>
  <c r="AB171" i="10"/>
  <c r="AA171" i="10"/>
  <c r="AB167" i="10"/>
  <c r="AA167" i="10"/>
  <c r="AA163" i="10"/>
  <c r="AB163" i="10"/>
  <c r="AB159" i="10"/>
  <c r="AA159" i="10"/>
  <c r="AB155" i="10"/>
  <c r="Z155" i="10"/>
  <c r="AB151" i="10"/>
  <c r="Z151" i="10"/>
  <c r="AB147" i="10"/>
  <c r="Z147" i="10"/>
  <c r="AB143" i="10"/>
  <c r="Z143" i="10"/>
  <c r="AB139" i="10"/>
  <c r="Z139" i="10"/>
  <c r="AB135" i="10"/>
  <c r="Z135" i="10"/>
  <c r="AB131" i="10"/>
  <c r="Z131" i="10"/>
  <c r="AB127" i="10"/>
  <c r="Z127" i="10"/>
  <c r="AB123" i="10"/>
  <c r="Z123" i="10"/>
  <c r="AB119" i="10"/>
  <c r="Z119" i="10"/>
  <c r="AB115" i="10"/>
  <c r="Z115" i="10"/>
  <c r="AB111" i="10"/>
  <c r="Z111" i="10"/>
  <c r="AB107" i="10"/>
  <c r="Z107" i="10"/>
  <c r="AB103" i="10"/>
  <c r="Z103" i="10"/>
  <c r="AB99" i="10"/>
  <c r="Z99" i="10"/>
  <c r="AA95" i="10"/>
  <c r="Z95" i="10"/>
  <c r="AA91" i="10"/>
  <c r="Z91" i="10"/>
  <c r="AA87" i="10"/>
  <c r="Z87" i="10"/>
  <c r="AA83" i="10"/>
  <c r="Z83" i="10"/>
  <c r="AA79" i="10"/>
  <c r="Z79" i="10"/>
  <c r="AA75" i="10"/>
  <c r="Z75" i="10"/>
  <c r="AA71" i="10"/>
  <c r="Z71" i="10"/>
  <c r="AA67" i="10"/>
  <c r="Z67" i="10"/>
  <c r="AA63" i="10"/>
  <c r="Z63" i="10"/>
  <c r="AA59" i="10"/>
  <c r="Z59" i="10"/>
  <c r="Z55" i="10"/>
  <c r="AA55" i="10"/>
  <c r="AA51" i="10"/>
  <c r="Z51" i="10"/>
  <c r="AA47" i="10"/>
  <c r="Z47" i="10"/>
  <c r="AA43" i="10"/>
  <c r="Z43" i="10"/>
  <c r="AA39" i="10"/>
  <c r="Z39" i="10"/>
  <c r="AA35" i="10"/>
  <c r="Z35" i="10"/>
  <c r="AA31" i="10"/>
  <c r="Z31" i="10"/>
  <c r="AA27" i="10"/>
  <c r="Z27" i="10"/>
  <c r="Z23" i="10"/>
  <c r="AA23" i="10"/>
  <c r="AA19" i="10"/>
  <c r="Z19" i="10"/>
  <c r="AA15" i="10"/>
  <c r="Z15" i="10"/>
  <c r="AA11" i="10"/>
  <c r="Z11" i="10"/>
  <c r="AA369" i="10"/>
  <c r="Z369" i="10"/>
  <c r="AA361" i="10"/>
  <c r="Z361" i="10"/>
  <c r="AA353" i="10"/>
  <c r="Z353" i="10"/>
  <c r="AA345" i="10"/>
  <c r="Z345" i="10"/>
  <c r="AB337" i="10"/>
  <c r="Z337" i="10"/>
  <c r="AB329" i="10"/>
  <c r="Z329" i="10"/>
  <c r="AB321" i="10"/>
  <c r="Z321" i="10"/>
  <c r="AB313" i="10"/>
  <c r="Z313" i="10"/>
  <c r="AB305" i="10"/>
  <c r="Z305" i="10"/>
  <c r="AB297" i="10"/>
  <c r="Z297" i="10"/>
  <c r="AB289" i="10"/>
  <c r="Z289" i="10"/>
  <c r="AB281" i="10"/>
  <c r="Z281" i="10"/>
  <c r="AB273" i="10"/>
  <c r="AA273" i="10"/>
  <c r="AB265" i="10"/>
  <c r="AA265" i="10"/>
  <c r="AB257" i="10"/>
  <c r="AA257" i="10"/>
  <c r="AB249" i="10"/>
  <c r="AA249" i="10"/>
  <c r="AB241" i="10"/>
  <c r="AA241" i="10"/>
  <c r="AB233" i="10"/>
  <c r="AA233" i="10"/>
  <c r="AB225" i="10"/>
  <c r="AA225" i="10"/>
  <c r="AB217" i="10"/>
  <c r="AA217" i="10"/>
  <c r="AB209" i="10"/>
  <c r="AA209" i="10"/>
  <c r="AB201" i="10"/>
  <c r="AA201" i="10"/>
  <c r="AB193" i="10"/>
  <c r="AA193" i="10"/>
  <c r="AB185" i="10"/>
  <c r="AA185" i="10"/>
  <c r="AB177" i="10"/>
  <c r="AA177" i="10"/>
  <c r="AB169" i="10"/>
  <c r="AA169" i="10"/>
  <c r="AB161" i="10"/>
  <c r="AA161" i="10"/>
  <c r="AB153" i="10"/>
  <c r="Z153" i="10"/>
  <c r="AB145" i="10"/>
  <c r="Z145" i="10"/>
  <c r="AB137" i="10"/>
  <c r="Z137" i="10"/>
  <c r="AB129" i="10"/>
  <c r="Z129" i="10"/>
  <c r="AB121" i="10"/>
  <c r="Z121" i="10"/>
  <c r="AB113" i="10"/>
  <c r="Z113" i="10"/>
  <c r="AB105" i="10"/>
  <c r="Z105" i="10"/>
  <c r="AB97" i="10"/>
  <c r="Z97" i="10"/>
  <c r="AA89" i="10"/>
  <c r="Z89" i="10"/>
  <c r="AA81" i="10"/>
  <c r="Z81" i="10"/>
  <c r="Z73" i="10"/>
  <c r="AA73" i="10"/>
  <c r="AA65" i="10"/>
  <c r="Z65" i="10"/>
  <c r="AA61" i="10"/>
  <c r="Z61" i="10"/>
  <c r="AA53" i="10"/>
  <c r="Z53" i="10"/>
  <c r="AA49" i="10"/>
  <c r="Z49" i="10"/>
  <c r="Z45" i="10"/>
  <c r="AA45" i="10"/>
  <c r="Z41" i="10"/>
  <c r="AA41" i="10"/>
  <c r="AA37" i="10"/>
  <c r="Z37" i="10"/>
  <c r="AA33" i="10"/>
  <c r="Z33" i="10"/>
  <c r="AA29" i="10"/>
  <c r="Z29" i="10"/>
  <c r="AA25" i="10"/>
  <c r="Z25" i="10"/>
  <c r="AA21" i="10"/>
  <c r="Z21" i="10"/>
  <c r="AA17" i="10"/>
  <c r="Z17" i="10"/>
  <c r="Z13" i="10"/>
  <c r="AA13" i="10"/>
  <c r="AA9" i="10"/>
  <c r="Z9" i="10"/>
  <c r="Z7" i="10"/>
  <c r="AA7" i="10"/>
  <c r="Z364" i="10"/>
  <c r="AA364" i="10"/>
  <c r="AA360" i="10"/>
  <c r="Z360" i="10"/>
  <c r="AA352" i="10"/>
  <c r="Z352" i="10"/>
  <c r="AA344" i="10"/>
  <c r="Z344" i="10"/>
  <c r="AB336" i="10"/>
  <c r="Z336" i="10"/>
  <c r="AB328" i="10"/>
  <c r="Z328" i="10"/>
  <c r="AB320" i="10"/>
  <c r="Z320" i="10"/>
  <c r="AB312" i="10"/>
  <c r="Z312" i="10"/>
  <c r="AB304" i="10"/>
  <c r="Z304" i="10"/>
  <c r="AB296" i="10"/>
  <c r="Z296" i="10"/>
  <c r="Z288" i="10"/>
  <c r="AB288" i="10"/>
  <c r="AB280" i="10"/>
  <c r="Z280" i="10"/>
  <c r="AB272" i="10"/>
  <c r="AA272" i="10"/>
  <c r="AB264" i="10"/>
  <c r="AA264" i="10"/>
  <c r="AA256" i="10"/>
  <c r="AB256" i="10"/>
  <c r="AB248" i="10"/>
  <c r="AA248" i="10"/>
  <c r="AB240" i="10"/>
  <c r="AA240" i="10"/>
  <c r="AB232" i="10"/>
  <c r="AA232" i="10"/>
  <c r="AB224" i="10"/>
  <c r="AA224" i="10"/>
  <c r="AB216" i="10"/>
  <c r="AA216" i="10"/>
  <c r="AB208" i="10"/>
  <c r="AA208" i="10"/>
  <c r="AB200" i="10"/>
  <c r="AA200" i="10"/>
  <c r="AB192" i="10"/>
  <c r="AA192" i="10"/>
  <c r="AB184" i="10"/>
  <c r="AA184" i="10"/>
  <c r="AB176" i="10"/>
  <c r="AA176" i="10"/>
  <c r="AB168" i="10"/>
  <c r="AA168" i="10"/>
  <c r="AB160" i="10"/>
  <c r="AA160" i="10"/>
  <c r="AB152" i="10"/>
  <c r="Z152" i="10"/>
  <c r="AB144" i="10"/>
  <c r="Z144" i="10"/>
  <c r="AB136" i="10"/>
  <c r="Z136" i="10"/>
  <c r="AB128" i="10"/>
  <c r="Z128" i="10"/>
  <c r="AB120" i="10"/>
  <c r="Z120" i="10"/>
  <c r="AB112" i="10"/>
  <c r="Z112" i="10"/>
  <c r="AB104" i="10"/>
  <c r="Z104" i="10"/>
  <c r="AA96" i="10"/>
  <c r="Z96" i="10"/>
  <c r="AA92" i="10"/>
  <c r="Z92" i="10"/>
  <c r="AA84" i="10"/>
  <c r="Z84" i="10"/>
  <c r="AA76" i="10"/>
  <c r="Z76" i="10"/>
  <c r="AA68" i="10"/>
  <c r="Z68" i="10"/>
  <c r="AA60" i="10"/>
  <c r="Z60" i="10"/>
  <c r="AA56" i="10"/>
  <c r="Z56" i="10"/>
  <c r="AA48" i="10"/>
  <c r="Z48" i="10"/>
  <c r="AA44" i="10"/>
  <c r="Z44" i="10"/>
  <c r="AA40" i="10"/>
  <c r="Z40" i="10"/>
  <c r="AA36" i="10"/>
  <c r="Z36" i="10"/>
  <c r="AA32" i="10"/>
  <c r="Z32" i="10"/>
  <c r="AA28" i="10"/>
  <c r="Z28" i="10"/>
  <c r="AA24" i="10"/>
  <c r="Z24" i="10"/>
  <c r="AA20" i="10"/>
  <c r="Z20" i="10"/>
  <c r="AA16" i="10"/>
  <c r="Z16" i="10"/>
  <c r="AA12" i="10"/>
  <c r="Z12" i="10"/>
  <c r="AA8" i="10"/>
  <c r="Z8" i="10"/>
  <c r="Z370" i="10"/>
  <c r="AA370" i="10"/>
  <c r="Z366" i="10"/>
  <c r="AA366" i="10"/>
  <c r="Z362" i="10"/>
  <c r="AA362" i="10"/>
  <c r="Z358" i="10"/>
  <c r="AA358" i="10"/>
  <c r="Z354" i="10"/>
  <c r="AA354" i="10"/>
  <c r="Z350" i="10"/>
  <c r="AA350" i="10"/>
  <c r="Z346" i="10"/>
  <c r="AA346" i="10"/>
  <c r="Z342" i="10"/>
  <c r="AA342" i="10"/>
  <c r="AB338" i="10"/>
  <c r="Z338" i="10"/>
  <c r="AB334" i="10"/>
  <c r="Z334" i="10"/>
  <c r="Z330" i="10"/>
  <c r="AB330" i="10"/>
  <c r="AB326" i="10"/>
  <c r="Z326" i="10"/>
  <c r="AB322" i="10"/>
  <c r="Z322" i="10"/>
  <c r="AB318" i="10"/>
  <c r="Z318" i="10"/>
  <c r="Z314" i="10"/>
  <c r="AB314" i="10"/>
  <c r="Z310" i="10"/>
  <c r="AB310" i="10"/>
  <c r="AB306" i="10"/>
  <c r="Z306" i="10"/>
  <c r="AB302" i="10"/>
  <c r="Z302" i="10"/>
  <c r="Z298" i="10"/>
  <c r="AB298" i="10"/>
  <c r="AB294" i="10"/>
  <c r="Z294" i="10"/>
  <c r="AB290" i="10"/>
  <c r="Z290" i="10"/>
  <c r="AB286" i="10"/>
  <c r="Z286" i="10"/>
  <c r="Z282" i="10"/>
  <c r="AB282" i="10"/>
  <c r="AB278" i="10"/>
  <c r="AA278" i="10"/>
  <c r="AB274" i="10"/>
  <c r="AA274" i="10"/>
  <c r="AB270" i="10"/>
  <c r="AA270" i="10"/>
  <c r="AA266" i="10"/>
  <c r="AB266" i="10"/>
  <c r="AA262" i="10"/>
  <c r="AB262" i="10"/>
  <c r="AB258" i="10"/>
  <c r="AA258" i="10"/>
  <c r="AB254" i="10"/>
  <c r="AA254" i="10"/>
  <c r="AA250" i="10"/>
  <c r="AB250" i="10"/>
  <c r="AA246" i="10"/>
  <c r="AB246" i="10"/>
  <c r="AB242" i="10"/>
  <c r="AA242" i="10"/>
  <c r="AB238" i="10"/>
  <c r="AA238" i="10"/>
  <c r="AA234" i="10"/>
  <c r="AB234" i="10"/>
  <c r="AB230" i="10"/>
  <c r="AA230" i="10"/>
  <c r="AB226" i="10"/>
  <c r="AA226" i="10"/>
  <c r="AB222" i="10"/>
  <c r="AA222" i="10"/>
  <c r="AB218" i="10"/>
  <c r="AA218" i="10"/>
  <c r="AB214" i="10"/>
  <c r="AA214" i="10"/>
  <c r="AB210" i="10"/>
  <c r="AA210" i="10"/>
  <c r="AB206" i="10"/>
  <c r="AA206" i="10"/>
  <c r="AB202" i="10"/>
  <c r="AA202" i="10"/>
  <c r="AB198" i="10"/>
  <c r="AA198" i="10"/>
  <c r="AB194" i="10"/>
  <c r="AA194" i="10"/>
  <c r="AB190" i="10"/>
  <c r="AA190" i="10"/>
  <c r="AB186" i="10"/>
  <c r="AA186" i="10"/>
  <c r="AB182" i="10"/>
  <c r="AA182" i="10"/>
  <c r="AB178" i="10"/>
  <c r="AA178" i="10"/>
  <c r="AB174" i="10"/>
  <c r="AA174" i="10"/>
  <c r="AB170" i="10"/>
  <c r="AA170" i="10"/>
  <c r="AB166" i="10"/>
  <c r="AA166" i="10"/>
  <c r="AB162" i="10"/>
  <c r="AA162" i="10"/>
  <c r="AB158" i="10"/>
  <c r="AA158" i="10"/>
  <c r="AB154" i="10"/>
  <c r="Z154" i="10"/>
  <c r="AB150" i="10"/>
  <c r="Z150" i="10"/>
  <c r="AB146" i="10"/>
  <c r="Z146" i="10"/>
  <c r="AB142" i="10"/>
  <c r="Z142" i="10"/>
  <c r="AB138" i="10"/>
  <c r="Z138" i="10"/>
  <c r="AB134" i="10"/>
  <c r="Z134" i="10"/>
  <c r="AB130" i="10"/>
  <c r="Z130" i="10"/>
  <c r="AB126" i="10"/>
  <c r="Z126" i="10"/>
  <c r="AB122" i="10"/>
  <c r="Z122" i="10"/>
  <c r="AB118" i="10"/>
  <c r="Z118" i="10"/>
  <c r="AB114" i="10"/>
  <c r="Z114" i="10"/>
  <c r="AB110" i="10"/>
  <c r="Z110" i="10"/>
  <c r="AB106" i="10"/>
  <c r="Z106" i="10"/>
  <c r="AB102" i="10"/>
  <c r="Z102" i="10"/>
  <c r="AB98" i="10"/>
  <c r="Z98" i="10"/>
  <c r="Z94" i="10"/>
  <c r="AA94" i="10"/>
  <c r="AA90" i="10"/>
  <c r="Z90" i="10"/>
  <c r="AA86" i="10"/>
  <c r="Z86" i="10"/>
  <c r="AA82" i="10"/>
  <c r="Z82" i="10"/>
  <c r="AA78" i="10"/>
  <c r="Z78" i="10"/>
  <c r="AA74" i="10"/>
  <c r="Z74" i="10"/>
  <c r="AA70" i="10"/>
  <c r="Z70" i="10"/>
  <c r="Z66" i="10"/>
  <c r="AA66" i="10"/>
  <c r="AA62" i="10"/>
  <c r="Z62" i="10"/>
  <c r="AA58" i="10"/>
  <c r="Z58" i="10"/>
  <c r="AA54" i="10"/>
  <c r="Z54" i="10"/>
  <c r="AA50" i="10"/>
  <c r="Z50" i="10"/>
  <c r="AA46" i="10"/>
  <c r="Z46" i="10"/>
  <c r="AA42" i="10"/>
  <c r="Z42" i="10"/>
  <c r="AA38" i="10"/>
  <c r="Z38" i="10"/>
  <c r="Z34" i="10"/>
  <c r="AA34" i="10"/>
  <c r="AA30" i="10"/>
  <c r="Z30" i="10"/>
  <c r="AA26" i="10"/>
  <c r="Z26" i="10"/>
  <c r="AA22" i="10"/>
  <c r="Z22" i="10"/>
  <c r="AA18" i="10"/>
  <c r="Z18" i="10"/>
  <c r="AA14" i="10"/>
  <c r="Z14" i="10"/>
  <c r="AA10" i="10"/>
  <c r="Z10" i="10"/>
  <c r="F4" i="10"/>
  <c r="H20" i="9"/>
  <c r="H21" i="9"/>
  <c r="H22" i="9"/>
  <c r="H23" i="9"/>
  <c r="H24" i="9"/>
  <c r="H25" i="9"/>
  <c r="H26" i="9"/>
  <c r="H27" i="9"/>
  <c r="H28" i="9"/>
  <c r="H29" i="9"/>
  <c r="H30" i="9"/>
  <c r="H19" i="9"/>
  <c r="A3" i="9"/>
  <c r="A4" i="9"/>
  <c r="A5" i="9"/>
  <c r="A6" i="9"/>
  <c r="A7" i="9"/>
  <c r="A8" i="9"/>
  <c r="A9" i="9"/>
  <c r="A10" i="9"/>
  <c r="A11" i="9"/>
  <c r="A12" i="9"/>
  <c r="A13" i="9"/>
  <c r="A14" i="9"/>
  <c r="A15" i="9"/>
  <c r="A16" i="9"/>
  <c r="A17" i="9"/>
  <c r="A18" i="9"/>
  <c r="A19" i="9"/>
  <c r="A20" i="9"/>
  <c r="A21" i="9"/>
  <c r="A22" i="9"/>
  <c r="A23" i="9"/>
  <c r="A24" i="9"/>
  <c r="A25" i="9"/>
  <c r="A26" i="9"/>
  <c r="A27" i="9"/>
  <c r="A28" i="9"/>
  <c r="A29" i="9"/>
  <c r="A30" i="9"/>
  <c r="A31" i="9"/>
  <c r="A32" i="9"/>
  <c r="A33" i="9"/>
  <c r="A34" i="9"/>
  <c r="A35" i="9"/>
  <c r="A36" i="9"/>
  <c r="A37" i="9"/>
  <c r="A38" i="9"/>
  <c r="A39" i="9"/>
  <c r="A40" i="9"/>
  <c r="A41" i="9"/>
  <c r="A42" i="9"/>
  <c r="A43" i="9"/>
  <c r="A44" i="9"/>
  <c r="A45" i="9"/>
  <c r="A46" i="9"/>
  <c r="A47" i="9"/>
  <c r="A48" i="9"/>
  <c r="A49" i="9"/>
  <c r="A50" i="9"/>
  <c r="A51" i="9"/>
  <c r="A52" i="9"/>
  <c r="A53" i="9"/>
  <c r="A54" i="9"/>
  <c r="A55" i="9"/>
  <c r="A56" i="9"/>
  <c r="A57" i="9"/>
  <c r="A58" i="9"/>
  <c r="A59" i="9"/>
  <c r="A60" i="9"/>
  <c r="A61" i="9"/>
  <c r="A62" i="9"/>
  <c r="A63" i="9"/>
  <c r="A64" i="9"/>
  <c r="A65" i="9"/>
  <c r="A66" i="9"/>
  <c r="A67" i="9"/>
  <c r="A68" i="9"/>
  <c r="A69" i="9"/>
  <c r="A70" i="9"/>
  <c r="A71" i="9"/>
  <c r="A72" i="9"/>
  <c r="A73" i="9"/>
  <c r="A74" i="9"/>
  <c r="A75" i="9"/>
  <c r="A76" i="9"/>
  <c r="A77" i="9"/>
  <c r="A78" i="9"/>
  <c r="A79" i="9"/>
  <c r="A80" i="9"/>
  <c r="A81" i="9"/>
  <c r="A82" i="9"/>
  <c r="A83" i="9"/>
  <c r="A84" i="9"/>
  <c r="A85" i="9"/>
  <c r="A86" i="9"/>
  <c r="A87" i="9"/>
  <c r="A88" i="9"/>
  <c r="A89" i="9"/>
  <c r="A90" i="9"/>
  <c r="A91" i="9"/>
  <c r="A92" i="9"/>
  <c r="A93" i="9"/>
  <c r="A94" i="9"/>
  <c r="A95" i="9"/>
  <c r="A96" i="9"/>
  <c r="A97" i="9"/>
  <c r="A98" i="9"/>
  <c r="A99" i="9"/>
  <c r="A100" i="9"/>
  <c r="A101" i="9"/>
  <c r="A102" i="9"/>
  <c r="A103" i="9"/>
  <c r="A104" i="9"/>
  <c r="A105" i="9"/>
  <c r="A106" i="9"/>
  <c r="A107" i="9"/>
  <c r="A108" i="9"/>
  <c r="A109" i="9"/>
  <c r="A110" i="9"/>
  <c r="A111" i="9"/>
  <c r="A112" i="9"/>
  <c r="A113" i="9"/>
  <c r="A114" i="9"/>
  <c r="A115" i="9"/>
  <c r="A116" i="9"/>
  <c r="A117" i="9"/>
  <c r="A118" i="9"/>
  <c r="A119" i="9"/>
  <c r="A120" i="9"/>
  <c r="A121" i="9"/>
  <c r="A122" i="9"/>
  <c r="A123" i="9"/>
  <c r="A124" i="9"/>
  <c r="A125" i="9"/>
  <c r="A126" i="9"/>
  <c r="A127" i="9"/>
  <c r="A128" i="9"/>
  <c r="A129" i="9"/>
  <c r="A130" i="9"/>
  <c r="A131" i="9"/>
  <c r="A132" i="9"/>
  <c r="A133" i="9"/>
  <c r="A134" i="9"/>
  <c r="A135" i="9"/>
  <c r="A136" i="9"/>
  <c r="A137" i="9"/>
  <c r="A138" i="9"/>
  <c r="A139" i="9"/>
  <c r="A140" i="9"/>
  <c r="A141" i="9"/>
  <c r="A142" i="9"/>
  <c r="A143" i="9"/>
  <c r="A144" i="9"/>
  <c r="A145" i="9"/>
  <c r="A146" i="9"/>
  <c r="A147" i="9"/>
  <c r="A148" i="9"/>
  <c r="A149" i="9"/>
  <c r="A150" i="9"/>
  <c r="A151" i="9"/>
  <c r="A152" i="9"/>
  <c r="A153" i="9"/>
  <c r="A154" i="9"/>
  <c r="A155" i="9"/>
  <c r="A156" i="9"/>
  <c r="A157" i="9"/>
  <c r="A158" i="9"/>
  <c r="A159" i="9"/>
  <c r="A160" i="9"/>
  <c r="A161" i="9"/>
  <c r="A162" i="9"/>
  <c r="A163" i="9"/>
  <c r="A164" i="9"/>
  <c r="A165" i="9"/>
  <c r="A166" i="9"/>
  <c r="A167" i="9"/>
  <c r="A168" i="9"/>
  <c r="A169" i="9"/>
  <c r="A170" i="9"/>
  <c r="A171" i="9"/>
  <c r="A172" i="9"/>
  <c r="A173" i="9"/>
  <c r="A174" i="9"/>
  <c r="A175" i="9"/>
  <c r="A176" i="9"/>
  <c r="A177" i="9"/>
  <c r="A178" i="9"/>
  <c r="A179" i="9"/>
  <c r="A180" i="9"/>
  <c r="A181" i="9"/>
  <c r="A182" i="9"/>
  <c r="A183" i="9"/>
  <c r="A184" i="9"/>
  <c r="A185" i="9"/>
  <c r="A186" i="9"/>
  <c r="A187" i="9"/>
  <c r="A188" i="9"/>
  <c r="A189" i="9"/>
  <c r="A190" i="9"/>
  <c r="A191" i="9"/>
  <c r="A192" i="9"/>
  <c r="A193" i="9"/>
  <c r="A194" i="9"/>
  <c r="A195" i="9"/>
  <c r="A196" i="9"/>
  <c r="A197" i="9"/>
  <c r="A198" i="9"/>
  <c r="A199" i="9"/>
  <c r="A200" i="9"/>
  <c r="A201" i="9"/>
  <c r="A202" i="9"/>
  <c r="A203" i="9"/>
  <c r="A204" i="9"/>
  <c r="A205" i="9"/>
  <c r="A206" i="9"/>
  <c r="A207" i="9"/>
  <c r="A208" i="9"/>
  <c r="A209" i="9"/>
  <c r="A210" i="9"/>
  <c r="A211" i="9"/>
  <c r="A212" i="9"/>
  <c r="A213" i="9"/>
  <c r="A214" i="9"/>
  <c r="A215" i="9"/>
  <c r="A216" i="9"/>
  <c r="A217" i="9"/>
  <c r="A218" i="9"/>
  <c r="A219" i="9"/>
  <c r="A220" i="9"/>
  <c r="A221" i="9"/>
  <c r="A222" i="9"/>
  <c r="A223" i="9"/>
  <c r="A224" i="9"/>
  <c r="A225" i="9"/>
  <c r="A226" i="9"/>
  <c r="A227" i="9"/>
  <c r="A228" i="9"/>
  <c r="A229" i="9"/>
  <c r="A230" i="9"/>
  <c r="A231" i="9"/>
  <c r="A232" i="9"/>
  <c r="A233" i="9"/>
  <c r="A234" i="9"/>
  <c r="A235" i="9"/>
  <c r="A236" i="9"/>
  <c r="A237" i="9"/>
  <c r="A238" i="9"/>
  <c r="A239" i="9"/>
  <c r="A240" i="9"/>
  <c r="A241" i="9"/>
  <c r="A242" i="9"/>
  <c r="A243" i="9"/>
  <c r="A244" i="9"/>
  <c r="A245" i="9"/>
  <c r="A246" i="9"/>
  <c r="A247" i="9"/>
  <c r="A248" i="9"/>
  <c r="A249" i="9"/>
  <c r="A250" i="9"/>
  <c r="A251" i="9"/>
  <c r="A252" i="9"/>
  <c r="A253" i="9"/>
  <c r="A254" i="9"/>
  <c r="A255" i="9"/>
  <c r="A256" i="9"/>
  <c r="A257" i="9"/>
  <c r="A258" i="9"/>
  <c r="A259" i="9"/>
  <c r="A260" i="9"/>
  <c r="A261" i="9"/>
  <c r="A262" i="9"/>
  <c r="A263" i="9"/>
  <c r="A264" i="9"/>
  <c r="A265" i="9"/>
  <c r="A266" i="9"/>
  <c r="A267" i="9"/>
  <c r="A268" i="9"/>
  <c r="A269" i="9"/>
  <c r="A270" i="9"/>
  <c r="A271" i="9"/>
  <c r="A272" i="9"/>
  <c r="A273" i="9"/>
  <c r="A274" i="9"/>
  <c r="A275" i="9"/>
  <c r="A276" i="9"/>
  <c r="A277" i="9"/>
  <c r="A278" i="9"/>
  <c r="A279" i="9"/>
  <c r="A280" i="9"/>
  <c r="A281" i="9"/>
  <c r="A282" i="9"/>
  <c r="A283" i="9"/>
  <c r="A284" i="9"/>
  <c r="A285" i="9"/>
  <c r="A286" i="9"/>
  <c r="A287" i="9"/>
  <c r="A288" i="9"/>
  <c r="A289" i="9"/>
  <c r="A290" i="9"/>
  <c r="A291" i="9"/>
  <c r="A292" i="9"/>
  <c r="A293" i="9"/>
  <c r="A294" i="9"/>
  <c r="A295" i="9"/>
  <c r="A296" i="9"/>
  <c r="A297" i="9"/>
  <c r="A298" i="9"/>
  <c r="A299" i="9"/>
  <c r="A300" i="9"/>
  <c r="A301" i="9"/>
  <c r="A302" i="9"/>
  <c r="A303" i="9"/>
  <c r="A304" i="9"/>
  <c r="A305" i="9"/>
  <c r="A306" i="9"/>
  <c r="A307" i="9"/>
  <c r="A308" i="9"/>
  <c r="A309" i="9"/>
  <c r="A310" i="9"/>
  <c r="A311" i="9"/>
  <c r="A312" i="9"/>
  <c r="A313" i="9"/>
  <c r="A314" i="9"/>
  <c r="A315" i="9"/>
  <c r="A316" i="9"/>
  <c r="A317" i="9"/>
  <c r="A318" i="9"/>
  <c r="A319" i="9"/>
  <c r="A320" i="9"/>
  <c r="A321" i="9"/>
  <c r="A322" i="9"/>
  <c r="A323" i="9"/>
  <c r="A324" i="9"/>
  <c r="A325" i="9"/>
  <c r="A326" i="9"/>
  <c r="A327" i="9"/>
  <c r="A328" i="9"/>
  <c r="A329" i="9"/>
  <c r="A330" i="9"/>
  <c r="A331" i="9"/>
  <c r="A332" i="9"/>
  <c r="A333" i="9"/>
  <c r="A334" i="9"/>
  <c r="A335" i="9"/>
  <c r="A336" i="9"/>
  <c r="A337" i="9"/>
  <c r="A338" i="9"/>
  <c r="A339" i="9"/>
  <c r="A340" i="9"/>
  <c r="A341" i="9"/>
  <c r="A342" i="9"/>
  <c r="A343" i="9"/>
  <c r="A344" i="9"/>
  <c r="A345" i="9"/>
  <c r="A346" i="9"/>
  <c r="A347" i="9"/>
  <c r="A348" i="9"/>
  <c r="A349" i="9"/>
  <c r="A350" i="9"/>
  <c r="A351" i="9"/>
  <c r="A352" i="9"/>
  <c r="A353" i="9"/>
  <c r="A354" i="9"/>
  <c r="A355" i="9"/>
  <c r="A356" i="9"/>
  <c r="A357" i="9"/>
  <c r="A358" i="9"/>
  <c r="A359" i="9"/>
  <c r="A360" i="9"/>
  <c r="A361" i="9"/>
  <c r="A362" i="9"/>
  <c r="A363" i="9"/>
  <c r="A364" i="9"/>
  <c r="A365" i="9"/>
  <c r="A366" i="9"/>
  <c r="A2" i="9"/>
  <c r="I89" i="12" l="1"/>
  <c r="I90" i="12" s="1"/>
  <c r="J89" i="12"/>
  <c r="J90" i="12" s="1"/>
  <c r="Y6" i="6"/>
  <c r="X6" i="6"/>
  <c r="W6" i="6"/>
  <c r="V6" i="6"/>
  <c r="C71" i="3" l="1"/>
  <c r="C70" i="3"/>
  <c r="C69" i="3"/>
  <c r="C68" i="3"/>
  <c r="C76" i="3"/>
  <c r="C78" i="3"/>
  <c r="C79" i="3"/>
  <c r="C77" i="3"/>
  <c r="C73" i="3"/>
  <c r="C74" i="3"/>
  <c r="C75" i="3"/>
  <c r="C72" i="3"/>
  <c r="H23" i="3"/>
  <c r="F227" i="6"/>
  <c r="F191" i="6"/>
  <c r="F190" i="6"/>
  <c r="F226" i="6"/>
  <c r="F188" i="6"/>
  <c r="F238" i="6"/>
  <c r="F250" i="6"/>
  <c r="F220" i="6"/>
  <c r="F189" i="6"/>
  <c r="F245" i="6"/>
  <c r="F228" i="6"/>
  <c r="F202" i="6"/>
  <c r="F225" i="6"/>
  <c r="F181" i="6"/>
  <c r="F224" i="6"/>
  <c r="F243" i="6"/>
  <c r="F178" i="6"/>
  <c r="F204" i="6"/>
  <c r="F201" i="6"/>
  <c r="F192" i="6"/>
  <c r="F214" i="6"/>
  <c r="F239" i="6"/>
  <c r="F203" i="6"/>
  <c r="F234" i="6"/>
  <c r="F242" i="6"/>
  <c r="F257" i="6"/>
  <c r="F180" i="6"/>
  <c r="F223" i="6"/>
  <c r="F210" i="6"/>
  <c r="F229" i="6"/>
  <c r="F216" i="6"/>
  <c r="F200" i="6"/>
  <c r="F215" i="6"/>
  <c r="F205" i="6"/>
  <c r="F246" i="6"/>
  <c r="F209" i="6"/>
  <c r="F193" i="6"/>
  <c r="F217" i="6"/>
  <c r="F187" i="6"/>
  <c r="F177" i="6"/>
  <c r="F258" i="6"/>
  <c r="F221" i="6"/>
  <c r="F222" i="6"/>
  <c r="F208" i="6"/>
  <c r="F235" i="6"/>
  <c r="F194" i="6"/>
  <c r="F230" i="6"/>
  <c r="F231" i="6"/>
  <c r="F244" i="6"/>
  <c r="F233" i="6"/>
  <c r="F206" i="6"/>
  <c r="F237" i="6"/>
  <c r="F213" i="6"/>
  <c r="F219" i="6"/>
  <c r="F218" i="6"/>
  <c r="F212" i="6"/>
  <c r="F240" i="6"/>
  <c r="F195" i="6"/>
  <c r="F232" i="6"/>
  <c r="F211" i="6"/>
  <c r="F199" i="6"/>
  <c r="F251" i="6"/>
  <c r="F256" i="6"/>
  <c r="F160" i="6"/>
  <c r="F241" i="6"/>
  <c r="F271" i="6"/>
  <c r="F133" i="6"/>
  <c r="F186" i="6"/>
  <c r="F172" i="6"/>
  <c r="F176" i="6"/>
  <c r="F183" i="6"/>
  <c r="F236" i="6"/>
  <c r="F179" i="6"/>
  <c r="F249" i="6"/>
  <c r="F252" i="6"/>
  <c r="F196" i="6"/>
  <c r="F182" i="6"/>
  <c r="F207" i="6"/>
  <c r="F184" i="6"/>
  <c r="F185" i="6"/>
  <c r="F134" i="6"/>
  <c r="F198" i="6"/>
  <c r="F173" i="6"/>
  <c r="F175" i="6"/>
  <c r="F276" i="6"/>
  <c r="F174" i="6"/>
  <c r="F125" i="6"/>
  <c r="F259" i="6"/>
  <c r="F255" i="6"/>
  <c r="F136" i="6"/>
  <c r="F263" i="6"/>
  <c r="F262" i="6"/>
  <c r="F268" i="6"/>
  <c r="F253" i="6"/>
  <c r="F269" i="6"/>
  <c r="F247" i="6"/>
  <c r="F131" i="6"/>
  <c r="F137" i="6"/>
  <c r="F275" i="6"/>
  <c r="F272" i="6"/>
  <c r="F132" i="6"/>
  <c r="F135" i="6"/>
  <c r="F197" i="6"/>
  <c r="F277" i="6"/>
  <c r="F248" i="6"/>
  <c r="F274" i="6"/>
  <c r="F254" i="6"/>
  <c r="F130" i="6"/>
  <c r="F273" i="6"/>
  <c r="F260" i="6"/>
  <c r="F161" i="6"/>
  <c r="F171" i="6"/>
  <c r="F264" i="6"/>
  <c r="F138" i="6"/>
  <c r="F292" i="6"/>
  <c r="F261" i="6"/>
  <c r="F270" i="6"/>
  <c r="F290" i="6"/>
  <c r="F148" i="6"/>
  <c r="F166" i="6"/>
  <c r="F291" i="6"/>
  <c r="F287" i="6"/>
  <c r="F167" i="6"/>
  <c r="F265" i="6"/>
  <c r="F129" i="6"/>
  <c r="F289" i="6"/>
  <c r="F299" i="6"/>
  <c r="F288" i="6"/>
  <c r="F146" i="6"/>
  <c r="F267" i="6"/>
  <c r="F157" i="6"/>
  <c r="F293" i="6"/>
  <c r="F165" i="6"/>
  <c r="F266" i="6"/>
  <c r="F145" i="6"/>
  <c r="F162" i="6"/>
  <c r="F168" i="6"/>
  <c r="F164" i="6"/>
  <c r="F300" i="6"/>
  <c r="F147" i="6"/>
  <c r="F126" i="6"/>
  <c r="F298" i="6"/>
  <c r="F294" i="6"/>
  <c r="F124" i="6"/>
  <c r="F156" i="6"/>
  <c r="F281" i="6"/>
  <c r="F278" i="6"/>
  <c r="F139" i="6"/>
  <c r="F122" i="6"/>
  <c r="F305" i="6"/>
  <c r="F169" i="6"/>
  <c r="F144" i="6"/>
  <c r="F149" i="6"/>
  <c r="F158" i="6"/>
  <c r="F282" i="6"/>
  <c r="F313" i="6"/>
  <c r="F152" i="6"/>
  <c r="F163" i="6"/>
  <c r="F151" i="6"/>
  <c r="F154" i="6"/>
  <c r="F155" i="6"/>
  <c r="F283" i="6"/>
  <c r="F279" i="6"/>
  <c r="F295" i="6"/>
  <c r="F159" i="6"/>
  <c r="F140" i="6"/>
  <c r="F123" i="6"/>
  <c r="F315" i="6"/>
  <c r="F280" i="6"/>
  <c r="F303" i="6"/>
  <c r="F297" i="6"/>
  <c r="F153" i="6"/>
  <c r="F170" i="6"/>
  <c r="F143" i="6"/>
  <c r="F284" i="6"/>
  <c r="F304" i="6"/>
  <c r="F150" i="6"/>
  <c r="F92" i="6"/>
  <c r="F296" i="6"/>
  <c r="F286" i="6"/>
  <c r="F314" i="6"/>
  <c r="F285" i="6"/>
  <c r="F302" i="6"/>
  <c r="F128" i="6"/>
  <c r="F311" i="6"/>
  <c r="F322" i="6"/>
  <c r="F312" i="6"/>
  <c r="F323" i="6"/>
  <c r="F142" i="6"/>
  <c r="F93" i="6"/>
  <c r="F301" i="6"/>
  <c r="F121" i="6"/>
  <c r="F141" i="6"/>
  <c r="F306" i="6"/>
  <c r="F114" i="6"/>
  <c r="F103" i="6"/>
  <c r="F104" i="6"/>
  <c r="F107" i="6"/>
  <c r="F110" i="6"/>
  <c r="F127" i="6"/>
  <c r="F325" i="6"/>
  <c r="F113" i="6"/>
  <c r="F111" i="6"/>
  <c r="F105" i="6"/>
  <c r="F112" i="6"/>
  <c r="F108" i="6"/>
  <c r="F324" i="6"/>
  <c r="F102" i="6"/>
  <c r="F316" i="6"/>
  <c r="F307" i="6"/>
  <c r="F96" i="6"/>
  <c r="F109" i="6"/>
  <c r="F106" i="6"/>
  <c r="F120" i="6"/>
  <c r="F347" i="6"/>
  <c r="F94" i="6"/>
  <c r="F118" i="6"/>
  <c r="F98" i="6"/>
  <c r="F119" i="6"/>
  <c r="F348" i="6"/>
  <c r="F344" i="6"/>
  <c r="F115" i="6"/>
  <c r="F99" i="6"/>
  <c r="F95" i="6"/>
  <c r="F346" i="6"/>
  <c r="F101" i="6"/>
  <c r="F350" i="6"/>
  <c r="F62" i="6"/>
  <c r="F310" i="6"/>
  <c r="F349" i="6"/>
  <c r="F97" i="6"/>
  <c r="F63" i="6"/>
  <c r="F100" i="6"/>
  <c r="F321" i="6"/>
  <c r="F308" i="6"/>
  <c r="F331" i="6"/>
  <c r="F117" i="6"/>
  <c r="F332" i="6"/>
  <c r="F59" i="6"/>
  <c r="F309" i="6"/>
  <c r="F15" i="6"/>
  <c r="F18" i="6"/>
  <c r="F19" i="6"/>
  <c r="F367" i="6"/>
  <c r="F26" i="6"/>
  <c r="F351" i="6"/>
  <c r="F320" i="6"/>
  <c r="F343" i="6"/>
  <c r="F116" i="6"/>
  <c r="F345" i="6"/>
  <c r="F319" i="6"/>
  <c r="F328" i="6"/>
  <c r="F64" i="6"/>
  <c r="F20" i="6"/>
  <c r="F327" i="6"/>
  <c r="F43" i="6"/>
  <c r="F341" i="6"/>
  <c r="F31" i="6"/>
  <c r="F16" i="6"/>
  <c r="F30" i="6"/>
  <c r="F317" i="6"/>
  <c r="F366" i="6"/>
  <c r="F44" i="6"/>
  <c r="F333" i="6"/>
  <c r="F318" i="6"/>
  <c r="F368" i="6"/>
  <c r="F91" i="6"/>
  <c r="F25" i="6"/>
  <c r="F330" i="6"/>
  <c r="F352" i="6"/>
  <c r="F329" i="6"/>
  <c r="F24" i="6"/>
  <c r="F365" i="6"/>
  <c r="F89" i="6"/>
  <c r="F29" i="6"/>
  <c r="F65" i="6"/>
  <c r="F45" i="6"/>
  <c r="F326" i="6"/>
  <c r="F9" i="6"/>
  <c r="F27" i="6"/>
  <c r="F32" i="6"/>
  <c r="F61" i="6"/>
  <c r="F363" i="6"/>
  <c r="F33" i="6"/>
  <c r="F21" i="6"/>
  <c r="F47" i="6"/>
  <c r="F60" i="6"/>
  <c r="F90" i="6"/>
  <c r="F17" i="6"/>
  <c r="F84" i="6"/>
  <c r="F355" i="6"/>
  <c r="F40" i="6"/>
  <c r="F42" i="6"/>
  <c r="F41" i="6"/>
  <c r="F37" i="6"/>
  <c r="F28" i="6"/>
  <c r="F88" i="6"/>
  <c r="F46" i="6"/>
  <c r="F48" i="6"/>
  <c r="F369" i="6"/>
  <c r="F354" i="6"/>
  <c r="F364" i="6"/>
  <c r="F34" i="6"/>
  <c r="F356" i="6"/>
  <c r="F23" i="6"/>
  <c r="F353" i="6"/>
  <c r="F58" i="6"/>
  <c r="F13" i="6"/>
  <c r="F81" i="6"/>
  <c r="F342" i="6"/>
  <c r="F39" i="6"/>
  <c r="F67" i="6"/>
  <c r="F87" i="6"/>
  <c r="F14" i="6"/>
  <c r="F86" i="6"/>
  <c r="F22" i="6"/>
  <c r="F52" i="6"/>
  <c r="F57" i="6"/>
  <c r="F49" i="6"/>
  <c r="F334" i="6"/>
  <c r="F12" i="6"/>
  <c r="F66" i="6"/>
  <c r="F362" i="6"/>
  <c r="F53" i="6"/>
  <c r="F7" i="6"/>
  <c r="F83" i="6"/>
  <c r="F51" i="6"/>
  <c r="F85" i="6"/>
  <c r="F80" i="6"/>
  <c r="F56" i="6"/>
  <c r="F36" i="6"/>
  <c r="F335" i="6"/>
  <c r="F370" i="6"/>
  <c r="F38" i="6"/>
  <c r="F68" i="6"/>
  <c r="F74" i="6"/>
  <c r="F82" i="6"/>
  <c r="F50" i="6"/>
  <c r="F10" i="6"/>
  <c r="F338" i="6"/>
  <c r="F339" i="6"/>
  <c r="F35" i="6"/>
  <c r="F337" i="6"/>
  <c r="F336" i="6"/>
  <c r="F69" i="6"/>
  <c r="F371" i="6"/>
  <c r="F55" i="6"/>
  <c r="F358" i="6"/>
  <c r="F8" i="6"/>
  <c r="F75" i="6"/>
  <c r="F357" i="6"/>
  <c r="F70" i="6"/>
  <c r="F11" i="6"/>
  <c r="F73" i="6"/>
  <c r="F54" i="6"/>
  <c r="F77" i="6"/>
  <c r="F71" i="6"/>
  <c r="F76" i="6"/>
  <c r="F79" i="6"/>
  <c r="F78" i="6"/>
  <c r="F340" i="6"/>
  <c r="F360" i="6"/>
  <c r="F72" i="6"/>
  <c r="F359" i="6"/>
  <c r="F361" i="6"/>
  <c r="X6" i="2"/>
  <c r="W6" i="2"/>
  <c r="V6" i="2"/>
  <c r="U6" i="2"/>
  <c r="I27" i="3"/>
  <c r="I15" i="3"/>
  <c r="D49" i="3"/>
  <c r="D50" i="3"/>
  <c r="D51" i="3"/>
  <c r="D48" i="3"/>
  <c r="F4" i="6" l="1"/>
  <c r="D52" i="3"/>
  <c r="D42" i="3" l="1"/>
  <c r="C19" i="3" l="1"/>
  <c r="C20" i="3" s="1"/>
  <c r="C13" i="3"/>
  <c r="C14" i="3" s="1"/>
  <c r="E115" i="2"/>
  <c r="E53" i="2"/>
  <c r="E86" i="2"/>
  <c r="E73" i="2"/>
  <c r="E34" i="2"/>
  <c r="E76" i="2"/>
  <c r="E97" i="2"/>
  <c r="E145" i="2"/>
  <c r="E92" i="2"/>
  <c r="E102" i="2"/>
  <c r="E95" i="2"/>
  <c r="E45" i="2"/>
  <c r="E113" i="2"/>
  <c r="E66" i="2"/>
  <c r="E62" i="2"/>
  <c r="E13" i="2"/>
  <c r="E109" i="2"/>
  <c r="E21" i="2"/>
  <c r="E131" i="2"/>
  <c r="E17" i="2"/>
  <c r="E90" i="2"/>
  <c r="E25" i="2"/>
  <c r="E112" i="2"/>
  <c r="E81" i="2"/>
  <c r="E71" i="2"/>
  <c r="E85" i="2"/>
  <c r="E182" i="2"/>
  <c r="E55" i="2"/>
  <c r="E91" i="2"/>
  <c r="E68" i="2"/>
  <c r="E43" i="2"/>
  <c r="E157" i="2"/>
  <c r="E24" i="2"/>
  <c r="E61" i="2"/>
  <c r="E127" i="2"/>
  <c r="E114" i="2"/>
  <c r="E104" i="2"/>
  <c r="E124" i="2"/>
  <c r="E156" i="2"/>
  <c r="E116" i="2"/>
  <c r="E100" i="2"/>
  <c r="E134" i="2"/>
  <c r="E133" i="2"/>
  <c r="E69" i="2"/>
  <c r="E38" i="2"/>
  <c r="E194" i="2"/>
  <c r="E48" i="2"/>
  <c r="E42" i="2"/>
  <c r="E171" i="2"/>
  <c r="E88" i="2"/>
  <c r="E19" i="2"/>
  <c r="E144" i="2"/>
  <c r="E87" i="2"/>
  <c r="E70" i="2"/>
  <c r="E77" i="2"/>
  <c r="E30" i="2"/>
  <c r="E56" i="2"/>
  <c r="E31" i="2"/>
  <c r="E65" i="2"/>
  <c r="E41" i="2"/>
  <c r="E63" i="2"/>
  <c r="E37" i="2"/>
  <c r="E118" i="2"/>
  <c r="E152" i="2"/>
  <c r="E107" i="2"/>
  <c r="E20" i="2"/>
  <c r="E121" i="2"/>
  <c r="E54" i="2"/>
  <c r="E58" i="2"/>
  <c r="E150" i="2"/>
  <c r="E14" i="2"/>
  <c r="E15" i="2"/>
  <c r="E165" i="2"/>
  <c r="E27" i="2"/>
  <c r="E123" i="2"/>
  <c r="E8" i="2"/>
  <c r="E135" i="2"/>
  <c r="E16" i="2"/>
  <c r="E9" i="2"/>
  <c r="E33" i="2"/>
  <c r="E161" i="2"/>
  <c r="E148" i="2"/>
  <c r="E151" i="2"/>
  <c r="E177" i="2"/>
  <c r="E35" i="2"/>
  <c r="E79" i="2"/>
  <c r="E12" i="2"/>
  <c r="E59" i="2"/>
  <c r="E22" i="2"/>
  <c r="E94" i="2"/>
  <c r="E7" i="2"/>
  <c r="E147" i="2"/>
  <c r="E119" i="2"/>
  <c r="E64" i="2"/>
  <c r="E10" i="2"/>
  <c r="E60" i="2"/>
  <c r="E129" i="2"/>
  <c r="E83" i="2"/>
  <c r="E128" i="2"/>
  <c r="E67" i="2"/>
  <c r="E140" i="2"/>
  <c r="E18" i="2"/>
  <c r="E57" i="2"/>
  <c r="E136" i="2"/>
  <c r="E36" i="2"/>
  <c r="E285" i="2"/>
  <c r="E51" i="2"/>
  <c r="E11" i="2"/>
  <c r="E142" i="2"/>
  <c r="E108" i="2"/>
  <c r="E46" i="2"/>
  <c r="E49" i="2"/>
  <c r="E110" i="2"/>
  <c r="E82" i="2"/>
  <c r="E105" i="2"/>
  <c r="E44" i="2"/>
  <c r="E99" i="2"/>
  <c r="E137" i="2"/>
  <c r="E196" i="2"/>
  <c r="E32" i="2"/>
  <c r="E155" i="2"/>
  <c r="E96" i="2"/>
  <c r="E130" i="2"/>
  <c r="E72" i="2"/>
  <c r="E170" i="2"/>
  <c r="E93" i="2"/>
  <c r="E23" i="2"/>
  <c r="E89" i="2"/>
  <c r="E120" i="2"/>
  <c r="E26" i="2"/>
  <c r="E29" i="2"/>
  <c r="E80" i="2"/>
  <c r="E184" i="2"/>
  <c r="E231" i="2"/>
  <c r="E39" i="2"/>
  <c r="E122" i="2"/>
  <c r="E84" i="2"/>
  <c r="E153" i="2"/>
  <c r="E78" i="2"/>
  <c r="E103" i="2"/>
  <c r="E223" i="2"/>
  <c r="E101" i="2"/>
  <c r="E28" i="2"/>
  <c r="E167" i="2"/>
  <c r="E186" i="2"/>
  <c r="E139" i="2"/>
  <c r="E98" i="2"/>
  <c r="E187" i="2"/>
  <c r="E125" i="2"/>
  <c r="E117" i="2"/>
  <c r="E228" i="2"/>
  <c r="E75" i="2"/>
  <c r="E132" i="2"/>
  <c r="E168" i="2"/>
  <c r="E146" i="2"/>
  <c r="E159" i="2"/>
  <c r="E158" i="2"/>
  <c r="E47" i="2"/>
  <c r="E138" i="2"/>
  <c r="E175" i="2"/>
  <c r="E141" i="2"/>
  <c r="E202" i="2"/>
  <c r="E191" i="2"/>
  <c r="E180" i="2"/>
  <c r="E40" i="2"/>
  <c r="E50" i="2"/>
  <c r="E204" i="2"/>
  <c r="E164" i="2"/>
  <c r="E205" i="2"/>
  <c r="E52" i="2"/>
  <c r="E185" i="2"/>
  <c r="E233" i="2"/>
  <c r="E176" i="2"/>
  <c r="E162" i="2"/>
  <c r="E287" i="2"/>
  <c r="E245" i="2"/>
  <c r="E203" i="2"/>
  <c r="E154" i="2"/>
  <c r="E244" i="2"/>
  <c r="E181" i="2"/>
  <c r="E273" i="2"/>
  <c r="E216" i="2"/>
  <c r="E189" i="2"/>
  <c r="E206" i="2"/>
  <c r="E174" i="2"/>
  <c r="E149" i="2"/>
  <c r="E106" i="2"/>
  <c r="E179" i="2"/>
  <c r="E255" i="2"/>
  <c r="E250" i="2"/>
  <c r="E111" i="2"/>
  <c r="E143" i="2"/>
  <c r="E169" i="2"/>
  <c r="E266" i="2"/>
  <c r="E282" i="2"/>
  <c r="E246" i="2"/>
  <c r="E270" i="2"/>
  <c r="E220" i="2"/>
  <c r="E254" i="2"/>
  <c r="E251" i="2"/>
  <c r="E160" i="2"/>
  <c r="E183" i="2"/>
  <c r="E166" i="2"/>
  <c r="E173" i="2"/>
  <c r="E291" i="2"/>
  <c r="E201" i="2"/>
  <c r="E193" i="2"/>
  <c r="E306" i="2"/>
  <c r="E226" i="2"/>
  <c r="E198" i="2"/>
  <c r="E172" i="2"/>
  <c r="E277" i="2"/>
  <c r="E195" i="2"/>
  <c r="E268" i="2"/>
  <c r="E263" i="2"/>
  <c r="E272" i="2"/>
  <c r="E211" i="2"/>
  <c r="E274" i="2"/>
  <c r="E178" i="2"/>
  <c r="E224" i="2"/>
  <c r="E227" i="2"/>
  <c r="E219" i="2"/>
  <c r="E163" i="2"/>
  <c r="E230" i="2"/>
  <c r="E241" i="2"/>
  <c r="E229" i="2"/>
  <c r="E192" i="2"/>
  <c r="E190" i="2"/>
  <c r="E213" i="2"/>
  <c r="E222" i="2"/>
  <c r="E208" i="2"/>
  <c r="E188" i="2"/>
  <c r="E258" i="2"/>
  <c r="E238" i="2"/>
  <c r="E358" i="2"/>
  <c r="E295" i="2"/>
  <c r="E232" i="2"/>
  <c r="E209" i="2"/>
  <c r="E242" i="2"/>
  <c r="E257" i="2"/>
  <c r="E248" i="2"/>
  <c r="E345" i="2"/>
  <c r="E293" i="2"/>
  <c r="E200" i="2"/>
  <c r="E253" i="2"/>
  <c r="E218" i="2"/>
  <c r="E240" i="2"/>
  <c r="E212" i="2"/>
  <c r="E289" i="2"/>
  <c r="E279" i="2"/>
  <c r="E259" i="2"/>
  <c r="E305" i="2"/>
  <c r="E275" i="2"/>
  <c r="E286" i="2"/>
  <c r="E346" i="2"/>
  <c r="E207" i="2"/>
  <c r="E247" i="2"/>
  <c r="E308" i="2"/>
  <c r="E281" i="2"/>
  <c r="E237" i="2"/>
  <c r="E243" i="2"/>
  <c r="E355" i="2"/>
  <c r="E303" i="2"/>
  <c r="E309" i="2"/>
  <c r="E271" i="2"/>
  <c r="E217" i="2"/>
  <c r="E283" i="2"/>
  <c r="E256" i="2"/>
  <c r="E299" i="2"/>
  <c r="E265" i="2"/>
  <c r="E288" i="2"/>
  <c r="E297" i="2"/>
  <c r="E264" i="2"/>
  <c r="E225" i="2"/>
  <c r="E347" i="2"/>
  <c r="E280" i="2"/>
  <c r="E298" i="2"/>
  <c r="E210" i="2"/>
  <c r="E262" i="2"/>
  <c r="E367" i="2"/>
  <c r="E336" i="2"/>
  <c r="E261" i="2"/>
  <c r="E296" i="2"/>
  <c r="E315" i="2"/>
  <c r="E331" i="2"/>
  <c r="E365" i="2"/>
  <c r="E314" i="2"/>
  <c r="E350" i="2"/>
  <c r="E301" i="2"/>
  <c r="E322" i="2"/>
  <c r="E307" i="2"/>
  <c r="E260" i="2"/>
  <c r="E312" i="2"/>
  <c r="E327" i="2"/>
  <c r="E310" i="2"/>
  <c r="E284" i="2"/>
  <c r="E278" i="2"/>
  <c r="E348" i="2"/>
  <c r="E332" i="2"/>
  <c r="E215" i="2"/>
  <c r="E197" i="2"/>
  <c r="E356" i="2"/>
  <c r="E328" i="2"/>
  <c r="E302" i="2"/>
  <c r="E214" i="2"/>
  <c r="E320" i="2"/>
  <c r="E337" i="2"/>
  <c r="E349" i="2"/>
  <c r="E234" i="2"/>
  <c r="E351" i="2"/>
  <c r="E199" i="2"/>
  <c r="E290" i="2"/>
  <c r="E239" i="2"/>
  <c r="E300" i="2"/>
  <c r="E334" i="2"/>
  <c r="E325" i="2"/>
  <c r="E326" i="2"/>
  <c r="E276" i="2"/>
  <c r="E267" i="2"/>
  <c r="E363" i="2"/>
  <c r="E323" i="2"/>
  <c r="E354" i="2"/>
  <c r="E343" i="2"/>
  <c r="E304" i="2"/>
  <c r="E313" i="2"/>
  <c r="E324" i="2"/>
  <c r="E366" i="2"/>
  <c r="E221" i="2"/>
  <c r="E317" i="2"/>
  <c r="E294" i="2"/>
  <c r="E236" i="2"/>
  <c r="E316" i="2"/>
  <c r="E369" i="2"/>
  <c r="E370" i="2"/>
  <c r="E341" i="2"/>
  <c r="E292" i="2"/>
  <c r="E333" i="2"/>
  <c r="E362" i="2"/>
  <c r="E252" i="2"/>
  <c r="E269" i="2"/>
  <c r="E339" i="2"/>
  <c r="E342" i="2"/>
  <c r="E321" i="2"/>
  <c r="E360" i="2"/>
  <c r="E368" i="2"/>
  <c r="E319" i="2"/>
  <c r="E311" i="2"/>
  <c r="E352" i="2"/>
  <c r="E338" i="2"/>
  <c r="E235" i="2"/>
  <c r="E371" i="2"/>
  <c r="E335" i="2"/>
  <c r="E249" i="2"/>
  <c r="E361" i="2"/>
  <c r="E340" i="2"/>
  <c r="E359" i="2"/>
  <c r="E329" i="2"/>
  <c r="E353" i="2"/>
  <c r="E330" i="2"/>
  <c r="E318" i="2"/>
  <c r="E344" i="2"/>
  <c r="E364" i="2"/>
  <c r="E357" i="2"/>
  <c r="E126" i="2"/>
  <c r="E74" i="2"/>
  <c r="N369" i="10" l="1"/>
  <c r="O369" i="10" s="1"/>
  <c r="N368" i="10"/>
  <c r="O368" i="10" s="1"/>
  <c r="N367" i="10"/>
  <c r="O367" i="10" s="1"/>
  <c r="N366" i="10"/>
  <c r="O366" i="10" s="1"/>
  <c r="N365" i="10"/>
  <c r="O365" i="10" s="1"/>
  <c r="N364" i="10"/>
  <c r="O364" i="10" s="1"/>
  <c r="N363" i="10"/>
  <c r="O363" i="10" s="1"/>
  <c r="N362" i="10"/>
  <c r="O362" i="10" s="1"/>
  <c r="N361" i="10"/>
  <c r="O361" i="10" s="1"/>
  <c r="N360" i="10"/>
  <c r="O360" i="10" s="1"/>
  <c r="N359" i="10"/>
  <c r="O359" i="10" s="1"/>
  <c r="N358" i="10"/>
  <c r="O358" i="10" s="1"/>
  <c r="N357" i="10"/>
  <c r="O357" i="10" s="1"/>
  <c r="N356" i="10"/>
  <c r="O356" i="10" s="1"/>
  <c r="N355" i="10"/>
  <c r="O355" i="10" s="1"/>
  <c r="N354" i="10"/>
  <c r="O354" i="10" s="1"/>
  <c r="N353" i="10"/>
  <c r="O353" i="10" s="1"/>
  <c r="N352" i="10"/>
  <c r="O352" i="10" s="1"/>
  <c r="N351" i="10"/>
  <c r="O351" i="10" s="1"/>
  <c r="N350" i="10"/>
  <c r="O350" i="10" s="1"/>
  <c r="N349" i="10"/>
  <c r="O349" i="10" s="1"/>
  <c r="N348" i="10"/>
  <c r="O348" i="10" s="1"/>
  <c r="N308" i="10"/>
  <c r="O308" i="10" s="1"/>
  <c r="N307" i="10"/>
  <c r="O307" i="10" s="1"/>
  <c r="N306" i="10"/>
  <c r="O306" i="10" s="1"/>
  <c r="N305" i="10"/>
  <c r="O305" i="10" s="1"/>
  <c r="N304" i="10"/>
  <c r="O304" i="10" s="1"/>
  <c r="N347" i="10"/>
  <c r="O347" i="10" s="1"/>
  <c r="N346" i="10"/>
  <c r="O346" i="10" s="1"/>
  <c r="N345" i="10"/>
  <c r="O345" i="10" s="1"/>
  <c r="N344" i="10"/>
  <c r="O344" i="10" s="1"/>
  <c r="N343" i="10"/>
  <c r="O343" i="10" s="1"/>
  <c r="N342" i="10"/>
  <c r="O342" i="10" s="1"/>
  <c r="N341" i="10"/>
  <c r="O341" i="10" s="1"/>
  <c r="N340" i="10"/>
  <c r="O340" i="10" s="1"/>
  <c r="N339" i="10"/>
  <c r="O339" i="10" s="1"/>
  <c r="N338" i="10"/>
  <c r="O338" i="10" s="1"/>
  <c r="N337" i="10"/>
  <c r="O337" i="10" s="1"/>
  <c r="N336" i="10"/>
  <c r="O336" i="10" s="1"/>
  <c r="N335" i="10"/>
  <c r="O335" i="10" s="1"/>
  <c r="N334" i="10"/>
  <c r="O334" i="10" s="1"/>
  <c r="N333" i="10"/>
  <c r="O333" i="10" s="1"/>
  <c r="N332" i="10"/>
  <c r="O332" i="10" s="1"/>
  <c r="N331" i="10"/>
  <c r="O331" i="10" s="1"/>
  <c r="N330" i="10"/>
  <c r="O330" i="10" s="1"/>
  <c r="N329" i="10"/>
  <c r="O329" i="10" s="1"/>
  <c r="N328" i="10"/>
  <c r="O328" i="10" s="1"/>
  <c r="N327" i="10"/>
  <c r="O327" i="10" s="1"/>
  <c r="N326" i="10"/>
  <c r="O326" i="10" s="1"/>
  <c r="N325" i="10"/>
  <c r="O325" i="10" s="1"/>
  <c r="N324" i="10"/>
  <c r="O324" i="10" s="1"/>
  <c r="N323" i="10"/>
  <c r="O323" i="10" s="1"/>
  <c r="N322" i="10"/>
  <c r="O322" i="10" s="1"/>
  <c r="N321" i="10"/>
  <c r="O321" i="10" s="1"/>
  <c r="N320" i="10"/>
  <c r="O320" i="10" s="1"/>
  <c r="N319" i="10"/>
  <c r="O319" i="10" s="1"/>
  <c r="N318" i="10"/>
  <c r="O318" i="10" s="1"/>
  <c r="N303" i="10"/>
  <c r="O303" i="10" s="1"/>
  <c r="N302" i="10"/>
  <c r="O302" i="10" s="1"/>
  <c r="N301" i="10"/>
  <c r="O301" i="10" s="1"/>
  <c r="N300" i="10"/>
  <c r="O300" i="10" s="1"/>
  <c r="N299" i="10"/>
  <c r="O299" i="10" s="1"/>
  <c r="N298" i="10"/>
  <c r="O298" i="10" s="1"/>
  <c r="N297" i="10"/>
  <c r="O297" i="10" s="1"/>
  <c r="N296" i="10"/>
  <c r="O296" i="10" s="1"/>
  <c r="N295" i="10"/>
  <c r="O295" i="10" s="1"/>
  <c r="N294" i="10"/>
  <c r="O294" i="10" s="1"/>
  <c r="N293" i="10"/>
  <c r="O293" i="10" s="1"/>
  <c r="N292" i="10"/>
  <c r="O292" i="10" s="1"/>
  <c r="N291" i="10"/>
  <c r="O291" i="10" s="1"/>
  <c r="N290" i="10"/>
  <c r="O290" i="10" s="1"/>
  <c r="N289" i="10"/>
  <c r="O289" i="10" s="1"/>
  <c r="N314" i="10"/>
  <c r="O314" i="10" s="1"/>
  <c r="N310" i="10"/>
  <c r="O310" i="10" s="1"/>
  <c r="N283" i="10"/>
  <c r="O283" i="10" s="1"/>
  <c r="N278" i="10"/>
  <c r="O278" i="10" s="1"/>
  <c r="N257" i="10"/>
  <c r="O257" i="10" s="1"/>
  <c r="N256" i="10"/>
  <c r="O256" i="10" s="1"/>
  <c r="N255" i="10"/>
  <c r="O255" i="10" s="1"/>
  <c r="N254" i="10"/>
  <c r="O254" i="10" s="1"/>
  <c r="N253" i="10"/>
  <c r="O253" i="10" s="1"/>
  <c r="N252" i="10"/>
  <c r="O252" i="10" s="1"/>
  <c r="N251" i="10"/>
  <c r="O251" i="10" s="1"/>
  <c r="N250" i="10"/>
  <c r="O250" i="10" s="1"/>
  <c r="N249" i="10"/>
  <c r="O249" i="10" s="1"/>
  <c r="N248" i="10"/>
  <c r="O248" i="10" s="1"/>
  <c r="N370" i="10"/>
  <c r="O370" i="10" s="1"/>
  <c r="N315" i="10"/>
  <c r="O315" i="10" s="1"/>
  <c r="N311" i="10"/>
  <c r="O311" i="10" s="1"/>
  <c r="N288" i="10"/>
  <c r="O288" i="10" s="1"/>
  <c r="N287" i="10"/>
  <c r="O287" i="10" s="1"/>
  <c r="N286" i="10"/>
  <c r="O286" i="10" s="1"/>
  <c r="N285" i="10"/>
  <c r="O285" i="10" s="1"/>
  <c r="N284" i="10"/>
  <c r="O284" i="10" s="1"/>
  <c r="N280" i="10"/>
  <c r="O280" i="10" s="1"/>
  <c r="N279" i="10"/>
  <c r="O279" i="10" s="1"/>
  <c r="N247" i="10"/>
  <c r="O247" i="10" s="1"/>
  <c r="N231" i="10"/>
  <c r="O231" i="10" s="1"/>
  <c r="N230" i="10"/>
  <c r="O230" i="10" s="1"/>
  <c r="N229" i="10"/>
  <c r="O229" i="10" s="1"/>
  <c r="N228" i="10"/>
  <c r="O228" i="10" s="1"/>
  <c r="N227" i="10"/>
  <c r="O227" i="10" s="1"/>
  <c r="N226" i="10"/>
  <c r="O226" i="10" s="1"/>
  <c r="N225" i="10"/>
  <c r="O225" i="10" s="1"/>
  <c r="N224" i="10"/>
  <c r="O224" i="10" s="1"/>
  <c r="N223" i="10"/>
  <c r="O223" i="10" s="1"/>
  <c r="N222" i="10"/>
  <c r="O222" i="10" s="1"/>
  <c r="N221" i="10"/>
  <c r="O221" i="10" s="1"/>
  <c r="N220" i="10"/>
  <c r="O220" i="10" s="1"/>
  <c r="N219" i="10"/>
  <c r="O219" i="10" s="1"/>
  <c r="N218" i="10"/>
  <c r="O218" i="10" s="1"/>
  <c r="N217" i="10"/>
  <c r="O217" i="10" s="1"/>
  <c r="N216" i="10"/>
  <c r="O216" i="10" s="1"/>
  <c r="N215" i="10"/>
  <c r="O215" i="10" s="1"/>
  <c r="N214" i="10"/>
  <c r="O214" i="10" s="1"/>
  <c r="N213" i="10"/>
  <c r="O213" i="10" s="1"/>
  <c r="N190" i="10"/>
  <c r="O190" i="10" s="1"/>
  <c r="N189" i="10"/>
  <c r="O189" i="10" s="1"/>
  <c r="N188" i="10"/>
  <c r="O188" i="10" s="1"/>
  <c r="N187" i="10"/>
  <c r="O187" i="10" s="1"/>
  <c r="N186" i="10"/>
  <c r="O186" i="10" s="1"/>
  <c r="N185" i="10"/>
  <c r="O185" i="10" s="1"/>
  <c r="N184" i="10"/>
  <c r="O184" i="10" s="1"/>
  <c r="N183" i="10"/>
  <c r="O183" i="10" s="1"/>
  <c r="N182" i="10"/>
  <c r="O182" i="10" s="1"/>
  <c r="N317" i="10"/>
  <c r="O317" i="10" s="1"/>
  <c r="N313" i="10"/>
  <c r="O313" i="10" s="1"/>
  <c r="N309" i="10"/>
  <c r="O309" i="10" s="1"/>
  <c r="N276" i="10"/>
  <c r="O276" i="10" s="1"/>
  <c r="N274" i="10"/>
  <c r="O274" i="10" s="1"/>
  <c r="N272" i="10"/>
  <c r="O272" i="10" s="1"/>
  <c r="N270" i="10"/>
  <c r="O270" i="10" s="1"/>
  <c r="N268" i="10"/>
  <c r="O268" i="10" s="1"/>
  <c r="N266" i="10"/>
  <c r="O266" i="10" s="1"/>
  <c r="N264" i="10"/>
  <c r="O264" i="10" s="1"/>
  <c r="N262" i="10"/>
  <c r="O262" i="10" s="1"/>
  <c r="N260" i="10"/>
  <c r="O260" i="10" s="1"/>
  <c r="N258" i="10"/>
  <c r="O258" i="10" s="1"/>
  <c r="N243" i="10"/>
  <c r="O243" i="10" s="1"/>
  <c r="N239" i="10"/>
  <c r="O239" i="10" s="1"/>
  <c r="N237" i="10"/>
  <c r="O237" i="10" s="1"/>
  <c r="N235" i="10"/>
  <c r="O235" i="10" s="1"/>
  <c r="N210" i="10"/>
  <c r="O210" i="10" s="1"/>
  <c r="N205" i="10"/>
  <c r="O205" i="10" s="1"/>
  <c r="N201" i="10"/>
  <c r="O201" i="10" s="1"/>
  <c r="N197" i="10"/>
  <c r="O197" i="10" s="1"/>
  <c r="N193" i="10"/>
  <c r="O193" i="10" s="1"/>
  <c r="N281" i="10"/>
  <c r="O281" i="10" s="1"/>
  <c r="N244" i="10"/>
  <c r="O244" i="10" s="1"/>
  <c r="N240" i="10"/>
  <c r="O240" i="10" s="1"/>
  <c r="N233" i="10"/>
  <c r="O233" i="10" s="1"/>
  <c r="N232" i="10"/>
  <c r="O232" i="10" s="1"/>
  <c r="N207" i="10"/>
  <c r="O207" i="10" s="1"/>
  <c r="N206" i="10"/>
  <c r="O206" i="10" s="1"/>
  <c r="N202" i="10"/>
  <c r="O202" i="10" s="1"/>
  <c r="N198" i="10"/>
  <c r="O198" i="10" s="1"/>
  <c r="N194" i="10"/>
  <c r="O194" i="10" s="1"/>
  <c r="N181" i="10"/>
  <c r="O181" i="10" s="1"/>
  <c r="N180" i="10"/>
  <c r="O180" i="10" s="1"/>
  <c r="N179" i="10"/>
  <c r="O179" i="10" s="1"/>
  <c r="N178" i="10"/>
  <c r="O178" i="10" s="1"/>
  <c r="N177" i="10"/>
  <c r="O177" i="10" s="1"/>
  <c r="N176" i="10"/>
  <c r="O176" i="10" s="1"/>
  <c r="N175" i="10"/>
  <c r="O175" i="10" s="1"/>
  <c r="N174" i="10"/>
  <c r="O174" i="10" s="1"/>
  <c r="N173" i="10"/>
  <c r="O173" i="10" s="1"/>
  <c r="N172" i="10"/>
  <c r="O172" i="10" s="1"/>
  <c r="N171" i="10"/>
  <c r="O171" i="10" s="1"/>
  <c r="N170" i="10"/>
  <c r="O170" i="10" s="1"/>
  <c r="N169" i="10"/>
  <c r="O169" i="10" s="1"/>
  <c r="N168" i="10"/>
  <c r="O168" i="10" s="1"/>
  <c r="N167" i="10"/>
  <c r="O167" i="10" s="1"/>
  <c r="N166" i="10"/>
  <c r="O166" i="10" s="1"/>
  <c r="N165" i="10"/>
  <c r="O165" i="10" s="1"/>
  <c r="N164" i="10"/>
  <c r="O164" i="10" s="1"/>
  <c r="N163" i="10"/>
  <c r="O163" i="10" s="1"/>
  <c r="N162" i="10"/>
  <c r="O162" i="10" s="1"/>
  <c r="N161" i="10"/>
  <c r="O161" i="10" s="1"/>
  <c r="N160" i="10"/>
  <c r="O160" i="10" s="1"/>
  <c r="N159" i="10"/>
  <c r="O159" i="10" s="1"/>
  <c r="N158" i="10"/>
  <c r="O158" i="10" s="1"/>
  <c r="N157" i="10"/>
  <c r="O157" i="10" s="1"/>
  <c r="N156" i="10"/>
  <c r="O156" i="10" s="1"/>
  <c r="N155" i="10"/>
  <c r="O155" i="10" s="1"/>
  <c r="N154" i="10"/>
  <c r="O154" i="10" s="1"/>
  <c r="N153" i="10"/>
  <c r="O153" i="10" s="1"/>
  <c r="N152" i="10"/>
  <c r="O152" i="10" s="1"/>
  <c r="N151" i="10"/>
  <c r="O151" i="10" s="1"/>
  <c r="N150" i="10"/>
  <c r="O150" i="10" s="1"/>
  <c r="N149" i="10"/>
  <c r="O149" i="10" s="1"/>
  <c r="N148" i="10"/>
  <c r="O148" i="10" s="1"/>
  <c r="N147" i="10"/>
  <c r="O147" i="10" s="1"/>
  <c r="N146" i="10"/>
  <c r="O146" i="10" s="1"/>
  <c r="N145" i="10"/>
  <c r="O145" i="10" s="1"/>
  <c r="N109" i="10"/>
  <c r="O109" i="10" s="1"/>
  <c r="N108" i="10"/>
  <c r="O108" i="10" s="1"/>
  <c r="N107" i="10"/>
  <c r="O107" i="10" s="1"/>
  <c r="N106" i="10"/>
  <c r="O106" i="10" s="1"/>
  <c r="N105" i="10"/>
  <c r="O105" i="10" s="1"/>
  <c r="N104" i="10"/>
  <c r="O104" i="10" s="1"/>
  <c r="N103" i="10"/>
  <c r="O103" i="10" s="1"/>
  <c r="N102" i="10"/>
  <c r="O102" i="10" s="1"/>
  <c r="N101" i="10"/>
  <c r="O101" i="10" s="1"/>
  <c r="N100" i="10"/>
  <c r="O100" i="10" s="1"/>
  <c r="N99" i="10"/>
  <c r="O99" i="10" s="1"/>
  <c r="N98" i="10"/>
  <c r="O98" i="10" s="1"/>
  <c r="N97" i="10"/>
  <c r="O97" i="10" s="1"/>
  <c r="N96" i="10"/>
  <c r="O96" i="10" s="1"/>
  <c r="N95" i="10"/>
  <c r="O95" i="10" s="1"/>
  <c r="N94" i="10"/>
  <c r="O94" i="10" s="1"/>
  <c r="N93" i="10"/>
  <c r="O93" i="10" s="1"/>
  <c r="N92" i="10"/>
  <c r="O92" i="10" s="1"/>
  <c r="N91" i="10"/>
  <c r="O91" i="10" s="1"/>
  <c r="N90" i="10"/>
  <c r="O90" i="10" s="1"/>
  <c r="N89" i="10"/>
  <c r="O89" i="10" s="1"/>
  <c r="N88" i="10"/>
  <c r="O88" i="10" s="1"/>
  <c r="N87" i="10"/>
  <c r="O87" i="10" s="1"/>
  <c r="N86" i="10"/>
  <c r="O86" i="10" s="1"/>
  <c r="N316" i="10"/>
  <c r="O316" i="10" s="1"/>
  <c r="N271" i="10"/>
  <c r="O271" i="10" s="1"/>
  <c r="N263" i="10"/>
  <c r="O263" i="10" s="1"/>
  <c r="N245" i="10"/>
  <c r="O245" i="10" s="1"/>
  <c r="N241" i="10"/>
  <c r="O241" i="10" s="1"/>
  <c r="N234" i="10"/>
  <c r="O234" i="10" s="1"/>
  <c r="N135" i="10"/>
  <c r="O135" i="10" s="1"/>
  <c r="N131" i="10"/>
  <c r="O131" i="10" s="1"/>
  <c r="N127" i="10"/>
  <c r="O127" i="10" s="1"/>
  <c r="N123" i="10"/>
  <c r="O123" i="10" s="1"/>
  <c r="N119" i="10"/>
  <c r="O119" i="10" s="1"/>
  <c r="N114" i="10"/>
  <c r="O114" i="10" s="1"/>
  <c r="N110" i="10"/>
  <c r="O110" i="10" s="1"/>
  <c r="N77" i="10"/>
  <c r="O77" i="10" s="1"/>
  <c r="N73" i="10"/>
  <c r="O73" i="10" s="1"/>
  <c r="N69" i="10"/>
  <c r="O69" i="10" s="1"/>
  <c r="N65" i="10"/>
  <c r="O65" i="10" s="1"/>
  <c r="N61" i="10"/>
  <c r="O61" i="10" s="1"/>
  <c r="N49" i="10"/>
  <c r="O49" i="10" s="1"/>
  <c r="N48" i="10"/>
  <c r="O48" i="10" s="1"/>
  <c r="N47" i="10"/>
  <c r="O47" i="10" s="1"/>
  <c r="N46" i="10"/>
  <c r="O46" i="10" s="1"/>
  <c r="N45" i="10"/>
  <c r="O45" i="10" s="1"/>
  <c r="N44" i="10"/>
  <c r="O44" i="10" s="1"/>
  <c r="N43" i="10"/>
  <c r="O43" i="10" s="1"/>
  <c r="N42" i="10"/>
  <c r="O42" i="10" s="1"/>
  <c r="N41" i="10"/>
  <c r="O41" i="10" s="1"/>
  <c r="N40" i="10"/>
  <c r="O40" i="10" s="1"/>
  <c r="N282" i="10"/>
  <c r="O282" i="10" s="1"/>
  <c r="N269" i="10"/>
  <c r="O269" i="10" s="1"/>
  <c r="N261" i="10"/>
  <c r="O261" i="10" s="1"/>
  <c r="N211" i="10"/>
  <c r="O211" i="10" s="1"/>
  <c r="N203" i="10"/>
  <c r="O203" i="10" s="1"/>
  <c r="N195" i="10"/>
  <c r="O195" i="10" s="1"/>
  <c r="N273" i="10"/>
  <c r="O273" i="10" s="1"/>
  <c r="N265" i="10"/>
  <c r="O265" i="10" s="1"/>
  <c r="N236" i="10"/>
  <c r="O236" i="10" s="1"/>
  <c r="N212" i="10"/>
  <c r="O212" i="10" s="1"/>
  <c r="N208" i="10"/>
  <c r="O208" i="10" s="1"/>
  <c r="N204" i="10"/>
  <c r="O204" i="10" s="1"/>
  <c r="N200" i="10"/>
  <c r="O200" i="10" s="1"/>
  <c r="N196" i="10"/>
  <c r="O196" i="10" s="1"/>
  <c r="N192" i="10"/>
  <c r="O192" i="10" s="1"/>
  <c r="N144" i="10"/>
  <c r="O144" i="10" s="1"/>
  <c r="N143" i="10"/>
  <c r="O143" i="10" s="1"/>
  <c r="N142" i="10"/>
  <c r="O142" i="10" s="1"/>
  <c r="N141" i="10"/>
  <c r="O141" i="10" s="1"/>
  <c r="N140" i="10"/>
  <c r="O140" i="10" s="1"/>
  <c r="N139" i="10"/>
  <c r="O139" i="10" s="1"/>
  <c r="N138" i="10"/>
  <c r="O138" i="10" s="1"/>
  <c r="N137" i="10"/>
  <c r="O137" i="10" s="1"/>
  <c r="N136" i="10"/>
  <c r="O136" i="10" s="1"/>
  <c r="N132" i="10"/>
  <c r="O132" i="10" s="1"/>
  <c r="N128" i="10"/>
  <c r="O128" i="10" s="1"/>
  <c r="N124" i="10"/>
  <c r="O124" i="10" s="1"/>
  <c r="N120" i="10"/>
  <c r="O120" i="10" s="1"/>
  <c r="N115" i="10"/>
  <c r="O115" i="10" s="1"/>
  <c r="N111" i="10"/>
  <c r="O111" i="10" s="1"/>
  <c r="N85" i="10"/>
  <c r="O85" i="10" s="1"/>
  <c r="N84" i="10"/>
  <c r="O84" i="10" s="1"/>
  <c r="N83" i="10"/>
  <c r="O83" i="10" s="1"/>
  <c r="N82" i="10"/>
  <c r="O82" i="10" s="1"/>
  <c r="N81" i="10"/>
  <c r="O81" i="10" s="1"/>
  <c r="N80" i="10"/>
  <c r="O80" i="10" s="1"/>
  <c r="N79" i="10"/>
  <c r="O79" i="10" s="1"/>
  <c r="N78" i="10"/>
  <c r="O78" i="10" s="1"/>
  <c r="N74" i="10"/>
  <c r="O74" i="10" s="1"/>
  <c r="N70" i="10"/>
  <c r="O70" i="10" s="1"/>
  <c r="N66" i="10"/>
  <c r="O66" i="10" s="1"/>
  <c r="N62" i="10"/>
  <c r="O62" i="10" s="1"/>
  <c r="N39" i="10"/>
  <c r="O39" i="10" s="1"/>
  <c r="N38" i="10"/>
  <c r="O38" i="10" s="1"/>
  <c r="N37" i="10"/>
  <c r="O37" i="10" s="1"/>
  <c r="N36" i="10"/>
  <c r="O36" i="10" s="1"/>
  <c r="N35" i="10"/>
  <c r="O35" i="10" s="1"/>
  <c r="N34" i="10"/>
  <c r="O34" i="10" s="1"/>
  <c r="N33" i="10"/>
  <c r="O33" i="10" s="1"/>
  <c r="N32" i="10"/>
  <c r="O32" i="10" s="1"/>
  <c r="N31" i="10"/>
  <c r="O31" i="10" s="1"/>
  <c r="N30" i="10"/>
  <c r="O30" i="10" s="1"/>
  <c r="N29" i="10"/>
  <c r="O29" i="10" s="1"/>
  <c r="N28" i="10"/>
  <c r="O28" i="10" s="1"/>
  <c r="N27" i="10"/>
  <c r="O27" i="10" s="1"/>
  <c r="N26" i="10"/>
  <c r="O26" i="10" s="1"/>
  <c r="N25" i="10"/>
  <c r="O25" i="10" s="1"/>
  <c r="N24" i="10"/>
  <c r="O24" i="10" s="1"/>
  <c r="N23" i="10"/>
  <c r="O23" i="10" s="1"/>
  <c r="N22" i="10"/>
  <c r="O22" i="10" s="1"/>
  <c r="N21" i="10"/>
  <c r="O21" i="10" s="1"/>
  <c r="N20" i="10"/>
  <c r="O20" i="10" s="1"/>
  <c r="N19" i="10"/>
  <c r="O19" i="10" s="1"/>
  <c r="N18" i="10"/>
  <c r="O18" i="10" s="1"/>
  <c r="N17" i="10"/>
  <c r="O17" i="10" s="1"/>
  <c r="N16" i="10"/>
  <c r="O16" i="10" s="1"/>
  <c r="N15" i="10"/>
  <c r="O15" i="10" s="1"/>
  <c r="N14" i="10"/>
  <c r="O14" i="10" s="1"/>
  <c r="N13" i="10"/>
  <c r="O13" i="10" s="1"/>
  <c r="N12" i="10"/>
  <c r="O12" i="10" s="1"/>
  <c r="N11" i="10"/>
  <c r="O11" i="10" s="1"/>
  <c r="N10" i="10"/>
  <c r="O10" i="10" s="1"/>
  <c r="N9" i="10"/>
  <c r="O9" i="10" s="1"/>
  <c r="N8" i="10"/>
  <c r="O8" i="10" s="1"/>
  <c r="N7" i="10"/>
  <c r="O7" i="10" s="1"/>
  <c r="N312" i="10"/>
  <c r="O312" i="10" s="1"/>
  <c r="N275" i="10"/>
  <c r="O275" i="10" s="1"/>
  <c r="N267" i="10"/>
  <c r="O267" i="10" s="1"/>
  <c r="N259" i="10"/>
  <c r="O259" i="10" s="1"/>
  <c r="N246" i="10"/>
  <c r="O246" i="10" s="1"/>
  <c r="N242" i="10"/>
  <c r="O242" i="10" s="1"/>
  <c r="N238" i="10"/>
  <c r="O238" i="10" s="1"/>
  <c r="N133" i="10"/>
  <c r="O133" i="10" s="1"/>
  <c r="N129" i="10"/>
  <c r="O129" i="10" s="1"/>
  <c r="N125" i="10"/>
  <c r="O125" i="10" s="1"/>
  <c r="N121" i="10"/>
  <c r="O121" i="10" s="1"/>
  <c r="N117" i="10"/>
  <c r="O117" i="10" s="1"/>
  <c r="N116" i="10"/>
  <c r="O116" i="10" s="1"/>
  <c r="N112" i="10"/>
  <c r="O112" i="10" s="1"/>
  <c r="N75" i="10"/>
  <c r="O75" i="10" s="1"/>
  <c r="N71" i="10"/>
  <c r="O71" i="10" s="1"/>
  <c r="N67" i="10"/>
  <c r="O67" i="10" s="1"/>
  <c r="N63" i="10"/>
  <c r="O63" i="10" s="1"/>
  <c r="N371" i="10"/>
  <c r="O371" i="10" s="1"/>
  <c r="N277" i="10"/>
  <c r="O277" i="10" s="1"/>
  <c r="N209" i="10"/>
  <c r="O209" i="10" s="1"/>
  <c r="N199" i="10"/>
  <c r="O199" i="10" s="1"/>
  <c r="N191" i="10"/>
  <c r="O191" i="10" s="1"/>
  <c r="N134" i="10"/>
  <c r="O134" i="10" s="1"/>
  <c r="N130" i="10"/>
  <c r="O130" i="10" s="1"/>
  <c r="N126" i="10"/>
  <c r="O126" i="10" s="1"/>
  <c r="N122" i="10"/>
  <c r="O122" i="10" s="1"/>
  <c r="N118" i="10"/>
  <c r="O118" i="10" s="1"/>
  <c r="N113" i="10"/>
  <c r="O113" i="10" s="1"/>
  <c r="N76" i="10"/>
  <c r="O76" i="10" s="1"/>
  <c r="N68" i="10"/>
  <c r="O68" i="10" s="1"/>
  <c r="N60" i="10"/>
  <c r="O60" i="10" s="1"/>
  <c r="N58" i="10"/>
  <c r="O58" i="10" s="1"/>
  <c r="N56" i="10"/>
  <c r="O56" i="10" s="1"/>
  <c r="N54" i="10"/>
  <c r="O54" i="10" s="1"/>
  <c r="N52" i="10"/>
  <c r="O52" i="10" s="1"/>
  <c r="N50" i="10"/>
  <c r="O50" i="10" s="1"/>
  <c r="N72" i="10"/>
  <c r="O72" i="10" s="1"/>
  <c r="N64" i="10"/>
  <c r="O64" i="10" s="1"/>
  <c r="N59" i="10"/>
  <c r="O59" i="10" s="1"/>
  <c r="N57" i="10"/>
  <c r="O57" i="10" s="1"/>
  <c r="N55" i="10"/>
  <c r="O55" i="10" s="1"/>
  <c r="N53" i="10"/>
  <c r="O53" i="10" s="1"/>
  <c r="N51" i="10"/>
  <c r="O51" i="10" s="1"/>
  <c r="G318" i="10"/>
  <c r="H318" i="10" s="1"/>
  <c r="G317" i="10"/>
  <c r="H317" i="10" s="1"/>
  <c r="G316" i="10"/>
  <c r="H316" i="10" s="1"/>
  <c r="G315" i="10"/>
  <c r="H315" i="10" s="1"/>
  <c r="G314" i="10"/>
  <c r="H314" i="10" s="1"/>
  <c r="G313" i="10"/>
  <c r="H313" i="10" s="1"/>
  <c r="G312" i="10"/>
  <c r="H312" i="10" s="1"/>
  <c r="G311" i="10"/>
  <c r="H311" i="10" s="1"/>
  <c r="G371" i="10"/>
  <c r="H371" i="10" s="1"/>
  <c r="G310" i="10"/>
  <c r="H310" i="10" s="1"/>
  <c r="G309" i="10"/>
  <c r="H309" i="10" s="1"/>
  <c r="G285" i="10"/>
  <c r="H285" i="10" s="1"/>
  <c r="G284" i="10"/>
  <c r="H284" i="10" s="1"/>
  <c r="G283" i="10"/>
  <c r="H283" i="10" s="1"/>
  <c r="G282" i="10"/>
  <c r="H282" i="10" s="1"/>
  <c r="G281" i="10"/>
  <c r="H281" i="10" s="1"/>
  <c r="G369" i="10"/>
  <c r="H369" i="10" s="1"/>
  <c r="G367" i="10"/>
  <c r="H367" i="10" s="1"/>
  <c r="G365" i="10"/>
  <c r="H365" i="10" s="1"/>
  <c r="G363" i="10"/>
  <c r="H363" i="10" s="1"/>
  <c r="G361" i="10"/>
  <c r="H361" i="10" s="1"/>
  <c r="G359" i="10"/>
  <c r="H359" i="10" s="1"/>
  <c r="G357" i="10"/>
  <c r="H357" i="10" s="1"/>
  <c r="G355" i="10"/>
  <c r="H355" i="10" s="1"/>
  <c r="G353" i="10"/>
  <c r="H353" i="10" s="1"/>
  <c r="G351" i="10"/>
  <c r="H351" i="10" s="1"/>
  <c r="G349" i="10"/>
  <c r="H349" i="10" s="1"/>
  <c r="G345" i="10"/>
  <c r="H345" i="10" s="1"/>
  <c r="G341" i="10"/>
  <c r="H341" i="10" s="1"/>
  <c r="G337" i="10"/>
  <c r="H337" i="10" s="1"/>
  <c r="G333" i="10"/>
  <c r="H333" i="10" s="1"/>
  <c r="G329" i="10"/>
  <c r="H329" i="10" s="1"/>
  <c r="G325" i="10"/>
  <c r="H325" i="10" s="1"/>
  <c r="G321" i="10"/>
  <c r="H321" i="10" s="1"/>
  <c r="G307" i="10"/>
  <c r="H307" i="10" s="1"/>
  <c r="G305" i="10"/>
  <c r="H305" i="10" s="1"/>
  <c r="G302" i="10"/>
  <c r="H302" i="10" s="1"/>
  <c r="G298" i="10"/>
  <c r="H298" i="10" s="1"/>
  <c r="G294" i="10"/>
  <c r="H294" i="10" s="1"/>
  <c r="G290" i="10"/>
  <c r="H290" i="10" s="1"/>
  <c r="G246" i="10"/>
  <c r="H246" i="10" s="1"/>
  <c r="G245" i="10"/>
  <c r="H245" i="10" s="1"/>
  <c r="G244" i="10"/>
  <c r="H244" i="10" s="1"/>
  <c r="G243" i="10"/>
  <c r="H243" i="10" s="1"/>
  <c r="G242" i="10"/>
  <c r="H242" i="10" s="1"/>
  <c r="G241" i="10"/>
  <c r="H241" i="10" s="1"/>
  <c r="G346" i="10"/>
  <c r="H346" i="10" s="1"/>
  <c r="G342" i="10"/>
  <c r="H342" i="10" s="1"/>
  <c r="G338" i="10"/>
  <c r="H338" i="10" s="1"/>
  <c r="G334" i="10"/>
  <c r="H334" i="10" s="1"/>
  <c r="G330" i="10"/>
  <c r="H330" i="10" s="1"/>
  <c r="G326" i="10"/>
  <c r="H326" i="10" s="1"/>
  <c r="G322" i="10"/>
  <c r="H322" i="10" s="1"/>
  <c r="G303" i="10"/>
  <c r="H303" i="10" s="1"/>
  <c r="G299" i="10"/>
  <c r="H299" i="10" s="1"/>
  <c r="G295" i="10"/>
  <c r="H295" i="10" s="1"/>
  <c r="G291" i="10"/>
  <c r="H291" i="10" s="1"/>
  <c r="G278" i="10"/>
  <c r="H278" i="10" s="1"/>
  <c r="G277" i="10"/>
  <c r="H277" i="10" s="1"/>
  <c r="G276" i="10"/>
  <c r="H276" i="10" s="1"/>
  <c r="G275" i="10"/>
  <c r="H275" i="10" s="1"/>
  <c r="G274" i="10"/>
  <c r="H274" i="10" s="1"/>
  <c r="G273" i="10"/>
  <c r="H273" i="10" s="1"/>
  <c r="G272" i="10"/>
  <c r="H272" i="10" s="1"/>
  <c r="G271" i="10"/>
  <c r="H271" i="10" s="1"/>
  <c r="G270" i="10"/>
  <c r="H270" i="10" s="1"/>
  <c r="G269" i="10"/>
  <c r="H269" i="10" s="1"/>
  <c r="G268" i="10"/>
  <c r="H268" i="10" s="1"/>
  <c r="G267" i="10"/>
  <c r="H267" i="10" s="1"/>
  <c r="G266" i="10"/>
  <c r="H266" i="10" s="1"/>
  <c r="G265" i="10"/>
  <c r="H265" i="10" s="1"/>
  <c r="G264" i="10"/>
  <c r="H264" i="10" s="1"/>
  <c r="G263" i="10"/>
  <c r="H263" i="10" s="1"/>
  <c r="G262" i="10"/>
  <c r="H262" i="10" s="1"/>
  <c r="G261" i="10"/>
  <c r="H261" i="10" s="1"/>
  <c r="G260" i="10"/>
  <c r="H260" i="10" s="1"/>
  <c r="G259" i="10"/>
  <c r="H259" i="10" s="1"/>
  <c r="G240" i="10"/>
  <c r="H240" i="10" s="1"/>
  <c r="G239" i="10"/>
  <c r="H239" i="10" s="1"/>
  <c r="G238" i="10"/>
  <c r="H238" i="10" s="1"/>
  <c r="G237" i="10"/>
  <c r="H237" i="10" s="1"/>
  <c r="G236" i="10"/>
  <c r="H236" i="10" s="1"/>
  <c r="G235" i="10"/>
  <c r="H235" i="10" s="1"/>
  <c r="G234" i="10"/>
  <c r="H234" i="10" s="1"/>
  <c r="G233" i="10"/>
  <c r="H233" i="10" s="1"/>
  <c r="G210" i="10"/>
  <c r="H210" i="10" s="1"/>
  <c r="G209" i="10"/>
  <c r="H209" i="10" s="1"/>
  <c r="G208" i="10"/>
  <c r="H208" i="10" s="1"/>
  <c r="G207" i="10"/>
  <c r="H207" i="10" s="1"/>
  <c r="G368" i="10"/>
  <c r="H368" i="10" s="1"/>
  <c r="G360" i="10"/>
  <c r="H360" i="10" s="1"/>
  <c r="G352" i="10"/>
  <c r="H352" i="10" s="1"/>
  <c r="G304" i="10"/>
  <c r="H304" i="10" s="1"/>
  <c r="G300" i="10"/>
  <c r="H300" i="10" s="1"/>
  <c r="G296" i="10"/>
  <c r="H296" i="10" s="1"/>
  <c r="G292" i="10"/>
  <c r="H292" i="10" s="1"/>
  <c r="G287" i="10"/>
  <c r="H287" i="10" s="1"/>
  <c r="G229" i="10"/>
  <c r="H229" i="10" s="1"/>
  <c r="G225" i="10"/>
  <c r="H225" i="10" s="1"/>
  <c r="G221" i="10"/>
  <c r="H221" i="10" s="1"/>
  <c r="G217" i="10"/>
  <c r="H217" i="10" s="1"/>
  <c r="G204" i="10"/>
  <c r="H204" i="10" s="1"/>
  <c r="G200" i="10"/>
  <c r="H200" i="10" s="1"/>
  <c r="G196" i="10"/>
  <c r="H196" i="10" s="1"/>
  <c r="G192" i="10"/>
  <c r="H192" i="10" s="1"/>
  <c r="G370" i="10"/>
  <c r="H370" i="10" s="1"/>
  <c r="G362" i="10"/>
  <c r="H362" i="10" s="1"/>
  <c r="G354" i="10"/>
  <c r="H354" i="10" s="1"/>
  <c r="G347" i="10"/>
  <c r="H347" i="10" s="1"/>
  <c r="G343" i="10"/>
  <c r="H343" i="10" s="1"/>
  <c r="G339" i="10"/>
  <c r="H339" i="10" s="1"/>
  <c r="G335" i="10"/>
  <c r="H335" i="10" s="1"/>
  <c r="G331" i="10"/>
  <c r="H331" i="10" s="1"/>
  <c r="G327" i="10"/>
  <c r="H327" i="10" s="1"/>
  <c r="G323" i="10"/>
  <c r="H323" i="10" s="1"/>
  <c r="G319" i="10"/>
  <c r="H319" i="10" s="1"/>
  <c r="G306" i="10"/>
  <c r="H306" i="10" s="1"/>
  <c r="G288" i="10"/>
  <c r="H288" i="10" s="1"/>
  <c r="G280" i="10"/>
  <c r="H280" i="10" s="1"/>
  <c r="G258" i="10"/>
  <c r="H258" i="10" s="1"/>
  <c r="G256" i="10"/>
  <c r="H256" i="10" s="1"/>
  <c r="G254" i="10"/>
  <c r="H254" i="10" s="1"/>
  <c r="G252" i="10"/>
  <c r="H252" i="10" s="1"/>
  <c r="G250" i="10"/>
  <c r="H250" i="10" s="1"/>
  <c r="G247" i="10"/>
  <c r="H247" i="10" s="1"/>
  <c r="G230" i="10"/>
  <c r="H230" i="10" s="1"/>
  <c r="G226" i="10"/>
  <c r="H226" i="10" s="1"/>
  <c r="G222" i="10"/>
  <c r="H222" i="10" s="1"/>
  <c r="G218" i="10"/>
  <c r="H218" i="10" s="1"/>
  <c r="G214" i="10"/>
  <c r="H214" i="10" s="1"/>
  <c r="G213" i="10"/>
  <c r="H213" i="10" s="1"/>
  <c r="G212" i="10"/>
  <c r="H212" i="10" s="1"/>
  <c r="G211" i="10"/>
  <c r="H211" i="10" s="1"/>
  <c r="G205" i="10"/>
  <c r="H205" i="10" s="1"/>
  <c r="G201" i="10"/>
  <c r="H201" i="10" s="1"/>
  <c r="G197" i="10"/>
  <c r="H197" i="10" s="1"/>
  <c r="G193" i="10"/>
  <c r="H193" i="10" s="1"/>
  <c r="G188" i="10"/>
  <c r="H188" i="10" s="1"/>
  <c r="G184" i="10"/>
  <c r="H184" i="10" s="1"/>
  <c r="G137" i="10"/>
  <c r="H137" i="10" s="1"/>
  <c r="G136" i="10"/>
  <c r="H136" i="10" s="1"/>
  <c r="G135" i="10"/>
  <c r="H135" i="10" s="1"/>
  <c r="G134" i="10"/>
  <c r="H134" i="10" s="1"/>
  <c r="G133" i="10"/>
  <c r="H133" i="10" s="1"/>
  <c r="G132" i="10"/>
  <c r="H132" i="10" s="1"/>
  <c r="G131" i="10"/>
  <c r="H131" i="10" s="1"/>
  <c r="G130" i="10"/>
  <c r="H130" i="10" s="1"/>
  <c r="G129" i="10"/>
  <c r="H129" i="10" s="1"/>
  <c r="G128" i="10"/>
  <c r="H128" i="10" s="1"/>
  <c r="G127" i="10"/>
  <c r="H127" i="10" s="1"/>
  <c r="G126" i="10"/>
  <c r="H126" i="10" s="1"/>
  <c r="G125" i="10"/>
  <c r="H125" i="10" s="1"/>
  <c r="G124" i="10"/>
  <c r="H124" i="10" s="1"/>
  <c r="G123" i="10"/>
  <c r="H123" i="10" s="1"/>
  <c r="G122" i="10"/>
  <c r="H122" i="10" s="1"/>
  <c r="G121" i="10"/>
  <c r="H121" i="10" s="1"/>
  <c r="G120" i="10"/>
  <c r="H120" i="10" s="1"/>
  <c r="G119" i="10"/>
  <c r="H119" i="10" s="1"/>
  <c r="G118" i="10"/>
  <c r="H118" i="10" s="1"/>
  <c r="G79" i="10"/>
  <c r="H79" i="10" s="1"/>
  <c r="G78" i="10"/>
  <c r="H78" i="10" s="1"/>
  <c r="G77" i="10"/>
  <c r="H77" i="10" s="1"/>
  <c r="G76" i="10"/>
  <c r="H76" i="10" s="1"/>
  <c r="G75" i="10"/>
  <c r="H75" i="10" s="1"/>
  <c r="G74" i="10"/>
  <c r="H74" i="10" s="1"/>
  <c r="G73" i="10"/>
  <c r="H73" i="10" s="1"/>
  <c r="G72" i="10"/>
  <c r="H72" i="10" s="1"/>
  <c r="G71" i="10"/>
  <c r="H71" i="10" s="1"/>
  <c r="G70" i="10"/>
  <c r="H70" i="10" s="1"/>
  <c r="G69" i="10"/>
  <c r="H69" i="10" s="1"/>
  <c r="G68" i="10"/>
  <c r="H68" i="10" s="1"/>
  <c r="G67" i="10"/>
  <c r="H67" i="10" s="1"/>
  <c r="G66" i="10"/>
  <c r="H66" i="10" s="1"/>
  <c r="G65" i="10"/>
  <c r="H65" i="10" s="1"/>
  <c r="G64" i="10"/>
  <c r="H64" i="10" s="1"/>
  <c r="G63" i="10"/>
  <c r="H63" i="10" s="1"/>
  <c r="G62" i="10"/>
  <c r="H62" i="10" s="1"/>
  <c r="G61" i="10"/>
  <c r="H61" i="10" s="1"/>
  <c r="G364" i="10"/>
  <c r="H364" i="10" s="1"/>
  <c r="G308" i="10"/>
  <c r="H308" i="10" s="1"/>
  <c r="G279" i="10"/>
  <c r="H279" i="10" s="1"/>
  <c r="G255" i="10"/>
  <c r="H255" i="10" s="1"/>
  <c r="G231" i="10"/>
  <c r="H231" i="10" s="1"/>
  <c r="G227" i="10"/>
  <c r="H227" i="10" s="1"/>
  <c r="G223" i="10"/>
  <c r="H223" i="10" s="1"/>
  <c r="G219" i="10"/>
  <c r="H219" i="10" s="1"/>
  <c r="G215" i="10"/>
  <c r="H215" i="10" s="1"/>
  <c r="G203" i="10"/>
  <c r="H203" i="10" s="1"/>
  <c r="G199" i="10"/>
  <c r="H199" i="10" s="1"/>
  <c r="G195" i="10"/>
  <c r="H195" i="10" s="1"/>
  <c r="G191" i="10"/>
  <c r="H191" i="10" s="1"/>
  <c r="G183" i="10"/>
  <c r="H183" i="10" s="1"/>
  <c r="G179" i="10"/>
  <c r="H179" i="10" s="1"/>
  <c r="G175" i="10"/>
  <c r="H175" i="10" s="1"/>
  <c r="G171" i="10"/>
  <c r="H171" i="10" s="1"/>
  <c r="G167" i="10"/>
  <c r="H167" i="10" s="1"/>
  <c r="G163" i="10"/>
  <c r="H163" i="10" s="1"/>
  <c r="G159" i="10"/>
  <c r="H159" i="10" s="1"/>
  <c r="G155" i="10"/>
  <c r="H155" i="10" s="1"/>
  <c r="G151" i="10"/>
  <c r="H151" i="10" s="1"/>
  <c r="G147" i="10"/>
  <c r="H147" i="10" s="1"/>
  <c r="G117" i="10"/>
  <c r="H117" i="10" s="1"/>
  <c r="G113" i="10"/>
  <c r="H113" i="10" s="1"/>
  <c r="G108" i="10"/>
  <c r="H108" i="10" s="1"/>
  <c r="G104" i="10"/>
  <c r="H104" i="10" s="1"/>
  <c r="G100" i="10"/>
  <c r="H100" i="10" s="1"/>
  <c r="G96" i="10"/>
  <c r="H96" i="10" s="1"/>
  <c r="G92" i="10"/>
  <c r="H92" i="10" s="1"/>
  <c r="G88" i="10"/>
  <c r="H88" i="10" s="1"/>
  <c r="G111" i="10"/>
  <c r="H111" i="10" s="1"/>
  <c r="G106" i="10"/>
  <c r="H106" i="10" s="1"/>
  <c r="G49" i="10"/>
  <c r="H49" i="10" s="1"/>
  <c r="G47" i="10"/>
  <c r="H47" i="10" s="1"/>
  <c r="G45" i="10"/>
  <c r="H45" i="10" s="1"/>
  <c r="G43" i="10"/>
  <c r="H43" i="10" s="1"/>
  <c r="G41" i="10"/>
  <c r="H41" i="10" s="1"/>
  <c r="G248" i="10"/>
  <c r="H248" i="10" s="1"/>
  <c r="G190" i="10"/>
  <c r="H190" i="10" s="1"/>
  <c r="G170" i="10"/>
  <c r="H170" i="10" s="1"/>
  <c r="G166" i="10"/>
  <c r="H166" i="10" s="1"/>
  <c r="G162" i="10"/>
  <c r="H162" i="10" s="1"/>
  <c r="G158" i="10"/>
  <c r="H158" i="10" s="1"/>
  <c r="G154" i="10"/>
  <c r="H154" i="10" s="1"/>
  <c r="G150" i="10"/>
  <c r="H150" i="10" s="1"/>
  <c r="G146" i="10"/>
  <c r="H146" i="10" s="1"/>
  <c r="G144" i="10"/>
  <c r="H144" i="10" s="1"/>
  <c r="G142" i="10"/>
  <c r="H142" i="10" s="1"/>
  <c r="G140" i="10"/>
  <c r="H140" i="10" s="1"/>
  <c r="G112" i="10"/>
  <c r="H112" i="10" s="1"/>
  <c r="G107" i="10"/>
  <c r="H107" i="10" s="1"/>
  <c r="G103" i="10"/>
  <c r="H103" i="10" s="1"/>
  <c r="G366" i="10"/>
  <c r="H366" i="10" s="1"/>
  <c r="G350" i="10"/>
  <c r="H350" i="10" s="1"/>
  <c r="G348" i="10"/>
  <c r="H348" i="10" s="1"/>
  <c r="G340" i="10"/>
  <c r="H340" i="10" s="1"/>
  <c r="G332" i="10"/>
  <c r="H332" i="10" s="1"/>
  <c r="G324" i="10"/>
  <c r="H324" i="10" s="1"/>
  <c r="G301" i="10"/>
  <c r="H301" i="10" s="1"/>
  <c r="G293" i="10"/>
  <c r="H293" i="10" s="1"/>
  <c r="G286" i="10"/>
  <c r="H286" i="10" s="1"/>
  <c r="G257" i="10"/>
  <c r="H257" i="10" s="1"/>
  <c r="G249" i="10"/>
  <c r="H249" i="10" s="1"/>
  <c r="G189" i="10"/>
  <c r="H189" i="10" s="1"/>
  <c r="G186" i="10"/>
  <c r="H186" i="10" s="1"/>
  <c r="G180" i="10"/>
  <c r="H180" i="10" s="1"/>
  <c r="G176" i="10"/>
  <c r="H176" i="10" s="1"/>
  <c r="G172" i="10"/>
  <c r="H172" i="10" s="1"/>
  <c r="G168" i="10"/>
  <c r="H168" i="10" s="1"/>
  <c r="G164" i="10"/>
  <c r="H164" i="10" s="1"/>
  <c r="G160" i="10"/>
  <c r="H160" i="10" s="1"/>
  <c r="G156" i="10"/>
  <c r="H156" i="10" s="1"/>
  <c r="G152" i="10"/>
  <c r="H152" i="10" s="1"/>
  <c r="G148" i="10"/>
  <c r="H148" i="10" s="1"/>
  <c r="G114" i="10"/>
  <c r="H114" i="10" s="1"/>
  <c r="G109" i="10"/>
  <c r="H109" i="10" s="1"/>
  <c r="G105" i="10"/>
  <c r="H105" i="10" s="1"/>
  <c r="G101" i="10"/>
  <c r="H101" i="10" s="1"/>
  <c r="G97" i="10"/>
  <c r="H97" i="10" s="1"/>
  <c r="G93" i="10"/>
  <c r="H93" i="10" s="1"/>
  <c r="G89" i="10"/>
  <c r="H89" i="10" s="1"/>
  <c r="G60" i="10"/>
  <c r="H60" i="10" s="1"/>
  <c r="G59" i="10"/>
  <c r="H59" i="10" s="1"/>
  <c r="G58" i="10"/>
  <c r="H58" i="10" s="1"/>
  <c r="G57" i="10"/>
  <c r="H57" i="10" s="1"/>
  <c r="G56" i="10"/>
  <c r="H56" i="10" s="1"/>
  <c r="G55" i="10"/>
  <c r="H55" i="10" s="1"/>
  <c r="G54" i="10"/>
  <c r="H54" i="10" s="1"/>
  <c r="G53" i="10"/>
  <c r="H53" i="10" s="1"/>
  <c r="G52" i="10"/>
  <c r="H52" i="10" s="1"/>
  <c r="G51" i="10"/>
  <c r="H51" i="10" s="1"/>
  <c r="G356" i="10"/>
  <c r="H356" i="10" s="1"/>
  <c r="G251" i="10"/>
  <c r="H251" i="10" s="1"/>
  <c r="G232" i="10"/>
  <c r="H232" i="10" s="1"/>
  <c r="G228" i="10"/>
  <c r="H228" i="10" s="1"/>
  <c r="G224" i="10"/>
  <c r="H224" i="10" s="1"/>
  <c r="G220" i="10"/>
  <c r="H220" i="10" s="1"/>
  <c r="G216" i="10"/>
  <c r="H216" i="10" s="1"/>
  <c r="G206" i="10"/>
  <c r="H206" i="10" s="1"/>
  <c r="G202" i="10"/>
  <c r="H202" i="10" s="1"/>
  <c r="G198" i="10"/>
  <c r="H198" i="10" s="1"/>
  <c r="G194" i="10"/>
  <c r="H194" i="10" s="1"/>
  <c r="G187" i="10"/>
  <c r="H187" i="10" s="1"/>
  <c r="G181" i="10"/>
  <c r="H181" i="10" s="1"/>
  <c r="G177" i="10"/>
  <c r="H177" i="10" s="1"/>
  <c r="G173" i="10"/>
  <c r="H173" i="10" s="1"/>
  <c r="G169" i="10"/>
  <c r="H169" i="10" s="1"/>
  <c r="G165" i="10"/>
  <c r="H165" i="10" s="1"/>
  <c r="G161" i="10"/>
  <c r="H161" i="10" s="1"/>
  <c r="G157" i="10"/>
  <c r="H157" i="10" s="1"/>
  <c r="G153" i="10"/>
  <c r="H153" i="10" s="1"/>
  <c r="G149" i="10"/>
  <c r="H149" i="10" s="1"/>
  <c r="G115" i="10"/>
  <c r="H115" i="10" s="1"/>
  <c r="G110" i="10"/>
  <c r="H110" i="10" s="1"/>
  <c r="G102" i="10"/>
  <c r="H102" i="10" s="1"/>
  <c r="G98" i="10"/>
  <c r="H98" i="10" s="1"/>
  <c r="G94" i="10"/>
  <c r="H94" i="10" s="1"/>
  <c r="G90" i="10"/>
  <c r="H90" i="10" s="1"/>
  <c r="G50" i="10"/>
  <c r="H50" i="10" s="1"/>
  <c r="G48" i="10"/>
  <c r="H48" i="10" s="1"/>
  <c r="G46" i="10"/>
  <c r="H46" i="10" s="1"/>
  <c r="G44" i="10"/>
  <c r="H44" i="10" s="1"/>
  <c r="G42" i="10"/>
  <c r="H42" i="10" s="1"/>
  <c r="G358" i="10"/>
  <c r="H358" i="10" s="1"/>
  <c r="G344" i="10"/>
  <c r="H344" i="10" s="1"/>
  <c r="G336" i="10"/>
  <c r="H336" i="10" s="1"/>
  <c r="G328" i="10"/>
  <c r="H328" i="10" s="1"/>
  <c r="G320" i="10"/>
  <c r="H320" i="10" s="1"/>
  <c r="G297" i="10"/>
  <c r="H297" i="10" s="1"/>
  <c r="G289" i="10"/>
  <c r="H289" i="10" s="1"/>
  <c r="G253" i="10"/>
  <c r="H253" i="10" s="1"/>
  <c r="G185" i="10"/>
  <c r="H185" i="10" s="1"/>
  <c r="G182" i="10"/>
  <c r="H182" i="10" s="1"/>
  <c r="G178" i="10"/>
  <c r="H178" i="10" s="1"/>
  <c r="G174" i="10"/>
  <c r="H174" i="10" s="1"/>
  <c r="G145" i="10"/>
  <c r="H145" i="10" s="1"/>
  <c r="G143" i="10"/>
  <c r="H143" i="10" s="1"/>
  <c r="G141" i="10"/>
  <c r="H141" i="10" s="1"/>
  <c r="G139" i="10"/>
  <c r="H139" i="10" s="1"/>
  <c r="G138" i="10"/>
  <c r="H138" i="10" s="1"/>
  <c r="G116" i="10"/>
  <c r="H116" i="10" s="1"/>
  <c r="G10" i="10"/>
  <c r="H10" i="10" s="1"/>
  <c r="G95" i="10"/>
  <c r="H95" i="10" s="1"/>
  <c r="G87" i="10"/>
  <c r="H87" i="10" s="1"/>
  <c r="G85" i="10"/>
  <c r="H85" i="10" s="1"/>
  <c r="G83" i="10"/>
  <c r="H83" i="10" s="1"/>
  <c r="G81" i="10"/>
  <c r="H81" i="10" s="1"/>
  <c r="G39" i="10"/>
  <c r="H39" i="10" s="1"/>
  <c r="G37" i="10"/>
  <c r="H37" i="10" s="1"/>
  <c r="G35" i="10"/>
  <c r="H35" i="10" s="1"/>
  <c r="G33" i="10"/>
  <c r="H33" i="10" s="1"/>
  <c r="G31" i="10"/>
  <c r="H31" i="10" s="1"/>
  <c r="G29" i="10"/>
  <c r="H29" i="10" s="1"/>
  <c r="G27" i="10"/>
  <c r="H27" i="10" s="1"/>
  <c r="G25" i="10"/>
  <c r="H25" i="10" s="1"/>
  <c r="G23" i="10"/>
  <c r="H23" i="10" s="1"/>
  <c r="G21" i="10"/>
  <c r="H21" i="10" s="1"/>
  <c r="G19" i="10"/>
  <c r="H19" i="10" s="1"/>
  <c r="G17" i="10"/>
  <c r="H17" i="10" s="1"/>
  <c r="G15" i="10"/>
  <c r="H15" i="10" s="1"/>
  <c r="G13" i="10"/>
  <c r="H13" i="10" s="1"/>
  <c r="G11" i="10"/>
  <c r="H11" i="10" s="1"/>
  <c r="G9" i="10"/>
  <c r="H9" i="10" s="1"/>
  <c r="G7" i="10"/>
  <c r="H7" i="10" s="1"/>
  <c r="G99" i="10"/>
  <c r="H99" i="10" s="1"/>
  <c r="G91" i="10"/>
  <c r="H91" i="10" s="1"/>
  <c r="G86" i="10"/>
  <c r="H86" i="10" s="1"/>
  <c r="G84" i="10"/>
  <c r="H84" i="10" s="1"/>
  <c r="G82" i="10"/>
  <c r="H82" i="10" s="1"/>
  <c r="G80" i="10"/>
  <c r="H80" i="10" s="1"/>
  <c r="G40" i="10"/>
  <c r="H40" i="10" s="1"/>
  <c r="G38" i="10"/>
  <c r="H38" i="10" s="1"/>
  <c r="G36" i="10"/>
  <c r="H36" i="10" s="1"/>
  <c r="G34" i="10"/>
  <c r="H34" i="10" s="1"/>
  <c r="G32" i="10"/>
  <c r="H32" i="10" s="1"/>
  <c r="G30" i="10"/>
  <c r="H30" i="10" s="1"/>
  <c r="G28" i="10"/>
  <c r="H28" i="10" s="1"/>
  <c r="G26" i="10"/>
  <c r="H26" i="10" s="1"/>
  <c r="G24" i="10"/>
  <c r="H24" i="10" s="1"/>
  <c r="G22" i="10"/>
  <c r="H22" i="10" s="1"/>
  <c r="G20" i="10"/>
  <c r="H20" i="10" s="1"/>
  <c r="G18" i="10"/>
  <c r="H18" i="10" s="1"/>
  <c r="G16" i="10"/>
  <c r="H16" i="10" s="1"/>
  <c r="G14" i="10"/>
  <c r="H14" i="10" s="1"/>
  <c r="G12" i="10"/>
  <c r="H12" i="10" s="1"/>
  <c r="G8" i="10"/>
  <c r="H8" i="10" s="1"/>
  <c r="G370" i="6"/>
  <c r="H370" i="6" s="1"/>
  <c r="G366" i="6"/>
  <c r="H366" i="6" s="1"/>
  <c r="G362" i="6"/>
  <c r="H362" i="6" s="1"/>
  <c r="G358" i="6"/>
  <c r="H358" i="6" s="1"/>
  <c r="G354" i="6"/>
  <c r="H354" i="6" s="1"/>
  <c r="G350" i="6"/>
  <c r="H350" i="6" s="1"/>
  <c r="G346" i="6"/>
  <c r="H346" i="6" s="1"/>
  <c r="G342" i="6"/>
  <c r="H342" i="6" s="1"/>
  <c r="G334" i="6"/>
  <c r="H334" i="6" s="1"/>
  <c r="G333" i="6"/>
  <c r="H333" i="6" s="1"/>
  <c r="G329" i="6"/>
  <c r="H329" i="6" s="1"/>
  <c r="G325" i="6"/>
  <c r="H325" i="6" s="1"/>
  <c r="G321" i="6"/>
  <c r="H321" i="6" s="1"/>
  <c r="G317" i="6"/>
  <c r="H317" i="6" s="1"/>
  <c r="G313" i="6"/>
  <c r="H313" i="6" s="1"/>
  <c r="G309" i="6"/>
  <c r="H309" i="6" s="1"/>
  <c r="G304" i="6"/>
  <c r="H304" i="6" s="1"/>
  <c r="G300" i="6"/>
  <c r="H300" i="6" s="1"/>
  <c r="G296" i="6"/>
  <c r="H296" i="6" s="1"/>
  <c r="G292" i="6"/>
  <c r="H292" i="6" s="1"/>
  <c r="G288" i="6"/>
  <c r="H288" i="6" s="1"/>
  <c r="G369" i="6"/>
  <c r="H369" i="6" s="1"/>
  <c r="G365" i="6"/>
  <c r="H365" i="6" s="1"/>
  <c r="G361" i="6"/>
  <c r="H361" i="6" s="1"/>
  <c r="G357" i="6"/>
  <c r="H357" i="6" s="1"/>
  <c r="G353" i="6"/>
  <c r="H353" i="6" s="1"/>
  <c r="G349" i="6"/>
  <c r="H349" i="6" s="1"/>
  <c r="G345" i="6"/>
  <c r="H345" i="6" s="1"/>
  <c r="G341" i="6"/>
  <c r="H341" i="6" s="1"/>
  <c r="G340" i="6"/>
  <c r="H340" i="6" s="1"/>
  <c r="G339" i="6"/>
  <c r="H339" i="6" s="1"/>
  <c r="G332" i="6"/>
  <c r="H332" i="6" s="1"/>
  <c r="G328" i="6"/>
  <c r="H328" i="6" s="1"/>
  <c r="G324" i="6"/>
  <c r="H324" i="6" s="1"/>
  <c r="G320" i="6"/>
  <c r="H320" i="6" s="1"/>
  <c r="G316" i="6"/>
  <c r="H316" i="6" s="1"/>
  <c r="G312" i="6"/>
  <c r="H312" i="6" s="1"/>
  <c r="G308" i="6"/>
  <c r="H308" i="6" s="1"/>
  <c r="G368" i="6"/>
  <c r="H368" i="6" s="1"/>
  <c r="G364" i="6"/>
  <c r="H364" i="6" s="1"/>
  <c r="G360" i="6"/>
  <c r="H360" i="6" s="1"/>
  <c r="G356" i="6"/>
  <c r="H356" i="6" s="1"/>
  <c r="G352" i="6"/>
  <c r="H352" i="6" s="1"/>
  <c r="G348" i="6"/>
  <c r="H348" i="6" s="1"/>
  <c r="G344" i="6"/>
  <c r="H344" i="6" s="1"/>
  <c r="G338" i="6"/>
  <c r="H338" i="6" s="1"/>
  <c r="G337" i="6"/>
  <c r="H337" i="6" s="1"/>
  <c r="G331" i="6"/>
  <c r="H331" i="6" s="1"/>
  <c r="G327" i="6"/>
  <c r="H327" i="6" s="1"/>
  <c r="G323" i="6"/>
  <c r="H323" i="6" s="1"/>
  <c r="G319" i="6"/>
  <c r="H319" i="6" s="1"/>
  <c r="G315" i="6"/>
  <c r="H315" i="6" s="1"/>
  <c r="G371" i="6"/>
  <c r="H371" i="6" s="1"/>
  <c r="G367" i="6"/>
  <c r="H367" i="6" s="1"/>
  <c r="G363" i="6"/>
  <c r="H363" i="6" s="1"/>
  <c r="G359" i="6"/>
  <c r="H359" i="6" s="1"/>
  <c r="G355" i="6"/>
  <c r="H355" i="6" s="1"/>
  <c r="G351" i="6"/>
  <c r="H351" i="6" s="1"/>
  <c r="G347" i="6"/>
  <c r="H347" i="6" s="1"/>
  <c r="G343" i="6"/>
  <c r="H343" i="6" s="1"/>
  <c r="G310" i="6"/>
  <c r="H310" i="6" s="1"/>
  <c r="G283" i="6"/>
  <c r="H283" i="6" s="1"/>
  <c r="G261" i="6"/>
  <c r="H261" i="6" s="1"/>
  <c r="G260" i="6"/>
  <c r="H260" i="6" s="1"/>
  <c r="G256" i="6"/>
  <c r="H256" i="6" s="1"/>
  <c r="G252" i="6"/>
  <c r="H252" i="6" s="1"/>
  <c r="G248" i="6"/>
  <c r="H248" i="6" s="1"/>
  <c r="G244" i="6"/>
  <c r="H244" i="6" s="1"/>
  <c r="G240" i="6"/>
  <c r="H240" i="6" s="1"/>
  <c r="G236" i="6"/>
  <c r="H236" i="6" s="1"/>
  <c r="G336" i="6"/>
  <c r="H336" i="6" s="1"/>
  <c r="G330" i="6"/>
  <c r="H330" i="6" s="1"/>
  <c r="G326" i="6"/>
  <c r="H326" i="6" s="1"/>
  <c r="G322" i="6"/>
  <c r="H322" i="6" s="1"/>
  <c r="G318" i="6"/>
  <c r="H318" i="6" s="1"/>
  <c r="G314" i="6"/>
  <c r="H314" i="6" s="1"/>
  <c r="G311" i="6"/>
  <c r="H311" i="6" s="1"/>
  <c r="G307" i="6"/>
  <c r="H307" i="6" s="1"/>
  <c r="G303" i="6"/>
  <c r="H303" i="6" s="1"/>
  <c r="G302" i="6"/>
  <c r="H302" i="6" s="1"/>
  <c r="G301" i="6"/>
  <c r="H301" i="6" s="1"/>
  <c r="G299" i="6"/>
  <c r="H299" i="6" s="1"/>
  <c r="G298" i="6"/>
  <c r="H298" i="6" s="1"/>
  <c r="G297" i="6"/>
  <c r="H297" i="6" s="1"/>
  <c r="G295" i="6"/>
  <c r="H295" i="6" s="1"/>
  <c r="G294" i="6"/>
  <c r="H294" i="6" s="1"/>
  <c r="G293" i="6"/>
  <c r="H293" i="6" s="1"/>
  <c r="G291" i="6"/>
  <c r="H291" i="6" s="1"/>
  <c r="G290" i="6"/>
  <c r="H290" i="6" s="1"/>
  <c r="G289" i="6"/>
  <c r="H289" i="6" s="1"/>
  <c r="G287" i="6"/>
  <c r="H287" i="6" s="1"/>
  <c r="G286" i="6"/>
  <c r="H286" i="6" s="1"/>
  <c r="G282" i="6"/>
  <c r="H282" i="6" s="1"/>
  <c r="G259" i="6"/>
  <c r="H259" i="6" s="1"/>
  <c r="G255" i="6"/>
  <c r="H255" i="6" s="1"/>
  <c r="G251" i="6"/>
  <c r="H251" i="6" s="1"/>
  <c r="G247" i="6"/>
  <c r="H247" i="6" s="1"/>
  <c r="G243" i="6"/>
  <c r="H243" i="6" s="1"/>
  <c r="G239" i="6"/>
  <c r="H239" i="6" s="1"/>
  <c r="G305" i="6"/>
  <c r="H305" i="6" s="1"/>
  <c r="G285" i="6"/>
  <c r="H285" i="6" s="1"/>
  <c r="G281" i="6"/>
  <c r="H281" i="6" s="1"/>
  <c r="G258" i="6"/>
  <c r="H258" i="6" s="1"/>
  <c r="G254" i="6"/>
  <c r="H254" i="6" s="1"/>
  <c r="G250" i="6"/>
  <c r="H250" i="6" s="1"/>
  <c r="G246" i="6"/>
  <c r="H246" i="6" s="1"/>
  <c r="G242" i="6"/>
  <c r="H242" i="6" s="1"/>
  <c r="G238" i="6"/>
  <c r="H238" i="6" s="1"/>
  <c r="G335" i="6"/>
  <c r="H335" i="6" s="1"/>
  <c r="G233" i="6"/>
  <c r="H233" i="6" s="1"/>
  <c r="G229" i="6"/>
  <c r="H229" i="6" s="1"/>
  <c r="G225" i="6"/>
  <c r="H225" i="6" s="1"/>
  <c r="G221" i="6"/>
  <c r="H221" i="6" s="1"/>
  <c r="G217" i="6"/>
  <c r="H217" i="6" s="1"/>
  <c r="G213" i="6"/>
  <c r="H213" i="6" s="1"/>
  <c r="G207" i="6"/>
  <c r="H207" i="6" s="1"/>
  <c r="G204" i="6"/>
  <c r="H204" i="6" s="1"/>
  <c r="G199" i="6"/>
  <c r="H199" i="6" s="1"/>
  <c r="G196" i="6"/>
  <c r="H196" i="6" s="1"/>
  <c r="G191" i="6"/>
  <c r="H191" i="6" s="1"/>
  <c r="G188" i="6"/>
  <c r="H188" i="6" s="1"/>
  <c r="G183" i="6"/>
  <c r="H183" i="6" s="1"/>
  <c r="G180" i="6"/>
  <c r="H180" i="6" s="1"/>
  <c r="G175" i="6"/>
  <c r="H175" i="6" s="1"/>
  <c r="G172" i="6"/>
  <c r="H172" i="6" s="1"/>
  <c r="G167" i="6"/>
  <c r="H167" i="6" s="1"/>
  <c r="G164" i="6"/>
  <c r="H164" i="6" s="1"/>
  <c r="G159" i="6"/>
  <c r="H159" i="6" s="1"/>
  <c r="G156" i="6"/>
  <c r="H156" i="6" s="1"/>
  <c r="G151" i="6"/>
  <c r="H151" i="6" s="1"/>
  <c r="G149" i="6"/>
  <c r="H149" i="6" s="1"/>
  <c r="G147" i="6"/>
  <c r="H147" i="6" s="1"/>
  <c r="G144" i="6"/>
  <c r="H144" i="6" s="1"/>
  <c r="G140" i="6"/>
  <c r="H140" i="6" s="1"/>
  <c r="G136" i="6"/>
  <c r="H136" i="6" s="1"/>
  <c r="G132" i="6"/>
  <c r="H132" i="6" s="1"/>
  <c r="G128" i="6"/>
  <c r="H128" i="6" s="1"/>
  <c r="G124" i="6"/>
  <c r="H124" i="6" s="1"/>
  <c r="G123" i="6"/>
  <c r="H123" i="6" s="1"/>
  <c r="G116" i="6"/>
  <c r="H116" i="6" s="1"/>
  <c r="G115" i="6"/>
  <c r="H115" i="6" s="1"/>
  <c r="G284" i="6"/>
  <c r="H284" i="6" s="1"/>
  <c r="G280" i="6"/>
  <c r="H280" i="6" s="1"/>
  <c r="G278" i="6"/>
  <c r="H278" i="6" s="1"/>
  <c r="G276" i="6"/>
  <c r="H276" i="6" s="1"/>
  <c r="G274" i="6"/>
  <c r="H274" i="6" s="1"/>
  <c r="G272" i="6"/>
  <c r="H272" i="6" s="1"/>
  <c r="G270" i="6"/>
  <c r="H270" i="6" s="1"/>
  <c r="G268" i="6"/>
  <c r="H268" i="6" s="1"/>
  <c r="G266" i="6"/>
  <c r="H266" i="6" s="1"/>
  <c r="G264" i="6"/>
  <c r="H264" i="6" s="1"/>
  <c r="G262" i="6"/>
  <c r="H262" i="6" s="1"/>
  <c r="G232" i="6"/>
  <c r="H232" i="6" s="1"/>
  <c r="G228" i="6"/>
  <c r="H228" i="6" s="1"/>
  <c r="G224" i="6"/>
  <c r="H224" i="6" s="1"/>
  <c r="G220" i="6"/>
  <c r="H220" i="6" s="1"/>
  <c r="G216" i="6"/>
  <c r="H216" i="6" s="1"/>
  <c r="G212" i="6"/>
  <c r="H212" i="6" s="1"/>
  <c r="G209" i="6"/>
  <c r="H209" i="6" s="1"/>
  <c r="G206" i="6"/>
  <c r="H206" i="6" s="1"/>
  <c r="G201" i="6"/>
  <c r="H201" i="6" s="1"/>
  <c r="G198" i="6"/>
  <c r="H198" i="6" s="1"/>
  <c r="G193" i="6"/>
  <c r="H193" i="6" s="1"/>
  <c r="G190" i="6"/>
  <c r="H190" i="6" s="1"/>
  <c r="G185" i="6"/>
  <c r="H185" i="6" s="1"/>
  <c r="G182" i="6"/>
  <c r="H182" i="6" s="1"/>
  <c r="G177" i="6"/>
  <c r="H177" i="6" s="1"/>
  <c r="G174" i="6"/>
  <c r="H174" i="6" s="1"/>
  <c r="G169" i="6"/>
  <c r="H169" i="6" s="1"/>
  <c r="G166" i="6"/>
  <c r="H166" i="6" s="1"/>
  <c r="G161" i="6"/>
  <c r="H161" i="6" s="1"/>
  <c r="G158" i="6"/>
  <c r="H158" i="6" s="1"/>
  <c r="G153" i="6"/>
  <c r="H153" i="6" s="1"/>
  <c r="G143" i="6"/>
  <c r="H143" i="6" s="1"/>
  <c r="G139" i="6"/>
  <c r="H139" i="6" s="1"/>
  <c r="G135" i="6"/>
  <c r="H135" i="6" s="1"/>
  <c r="G131" i="6"/>
  <c r="H131" i="6" s="1"/>
  <c r="G127" i="6"/>
  <c r="H127" i="6" s="1"/>
  <c r="G122" i="6"/>
  <c r="H122" i="6" s="1"/>
  <c r="G121" i="6"/>
  <c r="H121" i="6" s="1"/>
  <c r="G114" i="6"/>
  <c r="H114" i="6" s="1"/>
  <c r="G113" i="6"/>
  <c r="H113" i="6" s="1"/>
  <c r="G306" i="6"/>
  <c r="H306" i="6" s="1"/>
  <c r="G279" i="6"/>
  <c r="H279" i="6" s="1"/>
  <c r="G271" i="6"/>
  <c r="H271" i="6" s="1"/>
  <c r="G263" i="6"/>
  <c r="H263" i="6" s="1"/>
  <c r="G208" i="6"/>
  <c r="H208" i="6" s="1"/>
  <c r="G202" i="6"/>
  <c r="H202" i="6" s="1"/>
  <c r="G197" i="6"/>
  <c r="H197" i="6" s="1"/>
  <c r="G192" i="6"/>
  <c r="H192" i="6" s="1"/>
  <c r="G186" i="6"/>
  <c r="H186" i="6" s="1"/>
  <c r="G181" i="6"/>
  <c r="H181" i="6" s="1"/>
  <c r="G176" i="6"/>
  <c r="H176" i="6" s="1"/>
  <c r="G170" i="6"/>
  <c r="H170" i="6" s="1"/>
  <c r="G165" i="6"/>
  <c r="H165" i="6" s="1"/>
  <c r="G160" i="6"/>
  <c r="H160" i="6" s="1"/>
  <c r="G154" i="6"/>
  <c r="H154" i="6" s="1"/>
  <c r="G148" i="6"/>
  <c r="H148" i="6" s="1"/>
  <c r="G120" i="6"/>
  <c r="H120" i="6" s="1"/>
  <c r="G117" i="6"/>
  <c r="H117" i="6" s="1"/>
  <c r="G111" i="6"/>
  <c r="H111" i="6" s="1"/>
  <c r="G108" i="6"/>
  <c r="H108" i="6" s="1"/>
  <c r="G107" i="6"/>
  <c r="H107" i="6" s="1"/>
  <c r="G100" i="6"/>
  <c r="H100" i="6" s="1"/>
  <c r="G277" i="6"/>
  <c r="H277" i="6" s="1"/>
  <c r="G269" i="6"/>
  <c r="H269" i="6" s="1"/>
  <c r="G253" i="6"/>
  <c r="H253" i="6" s="1"/>
  <c r="G245" i="6"/>
  <c r="H245" i="6" s="1"/>
  <c r="G237" i="6"/>
  <c r="H237" i="6" s="1"/>
  <c r="G235" i="6"/>
  <c r="H235" i="6" s="1"/>
  <c r="G231" i="6"/>
  <c r="H231" i="6" s="1"/>
  <c r="G227" i="6"/>
  <c r="H227" i="6" s="1"/>
  <c r="G223" i="6"/>
  <c r="H223" i="6" s="1"/>
  <c r="G219" i="6"/>
  <c r="H219" i="6" s="1"/>
  <c r="G215" i="6"/>
  <c r="H215" i="6" s="1"/>
  <c r="G211" i="6"/>
  <c r="H211" i="6" s="1"/>
  <c r="G195" i="6"/>
  <c r="H195" i="6" s="1"/>
  <c r="G179" i="6"/>
  <c r="H179" i="6" s="1"/>
  <c r="G163" i="6"/>
  <c r="H163" i="6" s="1"/>
  <c r="G146" i="6"/>
  <c r="H146" i="6" s="1"/>
  <c r="G142" i="6"/>
  <c r="H142" i="6" s="1"/>
  <c r="G138" i="6"/>
  <c r="H138" i="6" s="1"/>
  <c r="G134" i="6"/>
  <c r="H134" i="6" s="1"/>
  <c r="G130" i="6"/>
  <c r="H130" i="6" s="1"/>
  <c r="G126" i="6"/>
  <c r="H126" i="6" s="1"/>
  <c r="G110" i="6"/>
  <c r="H110" i="6" s="1"/>
  <c r="G109" i="6"/>
  <c r="H109" i="6" s="1"/>
  <c r="G102" i="6"/>
  <c r="H102" i="6" s="1"/>
  <c r="G101" i="6"/>
  <c r="H101" i="6" s="1"/>
  <c r="G267" i="6"/>
  <c r="H267" i="6" s="1"/>
  <c r="G200" i="6"/>
  <c r="H200" i="6" s="1"/>
  <c r="G189" i="6"/>
  <c r="H189" i="6" s="1"/>
  <c r="G187" i="6"/>
  <c r="H187" i="6" s="1"/>
  <c r="G168" i="6"/>
  <c r="H168" i="6" s="1"/>
  <c r="G157" i="6"/>
  <c r="H157" i="6" s="1"/>
  <c r="G155" i="6"/>
  <c r="H155" i="6" s="1"/>
  <c r="G104" i="6"/>
  <c r="H104" i="6" s="1"/>
  <c r="G94" i="6"/>
  <c r="H94" i="6" s="1"/>
  <c r="G93" i="6"/>
  <c r="H93" i="6" s="1"/>
  <c r="G86" i="6"/>
  <c r="H86" i="6" s="1"/>
  <c r="G85" i="6"/>
  <c r="H85" i="6" s="1"/>
  <c r="G78" i="6"/>
  <c r="H78" i="6" s="1"/>
  <c r="G77" i="6"/>
  <c r="H77" i="6" s="1"/>
  <c r="G70" i="6"/>
  <c r="H70" i="6" s="1"/>
  <c r="G69" i="6"/>
  <c r="H69" i="6" s="1"/>
  <c r="G62" i="6"/>
  <c r="H62" i="6" s="1"/>
  <c r="G61" i="6"/>
  <c r="H61" i="6" s="1"/>
  <c r="G54" i="6"/>
  <c r="H54" i="6" s="1"/>
  <c r="G53" i="6"/>
  <c r="H53" i="6" s="1"/>
  <c r="G46" i="6"/>
  <c r="H46" i="6" s="1"/>
  <c r="G45" i="6"/>
  <c r="H45" i="6" s="1"/>
  <c r="G38" i="6"/>
  <c r="H38" i="6" s="1"/>
  <c r="G37" i="6"/>
  <c r="H37" i="6" s="1"/>
  <c r="G33" i="6"/>
  <c r="H33" i="6" s="1"/>
  <c r="G29" i="6"/>
  <c r="H29" i="6" s="1"/>
  <c r="G25" i="6"/>
  <c r="H25" i="6" s="1"/>
  <c r="G21" i="6"/>
  <c r="H21" i="6" s="1"/>
  <c r="G17" i="6"/>
  <c r="H17" i="6" s="1"/>
  <c r="G13" i="6"/>
  <c r="H13" i="6" s="1"/>
  <c r="G9" i="6"/>
  <c r="H9" i="6" s="1"/>
  <c r="G275" i="6"/>
  <c r="H275" i="6" s="1"/>
  <c r="G205" i="6"/>
  <c r="H205" i="6" s="1"/>
  <c r="G203" i="6"/>
  <c r="H203" i="6" s="1"/>
  <c r="G184" i="6"/>
  <c r="H184" i="6" s="1"/>
  <c r="G173" i="6"/>
  <c r="H173" i="6" s="1"/>
  <c r="G171" i="6"/>
  <c r="H171" i="6" s="1"/>
  <c r="G152" i="6"/>
  <c r="H152" i="6" s="1"/>
  <c r="G150" i="6"/>
  <c r="H150" i="6" s="1"/>
  <c r="G98" i="6"/>
  <c r="H98" i="6" s="1"/>
  <c r="G97" i="6"/>
  <c r="H97" i="6" s="1"/>
  <c r="G90" i="6"/>
  <c r="H90" i="6" s="1"/>
  <c r="G89" i="6"/>
  <c r="H89" i="6" s="1"/>
  <c r="G82" i="6"/>
  <c r="H82" i="6" s="1"/>
  <c r="G81" i="6"/>
  <c r="H81" i="6" s="1"/>
  <c r="G74" i="6"/>
  <c r="H74" i="6" s="1"/>
  <c r="G73" i="6"/>
  <c r="H73" i="6" s="1"/>
  <c r="G66" i="6"/>
  <c r="H66" i="6" s="1"/>
  <c r="G65" i="6"/>
  <c r="H65" i="6" s="1"/>
  <c r="G58" i="6"/>
  <c r="H58" i="6" s="1"/>
  <c r="G57" i="6"/>
  <c r="H57" i="6" s="1"/>
  <c r="G265" i="6"/>
  <c r="H265" i="6" s="1"/>
  <c r="G249" i="6"/>
  <c r="H249" i="6" s="1"/>
  <c r="G234" i="6"/>
  <c r="H234" i="6" s="1"/>
  <c r="G230" i="6"/>
  <c r="H230" i="6" s="1"/>
  <c r="G226" i="6"/>
  <c r="H226" i="6" s="1"/>
  <c r="G222" i="6"/>
  <c r="H222" i="6" s="1"/>
  <c r="G218" i="6"/>
  <c r="H218" i="6" s="1"/>
  <c r="G214" i="6"/>
  <c r="H214" i="6" s="1"/>
  <c r="G210" i="6"/>
  <c r="H210" i="6" s="1"/>
  <c r="G178" i="6"/>
  <c r="H178" i="6" s="1"/>
  <c r="G119" i="6"/>
  <c r="H119" i="6" s="1"/>
  <c r="G106" i="6"/>
  <c r="H106" i="6" s="1"/>
  <c r="G103" i="6"/>
  <c r="H103" i="6" s="1"/>
  <c r="G96" i="6"/>
  <c r="H96" i="6" s="1"/>
  <c r="G95" i="6"/>
  <c r="H95" i="6" s="1"/>
  <c r="G88" i="6"/>
  <c r="H88" i="6" s="1"/>
  <c r="G87" i="6"/>
  <c r="H87" i="6" s="1"/>
  <c r="G80" i="6"/>
  <c r="H80" i="6" s="1"/>
  <c r="G79" i="6"/>
  <c r="H79" i="6" s="1"/>
  <c r="G72" i="6"/>
  <c r="H72" i="6" s="1"/>
  <c r="G71" i="6"/>
  <c r="H71" i="6" s="1"/>
  <c r="G64" i="6"/>
  <c r="H64" i="6" s="1"/>
  <c r="G63" i="6"/>
  <c r="H63" i="6" s="1"/>
  <c r="G56" i="6"/>
  <c r="H56" i="6" s="1"/>
  <c r="G55" i="6"/>
  <c r="H55" i="6" s="1"/>
  <c r="G48" i="6"/>
  <c r="H48" i="6" s="1"/>
  <c r="G47" i="6"/>
  <c r="H47" i="6" s="1"/>
  <c r="G40" i="6"/>
  <c r="H40" i="6" s="1"/>
  <c r="G39" i="6"/>
  <c r="H39" i="6" s="1"/>
  <c r="G34" i="6"/>
  <c r="H34" i="6" s="1"/>
  <c r="G30" i="6"/>
  <c r="H30" i="6" s="1"/>
  <c r="G26" i="6"/>
  <c r="H26" i="6" s="1"/>
  <c r="G22" i="6"/>
  <c r="H22" i="6" s="1"/>
  <c r="G18" i="6"/>
  <c r="H18" i="6" s="1"/>
  <c r="G14" i="6"/>
  <c r="H14" i="6" s="1"/>
  <c r="G10" i="6"/>
  <c r="H10" i="6" s="1"/>
  <c r="G273" i="6"/>
  <c r="H273" i="6" s="1"/>
  <c r="G145" i="6"/>
  <c r="H145" i="6" s="1"/>
  <c r="G129" i="6"/>
  <c r="H129" i="6" s="1"/>
  <c r="G99" i="6"/>
  <c r="H99" i="6" s="1"/>
  <c r="G84" i="6"/>
  <c r="H84" i="6" s="1"/>
  <c r="G67" i="6"/>
  <c r="H67" i="6" s="1"/>
  <c r="G52" i="6"/>
  <c r="H52" i="6" s="1"/>
  <c r="G49" i="6"/>
  <c r="H49" i="6" s="1"/>
  <c r="G43" i="6"/>
  <c r="H43" i="6" s="1"/>
  <c r="G36" i="6"/>
  <c r="H36" i="6" s="1"/>
  <c r="G32" i="6"/>
  <c r="H32" i="6" s="1"/>
  <c r="G28" i="6"/>
  <c r="H28" i="6" s="1"/>
  <c r="G24" i="6"/>
  <c r="H24" i="6" s="1"/>
  <c r="G20" i="6"/>
  <c r="H20" i="6" s="1"/>
  <c r="G16" i="6"/>
  <c r="H16" i="6" s="1"/>
  <c r="G12" i="6"/>
  <c r="H12" i="6" s="1"/>
  <c r="G8" i="6"/>
  <c r="H8" i="6" s="1"/>
  <c r="G91" i="6"/>
  <c r="H91" i="6" s="1"/>
  <c r="G42" i="6"/>
  <c r="H42" i="6" s="1"/>
  <c r="G23" i="6"/>
  <c r="H23" i="6" s="1"/>
  <c r="G257" i="6"/>
  <c r="H257" i="6" s="1"/>
  <c r="G194" i="6"/>
  <c r="H194" i="6" s="1"/>
  <c r="G141" i="6"/>
  <c r="H141" i="6" s="1"/>
  <c r="G125" i="6"/>
  <c r="H125" i="6" s="1"/>
  <c r="G118" i="6"/>
  <c r="H118" i="6" s="1"/>
  <c r="G112" i="6"/>
  <c r="H112" i="6" s="1"/>
  <c r="G92" i="6"/>
  <c r="H92" i="6" s="1"/>
  <c r="G75" i="6"/>
  <c r="H75" i="6" s="1"/>
  <c r="G60" i="6"/>
  <c r="H60" i="6" s="1"/>
  <c r="G50" i="6"/>
  <c r="H50" i="6" s="1"/>
  <c r="G133" i="6"/>
  <c r="H133" i="6" s="1"/>
  <c r="G76" i="6"/>
  <c r="H76" i="6" s="1"/>
  <c r="G31" i="6"/>
  <c r="H31" i="6" s="1"/>
  <c r="G15" i="6"/>
  <c r="H15" i="6" s="1"/>
  <c r="G241" i="6"/>
  <c r="H241" i="6" s="1"/>
  <c r="G162" i="6"/>
  <c r="H162" i="6" s="1"/>
  <c r="G137" i="6"/>
  <c r="H137" i="6" s="1"/>
  <c r="G105" i="6"/>
  <c r="H105" i="6" s="1"/>
  <c r="G83" i="6"/>
  <c r="H83" i="6" s="1"/>
  <c r="G68" i="6"/>
  <c r="H68" i="6" s="1"/>
  <c r="G51" i="6"/>
  <c r="H51" i="6" s="1"/>
  <c r="G44" i="6"/>
  <c r="H44" i="6" s="1"/>
  <c r="G41" i="6"/>
  <c r="H41" i="6" s="1"/>
  <c r="G59" i="6"/>
  <c r="H59" i="6" s="1"/>
  <c r="G35" i="6"/>
  <c r="H35" i="6" s="1"/>
  <c r="G27" i="6"/>
  <c r="H27" i="6" s="1"/>
  <c r="G19" i="6"/>
  <c r="H19" i="6" s="1"/>
  <c r="G11" i="6"/>
  <c r="H11" i="6" s="1"/>
  <c r="G7" i="6"/>
  <c r="H7" i="6" s="1"/>
  <c r="N371" i="6"/>
  <c r="O371" i="6" s="1"/>
  <c r="N367" i="6"/>
  <c r="O367" i="6" s="1"/>
  <c r="N363" i="6"/>
  <c r="O363" i="6" s="1"/>
  <c r="N359" i="6"/>
  <c r="O359" i="6" s="1"/>
  <c r="N355" i="6"/>
  <c r="O355" i="6" s="1"/>
  <c r="N351" i="6"/>
  <c r="O351" i="6" s="1"/>
  <c r="N347" i="6"/>
  <c r="O347" i="6" s="1"/>
  <c r="N343" i="6"/>
  <c r="O343" i="6" s="1"/>
  <c r="N338" i="6"/>
  <c r="O338" i="6" s="1"/>
  <c r="N337" i="6"/>
  <c r="O337" i="6" s="1"/>
  <c r="N331" i="6"/>
  <c r="O331" i="6" s="1"/>
  <c r="N327" i="6"/>
  <c r="O327" i="6" s="1"/>
  <c r="N323" i="6"/>
  <c r="O323" i="6" s="1"/>
  <c r="N319" i="6"/>
  <c r="O319" i="6" s="1"/>
  <c r="N315" i="6"/>
  <c r="O315" i="6" s="1"/>
  <c r="N311" i="6"/>
  <c r="O311" i="6" s="1"/>
  <c r="N307" i="6"/>
  <c r="O307" i="6" s="1"/>
  <c r="N306" i="6"/>
  <c r="O306" i="6" s="1"/>
  <c r="N302" i="6"/>
  <c r="O302" i="6" s="1"/>
  <c r="N298" i="6"/>
  <c r="O298" i="6" s="1"/>
  <c r="N294" i="6"/>
  <c r="O294" i="6" s="1"/>
  <c r="N290" i="6"/>
  <c r="O290" i="6" s="1"/>
  <c r="N286" i="6"/>
  <c r="O286" i="6" s="1"/>
  <c r="N370" i="6"/>
  <c r="O370" i="6" s="1"/>
  <c r="N366" i="6"/>
  <c r="O366" i="6" s="1"/>
  <c r="N362" i="6"/>
  <c r="O362" i="6" s="1"/>
  <c r="N358" i="6"/>
  <c r="O358" i="6" s="1"/>
  <c r="N354" i="6"/>
  <c r="O354" i="6" s="1"/>
  <c r="N350" i="6"/>
  <c r="O350" i="6" s="1"/>
  <c r="N346" i="6"/>
  <c r="O346" i="6" s="1"/>
  <c r="N342" i="6"/>
  <c r="O342" i="6" s="1"/>
  <c r="N336" i="6"/>
  <c r="O336" i="6" s="1"/>
  <c r="N335" i="6"/>
  <c r="O335" i="6" s="1"/>
  <c r="N330" i="6"/>
  <c r="O330" i="6" s="1"/>
  <c r="N326" i="6"/>
  <c r="O326" i="6" s="1"/>
  <c r="N322" i="6"/>
  <c r="O322" i="6" s="1"/>
  <c r="N318" i="6"/>
  <c r="O318" i="6" s="1"/>
  <c r="N314" i="6"/>
  <c r="O314" i="6" s="1"/>
  <c r="N310" i="6"/>
  <c r="O310" i="6" s="1"/>
  <c r="N305" i="6"/>
  <c r="O305" i="6" s="1"/>
  <c r="N369" i="6"/>
  <c r="O369" i="6" s="1"/>
  <c r="N365" i="6"/>
  <c r="O365" i="6" s="1"/>
  <c r="N361" i="6"/>
  <c r="O361" i="6" s="1"/>
  <c r="N357" i="6"/>
  <c r="O357" i="6" s="1"/>
  <c r="N353" i="6"/>
  <c r="O353" i="6" s="1"/>
  <c r="N349" i="6"/>
  <c r="O349" i="6" s="1"/>
  <c r="N345" i="6"/>
  <c r="O345" i="6" s="1"/>
  <c r="N341" i="6"/>
  <c r="O341" i="6" s="1"/>
  <c r="N334" i="6"/>
  <c r="O334" i="6" s="1"/>
  <c r="N333" i="6"/>
  <c r="O333" i="6" s="1"/>
  <c r="N329" i="6"/>
  <c r="O329" i="6" s="1"/>
  <c r="N325" i="6"/>
  <c r="O325" i="6" s="1"/>
  <c r="N321" i="6"/>
  <c r="O321" i="6" s="1"/>
  <c r="N317" i="6"/>
  <c r="O317" i="6" s="1"/>
  <c r="N313" i="6"/>
  <c r="O313" i="6" s="1"/>
  <c r="N339" i="6"/>
  <c r="O339" i="6" s="1"/>
  <c r="N304" i="6"/>
  <c r="O304" i="6" s="1"/>
  <c r="N303" i="6"/>
  <c r="O303" i="6" s="1"/>
  <c r="N300" i="6"/>
  <c r="O300" i="6" s="1"/>
  <c r="N299" i="6"/>
  <c r="O299" i="6" s="1"/>
  <c r="N296" i="6"/>
  <c r="O296" i="6" s="1"/>
  <c r="N295" i="6"/>
  <c r="O295" i="6" s="1"/>
  <c r="N292" i="6"/>
  <c r="O292" i="6" s="1"/>
  <c r="N291" i="6"/>
  <c r="O291" i="6" s="1"/>
  <c r="N288" i="6"/>
  <c r="O288" i="6" s="1"/>
  <c r="N287" i="6"/>
  <c r="O287" i="6" s="1"/>
  <c r="N285" i="6"/>
  <c r="O285" i="6" s="1"/>
  <c r="N281" i="6"/>
  <c r="O281" i="6" s="1"/>
  <c r="N258" i="6"/>
  <c r="O258" i="6" s="1"/>
  <c r="N254" i="6"/>
  <c r="O254" i="6" s="1"/>
  <c r="N250" i="6"/>
  <c r="O250" i="6" s="1"/>
  <c r="N246" i="6"/>
  <c r="O246" i="6" s="1"/>
  <c r="N242" i="6"/>
  <c r="O242" i="6" s="1"/>
  <c r="N238" i="6"/>
  <c r="O238" i="6" s="1"/>
  <c r="N332" i="6"/>
  <c r="O332" i="6" s="1"/>
  <c r="N328" i="6"/>
  <c r="O328" i="6" s="1"/>
  <c r="N324" i="6"/>
  <c r="O324" i="6" s="1"/>
  <c r="N320" i="6"/>
  <c r="O320" i="6" s="1"/>
  <c r="N316" i="6"/>
  <c r="O316" i="6" s="1"/>
  <c r="N284" i="6"/>
  <c r="O284" i="6" s="1"/>
  <c r="N280" i="6"/>
  <c r="O280" i="6" s="1"/>
  <c r="N279" i="6"/>
  <c r="O279" i="6" s="1"/>
  <c r="N278" i="6"/>
  <c r="O278" i="6" s="1"/>
  <c r="N277" i="6"/>
  <c r="O277" i="6" s="1"/>
  <c r="N276" i="6"/>
  <c r="O276" i="6" s="1"/>
  <c r="N275" i="6"/>
  <c r="O275" i="6" s="1"/>
  <c r="N274" i="6"/>
  <c r="O274" i="6" s="1"/>
  <c r="N273" i="6"/>
  <c r="O273" i="6" s="1"/>
  <c r="N272" i="6"/>
  <c r="O272" i="6" s="1"/>
  <c r="N271" i="6"/>
  <c r="O271" i="6" s="1"/>
  <c r="N270" i="6"/>
  <c r="O270" i="6" s="1"/>
  <c r="N269" i="6"/>
  <c r="O269" i="6" s="1"/>
  <c r="N268" i="6"/>
  <c r="O268" i="6" s="1"/>
  <c r="N267" i="6"/>
  <c r="O267" i="6" s="1"/>
  <c r="N266" i="6"/>
  <c r="O266" i="6" s="1"/>
  <c r="N265" i="6"/>
  <c r="O265" i="6" s="1"/>
  <c r="N264" i="6"/>
  <c r="O264" i="6" s="1"/>
  <c r="N263" i="6"/>
  <c r="O263" i="6" s="1"/>
  <c r="N262" i="6"/>
  <c r="O262" i="6" s="1"/>
  <c r="N257" i="6"/>
  <c r="O257" i="6" s="1"/>
  <c r="N253" i="6"/>
  <c r="O253" i="6" s="1"/>
  <c r="N249" i="6"/>
  <c r="O249" i="6" s="1"/>
  <c r="N245" i="6"/>
  <c r="O245" i="6" s="1"/>
  <c r="N241" i="6"/>
  <c r="O241" i="6" s="1"/>
  <c r="N237" i="6"/>
  <c r="O237" i="6" s="1"/>
  <c r="N368" i="6"/>
  <c r="O368" i="6" s="1"/>
  <c r="N364" i="6"/>
  <c r="O364" i="6" s="1"/>
  <c r="N360" i="6"/>
  <c r="O360" i="6" s="1"/>
  <c r="N356" i="6"/>
  <c r="O356" i="6" s="1"/>
  <c r="N352" i="6"/>
  <c r="O352" i="6" s="1"/>
  <c r="N348" i="6"/>
  <c r="O348" i="6" s="1"/>
  <c r="N344" i="6"/>
  <c r="O344" i="6" s="1"/>
  <c r="N340" i="6"/>
  <c r="O340" i="6" s="1"/>
  <c r="N312" i="6"/>
  <c r="O312" i="6" s="1"/>
  <c r="N309" i="6"/>
  <c r="O309" i="6" s="1"/>
  <c r="N308" i="6"/>
  <c r="O308" i="6" s="1"/>
  <c r="N283" i="6"/>
  <c r="O283" i="6" s="1"/>
  <c r="N261" i="6"/>
  <c r="O261" i="6" s="1"/>
  <c r="N260" i="6"/>
  <c r="O260" i="6" s="1"/>
  <c r="N256" i="6"/>
  <c r="O256" i="6" s="1"/>
  <c r="N252" i="6"/>
  <c r="O252" i="6" s="1"/>
  <c r="N248" i="6"/>
  <c r="O248" i="6" s="1"/>
  <c r="N244" i="6"/>
  <c r="O244" i="6" s="1"/>
  <c r="N240" i="6"/>
  <c r="O240" i="6" s="1"/>
  <c r="N236" i="6"/>
  <c r="O236" i="6" s="1"/>
  <c r="N235" i="6"/>
  <c r="O235" i="6" s="1"/>
  <c r="N231" i="6"/>
  <c r="O231" i="6" s="1"/>
  <c r="N227" i="6"/>
  <c r="O227" i="6" s="1"/>
  <c r="N223" i="6"/>
  <c r="O223" i="6" s="1"/>
  <c r="N219" i="6"/>
  <c r="O219" i="6" s="1"/>
  <c r="N215" i="6"/>
  <c r="O215" i="6" s="1"/>
  <c r="N211" i="6"/>
  <c r="O211" i="6" s="1"/>
  <c r="N208" i="6"/>
  <c r="O208" i="6" s="1"/>
  <c r="N205" i="6"/>
  <c r="O205" i="6" s="1"/>
  <c r="N200" i="6"/>
  <c r="O200" i="6" s="1"/>
  <c r="N197" i="6"/>
  <c r="O197" i="6" s="1"/>
  <c r="N192" i="6"/>
  <c r="O192" i="6" s="1"/>
  <c r="N189" i="6"/>
  <c r="O189" i="6" s="1"/>
  <c r="N184" i="6"/>
  <c r="O184" i="6" s="1"/>
  <c r="N181" i="6"/>
  <c r="O181" i="6" s="1"/>
  <c r="N176" i="6"/>
  <c r="O176" i="6" s="1"/>
  <c r="N173" i="6"/>
  <c r="O173" i="6" s="1"/>
  <c r="N168" i="6"/>
  <c r="O168" i="6" s="1"/>
  <c r="N165" i="6"/>
  <c r="O165" i="6" s="1"/>
  <c r="N160" i="6"/>
  <c r="O160" i="6" s="1"/>
  <c r="N157" i="6"/>
  <c r="O157" i="6" s="1"/>
  <c r="N152" i="6"/>
  <c r="O152" i="6" s="1"/>
  <c r="N145" i="6"/>
  <c r="O145" i="6" s="1"/>
  <c r="N141" i="6"/>
  <c r="O141" i="6" s="1"/>
  <c r="N137" i="6"/>
  <c r="O137" i="6" s="1"/>
  <c r="N133" i="6"/>
  <c r="O133" i="6" s="1"/>
  <c r="N129" i="6"/>
  <c r="O129" i="6" s="1"/>
  <c r="N125" i="6"/>
  <c r="O125" i="6" s="1"/>
  <c r="N120" i="6"/>
  <c r="O120" i="6" s="1"/>
  <c r="N119" i="6"/>
  <c r="O119" i="6" s="1"/>
  <c r="N112" i="6"/>
  <c r="O112" i="6" s="1"/>
  <c r="N111" i="6"/>
  <c r="O111" i="6" s="1"/>
  <c r="N282" i="6"/>
  <c r="O282" i="6" s="1"/>
  <c r="N234" i="6"/>
  <c r="O234" i="6" s="1"/>
  <c r="N230" i="6"/>
  <c r="O230" i="6" s="1"/>
  <c r="N226" i="6"/>
  <c r="O226" i="6" s="1"/>
  <c r="N222" i="6"/>
  <c r="O222" i="6" s="1"/>
  <c r="N218" i="6"/>
  <c r="O218" i="6" s="1"/>
  <c r="N214" i="6"/>
  <c r="O214" i="6" s="1"/>
  <c r="N210" i="6"/>
  <c r="O210" i="6" s="1"/>
  <c r="N207" i="6"/>
  <c r="O207" i="6" s="1"/>
  <c r="N202" i="6"/>
  <c r="O202" i="6" s="1"/>
  <c r="N199" i="6"/>
  <c r="O199" i="6" s="1"/>
  <c r="N194" i="6"/>
  <c r="O194" i="6" s="1"/>
  <c r="N191" i="6"/>
  <c r="O191" i="6" s="1"/>
  <c r="N186" i="6"/>
  <c r="O186" i="6" s="1"/>
  <c r="N183" i="6"/>
  <c r="O183" i="6" s="1"/>
  <c r="N178" i="6"/>
  <c r="O178" i="6" s="1"/>
  <c r="N175" i="6"/>
  <c r="O175" i="6" s="1"/>
  <c r="N170" i="6"/>
  <c r="O170" i="6" s="1"/>
  <c r="N167" i="6"/>
  <c r="O167" i="6" s="1"/>
  <c r="N162" i="6"/>
  <c r="O162" i="6" s="1"/>
  <c r="N159" i="6"/>
  <c r="O159" i="6" s="1"/>
  <c r="N154" i="6"/>
  <c r="O154" i="6" s="1"/>
  <c r="N151" i="6"/>
  <c r="O151" i="6" s="1"/>
  <c r="N149" i="6"/>
  <c r="O149" i="6" s="1"/>
  <c r="N147" i="6"/>
  <c r="O147" i="6" s="1"/>
  <c r="N144" i="6"/>
  <c r="O144" i="6" s="1"/>
  <c r="N140" i="6"/>
  <c r="O140" i="6" s="1"/>
  <c r="N136" i="6"/>
  <c r="O136" i="6" s="1"/>
  <c r="N132" i="6"/>
  <c r="O132" i="6" s="1"/>
  <c r="N128" i="6"/>
  <c r="O128" i="6" s="1"/>
  <c r="N124" i="6"/>
  <c r="O124" i="6" s="1"/>
  <c r="N118" i="6"/>
  <c r="O118" i="6" s="1"/>
  <c r="N117" i="6"/>
  <c r="O117" i="6" s="1"/>
  <c r="N110" i="6"/>
  <c r="O110" i="6" s="1"/>
  <c r="N255" i="6"/>
  <c r="O255" i="6" s="1"/>
  <c r="N247" i="6"/>
  <c r="O247" i="6" s="1"/>
  <c r="N239" i="6"/>
  <c r="O239" i="6" s="1"/>
  <c r="N233" i="6"/>
  <c r="O233" i="6" s="1"/>
  <c r="N232" i="6"/>
  <c r="O232" i="6" s="1"/>
  <c r="N229" i="6"/>
  <c r="O229" i="6" s="1"/>
  <c r="N228" i="6"/>
  <c r="O228" i="6" s="1"/>
  <c r="N225" i="6"/>
  <c r="O225" i="6" s="1"/>
  <c r="N224" i="6"/>
  <c r="O224" i="6" s="1"/>
  <c r="N221" i="6"/>
  <c r="O221" i="6" s="1"/>
  <c r="N220" i="6"/>
  <c r="O220" i="6" s="1"/>
  <c r="N217" i="6"/>
  <c r="O217" i="6" s="1"/>
  <c r="N216" i="6"/>
  <c r="O216" i="6" s="1"/>
  <c r="N213" i="6"/>
  <c r="O213" i="6" s="1"/>
  <c r="N212" i="6"/>
  <c r="O212" i="6" s="1"/>
  <c r="N209" i="6"/>
  <c r="O209" i="6" s="1"/>
  <c r="N204" i="6"/>
  <c r="O204" i="6" s="1"/>
  <c r="N203" i="6"/>
  <c r="O203" i="6" s="1"/>
  <c r="N198" i="6"/>
  <c r="O198" i="6" s="1"/>
  <c r="N193" i="6"/>
  <c r="O193" i="6" s="1"/>
  <c r="N188" i="6"/>
  <c r="O188" i="6" s="1"/>
  <c r="N187" i="6"/>
  <c r="O187" i="6" s="1"/>
  <c r="N182" i="6"/>
  <c r="O182" i="6" s="1"/>
  <c r="N177" i="6"/>
  <c r="O177" i="6" s="1"/>
  <c r="N172" i="6"/>
  <c r="O172" i="6" s="1"/>
  <c r="N171" i="6"/>
  <c r="O171" i="6" s="1"/>
  <c r="N166" i="6"/>
  <c r="O166" i="6" s="1"/>
  <c r="N161" i="6"/>
  <c r="O161" i="6" s="1"/>
  <c r="N156" i="6"/>
  <c r="O156" i="6" s="1"/>
  <c r="N155" i="6"/>
  <c r="O155" i="6" s="1"/>
  <c r="N150" i="6"/>
  <c r="O150" i="6" s="1"/>
  <c r="N104" i="6"/>
  <c r="O104" i="6" s="1"/>
  <c r="N103" i="6"/>
  <c r="O103" i="6" s="1"/>
  <c r="N301" i="6"/>
  <c r="O301" i="6" s="1"/>
  <c r="N293" i="6"/>
  <c r="O293" i="6" s="1"/>
  <c r="N148" i="6"/>
  <c r="O148" i="6" s="1"/>
  <c r="N143" i="6"/>
  <c r="O143" i="6" s="1"/>
  <c r="N139" i="6"/>
  <c r="O139" i="6" s="1"/>
  <c r="N135" i="6"/>
  <c r="O135" i="6" s="1"/>
  <c r="N131" i="6"/>
  <c r="O131" i="6" s="1"/>
  <c r="N127" i="6"/>
  <c r="O127" i="6" s="1"/>
  <c r="N123" i="6"/>
  <c r="O123" i="6" s="1"/>
  <c r="N122" i="6"/>
  <c r="O122" i="6" s="1"/>
  <c r="N113" i="6"/>
  <c r="O113" i="6" s="1"/>
  <c r="N106" i="6"/>
  <c r="O106" i="6" s="1"/>
  <c r="N105" i="6"/>
  <c r="O105" i="6" s="1"/>
  <c r="N251" i="6"/>
  <c r="O251" i="6" s="1"/>
  <c r="N179" i="6"/>
  <c r="O179" i="6" s="1"/>
  <c r="N121" i="6"/>
  <c r="O121" i="6" s="1"/>
  <c r="N116" i="6"/>
  <c r="O116" i="6" s="1"/>
  <c r="N107" i="6"/>
  <c r="O107" i="6" s="1"/>
  <c r="N101" i="6"/>
  <c r="O101" i="6" s="1"/>
  <c r="N100" i="6"/>
  <c r="O100" i="6" s="1"/>
  <c r="N98" i="6"/>
  <c r="O98" i="6" s="1"/>
  <c r="N97" i="6"/>
  <c r="O97" i="6" s="1"/>
  <c r="N90" i="6"/>
  <c r="O90" i="6" s="1"/>
  <c r="N89" i="6"/>
  <c r="O89" i="6" s="1"/>
  <c r="N82" i="6"/>
  <c r="O82" i="6" s="1"/>
  <c r="N81" i="6"/>
  <c r="O81" i="6" s="1"/>
  <c r="N74" i="6"/>
  <c r="O74" i="6" s="1"/>
  <c r="N73" i="6"/>
  <c r="O73" i="6" s="1"/>
  <c r="N66" i="6"/>
  <c r="O66" i="6" s="1"/>
  <c r="N65" i="6"/>
  <c r="O65" i="6" s="1"/>
  <c r="N58" i="6"/>
  <c r="O58" i="6" s="1"/>
  <c r="N57" i="6"/>
  <c r="O57" i="6" s="1"/>
  <c r="N50" i="6"/>
  <c r="O50" i="6" s="1"/>
  <c r="N49" i="6"/>
  <c r="O49" i="6" s="1"/>
  <c r="N42" i="6"/>
  <c r="O42" i="6" s="1"/>
  <c r="N41" i="6"/>
  <c r="O41" i="6" s="1"/>
  <c r="N34" i="6"/>
  <c r="O34" i="6" s="1"/>
  <c r="N30" i="6"/>
  <c r="O30" i="6" s="1"/>
  <c r="N26" i="6"/>
  <c r="O26" i="6" s="1"/>
  <c r="N22" i="6"/>
  <c r="O22" i="6" s="1"/>
  <c r="N18" i="6"/>
  <c r="O18" i="6" s="1"/>
  <c r="N14" i="6"/>
  <c r="O14" i="6" s="1"/>
  <c r="N10" i="6"/>
  <c r="O10" i="6" s="1"/>
  <c r="N259" i="6"/>
  <c r="O259" i="6" s="1"/>
  <c r="N243" i="6"/>
  <c r="O243" i="6" s="1"/>
  <c r="N195" i="6"/>
  <c r="O195" i="6" s="1"/>
  <c r="N163" i="6"/>
  <c r="O163" i="6" s="1"/>
  <c r="N146" i="6"/>
  <c r="O146" i="6" s="1"/>
  <c r="N142" i="6"/>
  <c r="O142" i="6" s="1"/>
  <c r="N138" i="6"/>
  <c r="O138" i="6" s="1"/>
  <c r="N134" i="6"/>
  <c r="O134" i="6" s="1"/>
  <c r="N130" i="6"/>
  <c r="O130" i="6" s="1"/>
  <c r="N126" i="6"/>
  <c r="O126" i="6" s="1"/>
  <c r="N115" i="6"/>
  <c r="O115" i="6" s="1"/>
  <c r="N109" i="6"/>
  <c r="O109" i="6" s="1"/>
  <c r="N108" i="6"/>
  <c r="O108" i="6" s="1"/>
  <c r="N94" i="6"/>
  <c r="O94" i="6" s="1"/>
  <c r="N93" i="6"/>
  <c r="O93" i="6" s="1"/>
  <c r="N86" i="6"/>
  <c r="O86" i="6" s="1"/>
  <c r="N85" i="6"/>
  <c r="O85" i="6" s="1"/>
  <c r="N78" i="6"/>
  <c r="O78" i="6" s="1"/>
  <c r="N77" i="6"/>
  <c r="O77" i="6" s="1"/>
  <c r="N70" i="6"/>
  <c r="O70" i="6" s="1"/>
  <c r="N69" i="6"/>
  <c r="O69" i="6" s="1"/>
  <c r="N62" i="6"/>
  <c r="O62" i="6" s="1"/>
  <c r="N61" i="6"/>
  <c r="O61" i="6" s="1"/>
  <c r="N54" i="6"/>
  <c r="O54" i="6" s="1"/>
  <c r="N53" i="6"/>
  <c r="O53" i="6" s="1"/>
  <c r="N297" i="6"/>
  <c r="O297" i="6" s="1"/>
  <c r="N206" i="6"/>
  <c r="O206" i="6" s="1"/>
  <c r="N196" i="6"/>
  <c r="O196" i="6" s="1"/>
  <c r="N185" i="6"/>
  <c r="O185" i="6" s="1"/>
  <c r="N174" i="6"/>
  <c r="O174" i="6" s="1"/>
  <c r="N164" i="6"/>
  <c r="O164" i="6" s="1"/>
  <c r="N153" i="6"/>
  <c r="O153" i="6" s="1"/>
  <c r="N99" i="6"/>
  <c r="O99" i="6" s="1"/>
  <c r="N92" i="6"/>
  <c r="O92" i="6" s="1"/>
  <c r="N91" i="6"/>
  <c r="O91" i="6" s="1"/>
  <c r="N84" i="6"/>
  <c r="O84" i="6" s="1"/>
  <c r="N83" i="6"/>
  <c r="O83" i="6" s="1"/>
  <c r="N76" i="6"/>
  <c r="O76" i="6" s="1"/>
  <c r="N75" i="6"/>
  <c r="O75" i="6" s="1"/>
  <c r="N68" i="6"/>
  <c r="O68" i="6" s="1"/>
  <c r="N67" i="6"/>
  <c r="O67" i="6" s="1"/>
  <c r="N60" i="6"/>
  <c r="O60" i="6" s="1"/>
  <c r="N59" i="6"/>
  <c r="O59" i="6" s="1"/>
  <c r="N52" i="6"/>
  <c r="O52" i="6" s="1"/>
  <c r="N51" i="6"/>
  <c r="O51" i="6" s="1"/>
  <c r="N44" i="6"/>
  <c r="O44" i="6" s="1"/>
  <c r="N43" i="6"/>
  <c r="O43" i="6" s="1"/>
  <c r="N35" i="6"/>
  <c r="O35" i="6" s="1"/>
  <c r="N31" i="6"/>
  <c r="O31" i="6" s="1"/>
  <c r="N27" i="6"/>
  <c r="O27" i="6" s="1"/>
  <c r="N23" i="6"/>
  <c r="O23" i="6" s="1"/>
  <c r="N19" i="6"/>
  <c r="O19" i="6" s="1"/>
  <c r="N15" i="6"/>
  <c r="O15" i="6" s="1"/>
  <c r="N11" i="6"/>
  <c r="O11" i="6" s="1"/>
  <c r="N7" i="6"/>
  <c r="O7" i="6" s="1"/>
  <c r="N169" i="6"/>
  <c r="O169" i="6" s="1"/>
  <c r="N95" i="6"/>
  <c r="O95" i="6" s="1"/>
  <c r="N80" i="6"/>
  <c r="O80" i="6" s="1"/>
  <c r="N63" i="6"/>
  <c r="O63" i="6" s="1"/>
  <c r="N40" i="6"/>
  <c r="O40" i="6" s="1"/>
  <c r="N33" i="6"/>
  <c r="O33" i="6" s="1"/>
  <c r="N29" i="6"/>
  <c r="O29" i="6" s="1"/>
  <c r="N25" i="6"/>
  <c r="O25" i="6" s="1"/>
  <c r="N21" i="6"/>
  <c r="O21" i="6" s="1"/>
  <c r="N17" i="6"/>
  <c r="O17" i="6" s="1"/>
  <c r="N13" i="6"/>
  <c r="O13" i="6" s="1"/>
  <c r="N9" i="6"/>
  <c r="O9" i="6" s="1"/>
  <c r="N289" i="6"/>
  <c r="O289" i="6" s="1"/>
  <c r="N158" i="6"/>
  <c r="O158" i="6" s="1"/>
  <c r="N36" i="6"/>
  <c r="O36" i="6" s="1"/>
  <c r="N32" i="6"/>
  <c r="O32" i="6" s="1"/>
  <c r="N28" i="6"/>
  <c r="O28" i="6" s="1"/>
  <c r="N16" i="6"/>
  <c r="O16" i="6" s="1"/>
  <c r="N12" i="6"/>
  <c r="O12" i="6" s="1"/>
  <c r="N88" i="6"/>
  <c r="O88" i="6" s="1"/>
  <c r="N71" i="6"/>
  <c r="O71" i="6" s="1"/>
  <c r="N56" i="6"/>
  <c r="O56" i="6" s="1"/>
  <c r="N47" i="6"/>
  <c r="O47" i="6" s="1"/>
  <c r="N46" i="6"/>
  <c r="O46" i="6" s="1"/>
  <c r="N37" i="6"/>
  <c r="O37" i="6" s="1"/>
  <c r="N87" i="6"/>
  <c r="O87" i="6" s="1"/>
  <c r="N55" i="6"/>
  <c r="O55" i="6" s="1"/>
  <c r="N45" i="6"/>
  <c r="O45" i="6" s="1"/>
  <c r="N38" i="6"/>
  <c r="O38" i="6" s="1"/>
  <c r="N24" i="6"/>
  <c r="O24" i="6" s="1"/>
  <c r="N20" i="6"/>
  <c r="O20" i="6" s="1"/>
  <c r="N8" i="6"/>
  <c r="O8" i="6" s="1"/>
  <c r="N190" i="6"/>
  <c r="O190" i="6" s="1"/>
  <c r="N180" i="6"/>
  <c r="O180" i="6" s="1"/>
  <c r="N114" i="6"/>
  <c r="O114" i="6" s="1"/>
  <c r="N102" i="6"/>
  <c r="O102" i="6" s="1"/>
  <c r="N96" i="6"/>
  <c r="O96" i="6" s="1"/>
  <c r="N79" i="6"/>
  <c r="O79" i="6" s="1"/>
  <c r="N64" i="6"/>
  <c r="O64" i="6" s="1"/>
  <c r="N48" i="6"/>
  <c r="O48" i="6" s="1"/>
  <c r="N201" i="6"/>
  <c r="O201" i="6" s="1"/>
  <c r="N72" i="6"/>
  <c r="O72" i="6" s="1"/>
  <c r="N39" i="6"/>
  <c r="O39" i="6" s="1"/>
  <c r="M8" i="2"/>
  <c r="M12" i="2"/>
  <c r="M16" i="2"/>
  <c r="M20" i="2"/>
  <c r="M24" i="2"/>
  <c r="M28" i="2"/>
  <c r="M32" i="2"/>
  <c r="M36" i="2"/>
  <c r="M40" i="2"/>
  <c r="M44" i="2"/>
  <c r="M48" i="2"/>
  <c r="M52" i="2"/>
  <c r="M56" i="2"/>
  <c r="M60" i="2"/>
  <c r="M64" i="2"/>
  <c r="M68" i="2"/>
  <c r="M72" i="2"/>
  <c r="M76" i="2"/>
  <c r="M80" i="2"/>
  <c r="M84" i="2"/>
  <c r="M88" i="2"/>
  <c r="M92" i="2"/>
  <c r="M96" i="2"/>
  <c r="M100" i="2"/>
  <c r="M104" i="2"/>
  <c r="M108" i="2"/>
  <c r="M112" i="2"/>
  <c r="M116" i="2"/>
  <c r="M120" i="2"/>
  <c r="M124" i="2"/>
  <c r="M128" i="2"/>
  <c r="M132" i="2"/>
  <c r="M136" i="2"/>
  <c r="M140" i="2"/>
  <c r="M144" i="2"/>
  <c r="M148" i="2"/>
  <c r="M152" i="2"/>
  <c r="M156" i="2"/>
  <c r="M160" i="2"/>
  <c r="M164" i="2"/>
  <c r="M168" i="2"/>
  <c r="M172" i="2"/>
  <c r="M176" i="2"/>
  <c r="M180" i="2"/>
  <c r="M184" i="2"/>
  <c r="M188" i="2"/>
  <c r="M192" i="2"/>
  <c r="M196" i="2"/>
  <c r="M200" i="2"/>
  <c r="M204" i="2"/>
  <c r="M208" i="2"/>
  <c r="M212" i="2"/>
  <c r="M216" i="2"/>
  <c r="M220" i="2"/>
  <c r="M224" i="2"/>
  <c r="M228" i="2"/>
  <c r="M232" i="2"/>
  <c r="M236" i="2"/>
  <c r="M240" i="2"/>
  <c r="M244" i="2"/>
  <c r="M248" i="2"/>
  <c r="M252" i="2"/>
  <c r="M256" i="2"/>
  <c r="M260" i="2"/>
  <c r="M264" i="2"/>
  <c r="M268" i="2"/>
  <c r="M272" i="2"/>
  <c r="M276" i="2"/>
  <c r="M280" i="2"/>
  <c r="M284" i="2"/>
  <c r="M288" i="2"/>
  <c r="M292" i="2"/>
  <c r="M296" i="2"/>
  <c r="M300" i="2"/>
  <c r="M304" i="2"/>
  <c r="M308" i="2"/>
  <c r="M312" i="2"/>
  <c r="M316" i="2"/>
  <c r="M320" i="2"/>
  <c r="M324" i="2"/>
  <c r="M328" i="2"/>
  <c r="M332" i="2"/>
  <c r="M336" i="2"/>
  <c r="M340" i="2"/>
  <c r="M344" i="2"/>
  <c r="M11" i="2"/>
  <c r="M15" i="2"/>
  <c r="M19" i="2"/>
  <c r="M23" i="2"/>
  <c r="M27" i="2"/>
  <c r="M31" i="2"/>
  <c r="M35" i="2"/>
  <c r="M39" i="2"/>
  <c r="M43" i="2"/>
  <c r="M47" i="2"/>
  <c r="M51" i="2"/>
  <c r="M55" i="2"/>
  <c r="M59" i="2"/>
  <c r="M63" i="2"/>
  <c r="M67" i="2"/>
  <c r="M71" i="2"/>
  <c r="M75" i="2"/>
  <c r="M79" i="2"/>
  <c r="M83" i="2"/>
  <c r="M87" i="2"/>
  <c r="M91" i="2"/>
  <c r="M95" i="2"/>
  <c r="M99" i="2"/>
  <c r="M103" i="2"/>
  <c r="M107" i="2"/>
  <c r="M111" i="2"/>
  <c r="M115" i="2"/>
  <c r="M119" i="2"/>
  <c r="M123" i="2"/>
  <c r="M127" i="2"/>
  <c r="M131" i="2"/>
  <c r="M135" i="2"/>
  <c r="M139" i="2"/>
  <c r="M143" i="2"/>
  <c r="M147" i="2"/>
  <c r="M151" i="2"/>
  <c r="M155" i="2"/>
  <c r="M159" i="2"/>
  <c r="M163" i="2"/>
  <c r="M167" i="2"/>
  <c r="M171" i="2"/>
  <c r="M175" i="2"/>
  <c r="M179" i="2"/>
  <c r="M183" i="2"/>
  <c r="M187" i="2"/>
  <c r="M191" i="2"/>
  <c r="M195" i="2"/>
  <c r="M199" i="2"/>
  <c r="M203" i="2"/>
  <c r="M207" i="2"/>
  <c r="M211" i="2"/>
  <c r="M215" i="2"/>
  <c r="M219" i="2"/>
  <c r="M223" i="2"/>
  <c r="M227" i="2"/>
  <c r="M231" i="2"/>
  <c r="M235" i="2"/>
  <c r="M239" i="2"/>
  <c r="M243" i="2"/>
  <c r="M247" i="2"/>
  <c r="M251" i="2"/>
  <c r="M255" i="2"/>
  <c r="M259" i="2"/>
  <c r="M263" i="2"/>
  <c r="M267" i="2"/>
  <c r="M271" i="2"/>
  <c r="M275" i="2"/>
  <c r="M279" i="2"/>
  <c r="M283" i="2"/>
  <c r="M287" i="2"/>
  <c r="M291" i="2"/>
  <c r="M295" i="2"/>
  <c r="M299" i="2"/>
  <c r="M303" i="2"/>
  <c r="M307" i="2"/>
  <c r="M311" i="2"/>
  <c r="M315" i="2"/>
  <c r="M319" i="2"/>
  <c r="M323" i="2"/>
  <c r="M327" i="2"/>
  <c r="M331" i="2"/>
  <c r="M335" i="2"/>
  <c r="M339" i="2"/>
  <c r="M343" i="2"/>
  <c r="M347" i="2"/>
  <c r="M14" i="2"/>
  <c r="M22" i="2"/>
  <c r="M30" i="2"/>
  <c r="M38" i="2"/>
  <c r="M46" i="2"/>
  <c r="M54" i="2"/>
  <c r="M62" i="2"/>
  <c r="M70" i="2"/>
  <c r="M78" i="2"/>
  <c r="M86" i="2"/>
  <c r="M94" i="2"/>
  <c r="M102" i="2"/>
  <c r="M110" i="2"/>
  <c r="M118" i="2"/>
  <c r="M126" i="2"/>
  <c r="M134" i="2"/>
  <c r="M142" i="2"/>
  <c r="M150" i="2"/>
  <c r="M158" i="2"/>
  <c r="M166" i="2"/>
  <c r="M174" i="2"/>
  <c r="M182" i="2"/>
  <c r="M190" i="2"/>
  <c r="M198" i="2"/>
  <c r="M206" i="2"/>
  <c r="M214" i="2"/>
  <c r="M222" i="2"/>
  <c r="M230" i="2"/>
  <c r="M238" i="2"/>
  <c r="M246" i="2"/>
  <c r="M254" i="2"/>
  <c r="M262" i="2"/>
  <c r="M270" i="2"/>
  <c r="M278" i="2"/>
  <c r="M286" i="2"/>
  <c r="M294" i="2"/>
  <c r="M302" i="2"/>
  <c r="M310" i="2"/>
  <c r="M318" i="2"/>
  <c r="M326" i="2"/>
  <c r="M334" i="2"/>
  <c r="M342" i="2"/>
  <c r="M349" i="2"/>
  <c r="M353" i="2"/>
  <c r="M357" i="2"/>
  <c r="M361" i="2"/>
  <c r="M365" i="2"/>
  <c r="M369" i="2"/>
  <c r="M9" i="2"/>
  <c r="M17" i="2"/>
  <c r="M25" i="2"/>
  <c r="M33" i="2"/>
  <c r="M41" i="2"/>
  <c r="M49" i="2"/>
  <c r="M57" i="2"/>
  <c r="M65" i="2"/>
  <c r="M73" i="2"/>
  <c r="M81" i="2"/>
  <c r="M89" i="2"/>
  <c r="M97" i="2"/>
  <c r="M105" i="2"/>
  <c r="M113" i="2"/>
  <c r="M121" i="2"/>
  <c r="M129" i="2"/>
  <c r="M137" i="2"/>
  <c r="M145" i="2"/>
  <c r="M153" i="2"/>
  <c r="M161" i="2"/>
  <c r="M169" i="2"/>
  <c r="M177" i="2"/>
  <c r="M185" i="2"/>
  <c r="M193" i="2"/>
  <c r="M201" i="2"/>
  <c r="M209" i="2"/>
  <c r="M217" i="2"/>
  <c r="M225" i="2"/>
  <c r="M233" i="2"/>
  <c r="M241" i="2"/>
  <c r="M249" i="2"/>
  <c r="M257" i="2"/>
  <c r="M265" i="2"/>
  <c r="M273" i="2"/>
  <c r="M281" i="2"/>
  <c r="M289" i="2"/>
  <c r="M297" i="2"/>
  <c r="M21" i="2"/>
  <c r="M37" i="2"/>
  <c r="M53" i="2"/>
  <c r="M69" i="2"/>
  <c r="M85" i="2"/>
  <c r="M101" i="2"/>
  <c r="M117" i="2"/>
  <c r="M133" i="2"/>
  <c r="M149" i="2"/>
  <c r="M165" i="2"/>
  <c r="M181" i="2"/>
  <c r="M197" i="2"/>
  <c r="M213" i="2"/>
  <c r="M229" i="2"/>
  <c r="M245" i="2"/>
  <c r="M261" i="2"/>
  <c r="M277" i="2"/>
  <c r="M293" i="2"/>
  <c r="M306" i="2"/>
  <c r="M317" i="2"/>
  <c r="M329" i="2"/>
  <c r="M338" i="2"/>
  <c r="M348" i="2"/>
  <c r="M354" i="2"/>
  <c r="M359" i="2"/>
  <c r="M364" i="2"/>
  <c r="M370" i="2"/>
  <c r="M10" i="2"/>
  <c r="M26" i="2"/>
  <c r="M42" i="2"/>
  <c r="M58" i="2"/>
  <c r="M74" i="2"/>
  <c r="M90" i="2"/>
  <c r="M106" i="2"/>
  <c r="M122" i="2"/>
  <c r="M138" i="2"/>
  <c r="M154" i="2"/>
  <c r="M170" i="2"/>
  <c r="M186" i="2"/>
  <c r="M202" i="2"/>
  <c r="M218" i="2"/>
  <c r="M234" i="2"/>
  <c r="M250" i="2"/>
  <c r="M266" i="2"/>
  <c r="M282" i="2"/>
  <c r="M298" i="2"/>
  <c r="M309" i="2"/>
  <c r="M321" i="2"/>
  <c r="M330" i="2"/>
  <c r="M341" i="2"/>
  <c r="M350" i="2"/>
  <c r="M355" i="2"/>
  <c r="M360" i="2"/>
  <c r="M366" i="2"/>
  <c r="M371" i="2"/>
  <c r="M13" i="2"/>
  <c r="M29" i="2"/>
  <c r="M45" i="2"/>
  <c r="M61" i="2"/>
  <c r="M77" i="2"/>
  <c r="M93" i="2"/>
  <c r="M109" i="2"/>
  <c r="M125" i="2"/>
  <c r="M141" i="2"/>
  <c r="M157" i="2"/>
  <c r="M173" i="2"/>
  <c r="M189" i="2"/>
  <c r="M205" i="2"/>
  <c r="M221" i="2"/>
  <c r="M237" i="2"/>
  <c r="M253" i="2"/>
  <c r="M269" i="2"/>
  <c r="M285" i="2"/>
  <c r="M301" i="2"/>
  <c r="M313" i="2"/>
  <c r="M322" i="2"/>
  <c r="M333" i="2"/>
  <c r="M345" i="2"/>
  <c r="M351" i="2"/>
  <c r="M356" i="2"/>
  <c r="M362" i="2"/>
  <c r="M367" i="2"/>
  <c r="M7" i="2"/>
  <c r="M18" i="2"/>
  <c r="M34" i="2"/>
  <c r="M50" i="2"/>
  <c r="M66" i="2"/>
  <c r="M82" i="2"/>
  <c r="M98" i="2"/>
  <c r="M114" i="2"/>
  <c r="M130" i="2"/>
  <c r="M146" i="2"/>
  <c r="M162" i="2"/>
  <c r="M178" i="2"/>
  <c r="M194" i="2"/>
  <c r="M210" i="2"/>
  <c r="M226" i="2"/>
  <c r="M242" i="2"/>
  <c r="M258" i="2"/>
  <c r="M274" i="2"/>
  <c r="M290" i="2"/>
  <c r="M305" i="2"/>
  <c r="M314" i="2"/>
  <c r="M325" i="2"/>
  <c r="M337" i="2"/>
  <c r="M346" i="2"/>
  <c r="M352" i="2"/>
  <c r="M358" i="2"/>
  <c r="M363" i="2"/>
  <c r="M368" i="2"/>
  <c r="E4" i="2"/>
  <c r="F11" i="2"/>
  <c r="F13" i="2"/>
  <c r="F15" i="2"/>
  <c r="F17" i="2"/>
  <c r="F19" i="2"/>
  <c r="F21" i="2"/>
  <c r="F23" i="2"/>
  <c r="F25" i="2"/>
  <c r="F27" i="2"/>
  <c r="F29" i="2"/>
  <c r="F31" i="2"/>
  <c r="F33" i="2"/>
  <c r="F35" i="2"/>
  <c r="F37" i="2"/>
  <c r="F39" i="2"/>
  <c r="F41" i="2"/>
  <c r="F43" i="2"/>
  <c r="F45" i="2"/>
  <c r="F47" i="2"/>
  <c r="F49" i="2"/>
  <c r="F51" i="2"/>
  <c r="F53" i="2"/>
  <c r="F55" i="2"/>
  <c r="F57" i="2"/>
  <c r="F59" i="2"/>
  <c r="F61" i="2"/>
  <c r="F63" i="2"/>
  <c r="F65" i="2"/>
  <c r="F67" i="2"/>
  <c r="F69" i="2"/>
  <c r="F71" i="2"/>
  <c r="F73" i="2"/>
  <c r="F75" i="2"/>
  <c r="F77" i="2"/>
  <c r="F79" i="2"/>
  <c r="F81" i="2"/>
  <c r="F83" i="2"/>
  <c r="F85" i="2"/>
  <c r="F87" i="2"/>
  <c r="F89" i="2"/>
  <c r="F91" i="2"/>
  <c r="F93" i="2"/>
  <c r="F95" i="2"/>
  <c r="F97" i="2"/>
  <c r="F99" i="2"/>
  <c r="F101" i="2"/>
  <c r="F103" i="2"/>
  <c r="F105" i="2"/>
  <c r="F107" i="2"/>
  <c r="F109" i="2"/>
  <c r="F111" i="2"/>
  <c r="F113" i="2"/>
  <c r="F115" i="2"/>
  <c r="F117" i="2"/>
  <c r="F119" i="2"/>
  <c r="F121" i="2"/>
  <c r="F123" i="2"/>
  <c r="F125" i="2"/>
  <c r="F84" i="2"/>
  <c r="F92" i="2"/>
  <c r="F100" i="2"/>
  <c r="F108" i="2"/>
  <c r="F116" i="2"/>
  <c r="F124" i="2"/>
  <c r="F12" i="2"/>
  <c r="F16" i="2"/>
  <c r="F20" i="2"/>
  <c r="F24" i="2"/>
  <c r="F28" i="2"/>
  <c r="F32" i="2"/>
  <c r="F36" i="2"/>
  <c r="F40" i="2"/>
  <c r="F44" i="2"/>
  <c r="F48" i="2"/>
  <c r="F52" i="2"/>
  <c r="F56" i="2"/>
  <c r="F60" i="2"/>
  <c r="F64" i="2"/>
  <c r="F68" i="2"/>
  <c r="F72" i="2"/>
  <c r="F76" i="2"/>
  <c r="F82" i="2"/>
  <c r="F90" i="2"/>
  <c r="F98" i="2"/>
  <c r="F106" i="2"/>
  <c r="F114" i="2"/>
  <c r="F122" i="2"/>
  <c r="F127" i="2"/>
  <c r="F129" i="2"/>
  <c r="F131" i="2"/>
  <c r="F133" i="2"/>
  <c r="F135" i="2"/>
  <c r="F137" i="2"/>
  <c r="F139" i="2"/>
  <c r="F141" i="2"/>
  <c r="F143" i="2"/>
  <c r="F145" i="2"/>
  <c r="F147" i="2"/>
  <c r="F149" i="2"/>
  <c r="F151" i="2"/>
  <c r="F153" i="2"/>
  <c r="F155" i="2"/>
  <c r="F157" i="2"/>
  <c r="F159" i="2"/>
  <c r="F161" i="2"/>
  <c r="F163" i="2"/>
  <c r="F165" i="2"/>
  <c r="F167" i="2"/>
  <c r="F169" i="2"/>
  <c r="F171" i="2"/>
  <c r="F173" i="2"/>
  <c r="F175" i="2"/>
  <c r="F177" i="2"/>
  <c r="F179" i="2"/>
  <c r="F181" i="2"/>
  <c r="F183" i="2"/>
  <c r="F185" i="2"/>
  <c r="F187" i="2"/>
  <c r="F189" i="2"/>
  <c r="F191" i="2"/>
  <c r="F193" i="2"/>
  <c r="F195" i="2"/>
  <c r="F197" i="2"/>
  <c r="F199" i="2"/>
  <c r="F201" i="2"/>
  <c r="F203" i="2"/>
  <c r="F205" i="2"/>
  <c r="F207" i="2"/>
  <c r="F209" i="2"/>
  <c r="F211" i="2"/>
  <c r="F213" i="2"/>
  <c r="F215" i="2"/>
  <c r="F217" i="2"/>
  <c r="F219" i="2"/>
  <c r="F221" i="2"/>
  <c r="F223" i="2"/>
  <c r="F225" i="2"/>
  <c r="F227" i="2"/>
  <c r="F229" i="2"/>
  <c r="F231" i="2"/>
  <c r="F233" i="2"/>
  <c r="F235" i="2"/>
  <c r="F237" i="2"/>
  <c r="F239" i="2"/>
  <c r="F241" i="2"/>
  <c r="F243" i="2"/>
  <c r="F245" i="2"/>
  <c r="F247" i="2"/>
  <c r="F249" i="2"/>
  <c r="F251" i="2"/>
  <c r="F253" i="2"/>
  <c r="F255" i="2"/>
  <c r="F257" i="2"/>
  <c r="F259" i="2"/>
  <c r="F261" i="2"/>
  <c r="F263" i="2"/>
  <c r="F265" i="2"/>
  <c r="F267" i="2"/>
  <c r="F269" i="2"/>
  <c r="F271" i="2"/>
  <c r="F273" i="2"/>
  <c r="F275" i="2"/>
  <c r="F277" i="2"/>
  <c r="F279" i="2"/>
  <c r="F281" i="2"/>
  <c r="F283" i="2"/>
  <c r="F285" i="2"/>
  <c r="F287" i="2"/>
  <c r="F9" i="2"/>
  <c r="F369" i="2"/>
  <c r="F365" i="2"/>
  <c r="F363" i="2"/>
  <c r="F359" i="2"/>
  <c r="F355" i="2"/>
  <c r="F351" i="2"/>
  <c r="F347" i="2"/>
  <c r="F343" i="2"/>
  <c r="F341" i="2"/>
  <c r="F337" i="2"/>
  <c r="F333" i="2"/>
  <c r="F329" i="2"/>
  <c r="F325" i="2"/>
  <c r="F321" i="2"/>
  <c r="F319" i="2"/>
  <c r="F315" i="2"/>
  <c r="F311" i="2"/>
  <c r="F309" i="2"/>
  <c r="F305" i="2"/>
  <c r="F301" i="2"/>
  <c r="F297" i="2"/>
  <c r="F293" i="2"/>
  <c r="F289" i="2"/>
  <c r="F284" i="2"/>
  <c r="F276" i="2"/>
  <c r="F268" i="2"/>
  <c r="F264" i="2"/>
  <c r="F252" i="2"/>
  <c r="F244" i="2"/>
  <c r="F236" i="2"/>
  <c r="F228" i="2"/>
  <c r="F220" i="2"/>
  <c r="F216" i="2"/>
  <c r="F208" i="2"/>
  <c r="F200" i="2"/>
  <c r="F192" i="2"/>
  <c r="F184" i="2"/>
  <c r="F176" i="2"/>
  <c r="F172" i="2"/>
  <c r="F164" i="2"/>
  <c r="F156" i="2"/>
  <c r="F148" i="2"/>
  <c r="F140" i="2"/>
  <c r="F132" i="2"/>
  <c r="F118" i="2"/>
  <c r="F102" i="2"/>
  <c r="F66" i="2"/>
  <c r="F50" i="2"/>
  <c r="F34" i="2"/>
  <c r="F112" i="2"/>
  <c r="C15" i="3"/>
  <c r="F10" i="2"/>
  <c r="F8" i="2"/>
  <c r="F370" i="2"/>
  <c r="F368" i="2"/>
  <c r="F366" i="2"/>
  <c r="F364" i="2"/>
  <c r="F362" i="2"/>
  <c r="F360" i="2"/>
  <c r="F358" i="2"/>
  <c r="F356" i="2"/>
  <c r="F354" i="2"/>
  <c r="F352" i="2"/>
  <c r="F350" i="2"/>
  <c r="F348" i="2"/>
  <c r="F346" i="2"/>
  <c r="F344" i="2"/>
  <c r="F342" i="2"/>
  <c r="F340" i="2"/>
  <c r="F338" i="2"/>
  <c r="F336" i="2"/>
  <c r="F334" i="2"/>
  <c r="F332" i="2"/>
  <c r="F330" i="2"/>
  <c r="F328" i="2"/>
  <c r="F326" i="2"/>
  <c r="F324" i="2"/>
  <c r="F322" i="2"/>
  <c r="F320" i="2"/>
  <c r="F318" i="2"/>
  <c r="F316" i="2"/>
  <c r="F314" i="2"/>
  <c r="F312" i="2"/>
  <c r="F310" i="2"/>
  <c r="F308" i="2"/>
  <c r="F306" i="2"/>
  <c r="F304" i="2"/>
  <c r="F302" i="2"/>
  <c r="F300" i="2"/>
  <c r="F298" i="2"/>
  <c r="F296" i="2"/>
  <c r="F294" i="2"/>
  <c r="F292" i="2"/>
  <c r="F290" i="2"/>
  <c r="F288" i="2"/>
  <c r="F282" i="2"/>
  <c r="F278" i="2"/>
  <c r="F274" i="2"/>
  <c r="F270" i="2"/>
  <c r="F266" i="2"/>
  <c r="F262" i="2"/>
  <c r="F258" i="2"/>
  <c r="F254" i="2"/>
  <c r="F250" i="2"/>
  <c r="F246" i="2"/>
  <c r="F242" i="2"/>
  <c r="F238" i="2"/>
  <c r="F234" i="2"/>
  <c r="F230" i="2"/>
  <c r="F226" i="2"/>
  <c r="F222" i="2"/>
  <c r="F218" i="2"/>
  <c r="F214" i="2"/>
  <c r="F210" i="2"/>
  <c r="F206" i="2"/>
  <c r="F202" i="2"/>
  <c r="F198" i="2"/>
  <c r="F194" i="2"/>
  <c r="F190" i="2"/>
  <c r="F186" i="2"/>
  <c r="F182" i="2"/>
  <c r="F178" i="2"/>
  <c r="F174" i="2"/>
  <c r="F170" i="2"/>
  <c r="F166" i="2"/>
  <c r="F162" i="2"/>
  <c r="F158" i="2"/>
  <c r="F154" i="2"/>
  <c r="F150" i="2"/>
  <c r="F146" i="2"/>
  <c r="F142" i="2"/>
  <c r="F138" i="2"/>
  <c r="F134" i="2"/>
  <c r="F130" i="2"/>
  <c r="F126" i="2"/>
  <c r="F110" i="2"/>
  <c r="F94" i="2"/>
  <c r="F78" i="2"/>
  <c r="F70" i="2"/>
  <c r="F62" i="2"/>
  <c r="F54" i="2"/>
  <c r="F46" i="2"/>
  <c r="F38" i="2"/>
  <c r="F30" i="2"/>
  <c r="F22" i="2"/>
  <c r="F14" i="2"/>
  <c r="F371" i="2"/>
  <c r="F367" i="2"/>
  <c r="F361" i="2"/>
  <c r="F357" i="2"/>
  <c r="F353" i="2"/>
  <c r="F349" i="2"/>
  <c r="F345" i="2"/>
  <c r="F339" i="2"/>
  <c r="F335" i="2"/>
  <c r="F331" i="2"/>
  <c r="F327" i="2"/>
  <c r="F323" i="2"/>
  <c r="F317" i="2"/>
  <c r="F313" i="2"/>
  <c r="F307" i="2"/>
  <c r="F303" i="2"/>
  <c r="F299" i="2"/>
  <c r="F295" i="2"/>
  <c r="F291" i="2"/>
  <c r="F280" i="2"/>
  <c r="F272" i="2"/>
  <c r="F260" i="2"/>
  <c r="F256" i="2"/>
  <c r="F248" i="2"/>
  <c r="F240" i="2"/>
  <c r="F232" i="2"/>
  <c r="F224" i="2"/>
  <c r="F212" i="2"/>
  <c r="F204" i="2"/>
  <c r="F196" i="2"/>
  <c r="F188" i="2"/>
  <c r="F180" i="2"/>
  <c r="F168" i="2"/>
  <c r="F160" i="2"/>
  <c r="F152" i="2"/>
  <c r="F144" i="2"/>
  <c r="F136" i="2"/>
  <c r="F128" i="2"/>
  <c r="F86" i="2"/>
  <c r="F74" i="2"/>
  <c r="F58" i="2"/>
  <c r="F42" i="2"/>
  <c r="F26" i="2"/>
  <c r="F18" i="2"/>
  <c r="F286" i="2"/>
  <c r="F96" i="2"/>
  <c r="F80" i="2"/>
  <c r="F7" i="2"/>
  <c r="F120" i="2"/>
  <c r="F104" i="2"/>
  <c r="F88" i="2"/>
  <c r="C16" i="3"/>
  <c r="I371" i="10" l="1"/>
  <c r="I370" i="10"/>
  <c r="I309" i="10"/>
  <c r="I369" i="10"/>
  <c r="I368" i="10"/>
  <c r="I367" i="10"/>
  <c r="I366" i="10"/>
  <c r="I365" i="10"/>
  <c r="I364" i="10"/>
  <c r="I363" i="10"/>
  <c r="I362" i="10"/>
  <c r="I361" i="10"/>
  <c r="I360" i="10"/>
  <c r="I359" i="10"/>
  <c r="I358" i="10"/>
  <c r="I357" i="10"/>
  <c r="I356" i="10"/>
  <c r="I355" i="10"/>
  <c r="I354" i="10"/>
  <c r="I353" i="10"/>
  <c r="I352" i="10"/>
  <c r="I351" i="10"/>
  <c r="I350" i="10"/>
  <c r="I349" i="10"/>
  <c r="I348" i="10"/>
  <c r="I308" i="10"/>
  <c r="I307" i="10"/>
  <c r="I306" i="10"/>
  <c r="I305" i="10"/>
  <c r="I304" i="10"/>
  <c r="I279" i="10"/>
  <c r="I278" i="10"/>
  <c r="I346" i="10"/>
  <c r="I342" i="10"/>
  <c r="I338" i="10"/>
  <c r="I334" i="10"/>
  <c r="I330" i="10"/>
  <c r="I326" i="10"/>
  <c r="I322" i="10"/>
  <c r="I318" i="10"/>
  <c r="I317" i="10"/>
  <c r="I313" i="10"/>
  <c r="I303" i="10"/>
  <c r="I299" i="10"/>
  <c r="I295" i="10"/>
  <c r="I291" i="10"/>
  <c r="I282" i="10"/>
  <c r="I277" i="10"/>
  <c r="I276" i="10"/>
  <c r="I275" i="10"/>
  <c r="I274" i="10"/>
  <c r="I273" i="10"/>
  <c r="I272" i="10"/>
  <c r="I271" i="10"/>
  <c r="I270" i="10"/>
  <c r="I269" i="10"/>
  <c r="I268" i="10"/>
  <c r="I267" i="10"/>
  <c r="I266" i="10"/>
  <c r="I265" i="10"/>
  <c r="I264" i="10"/>
  <c r="I263" i="10"/>
  <c r="I262" i="10"/>
  <c r="I261" i="10"/>
  <c r="I260" i="10"/>
  <c r="I259" i="10"/>
  <c r="I258" i="10"/>
  <c r="I239" i="10"/>
  <c r="I238" i="10"/>
  <c r="I237" i="10"/>
  <c r="I236" i="10"/>
  <c r="I235" i="10"/>
  <c r="I347" i="10"/>
  <c r="I343" i="10"/>
  <c r="I339" i="10"/>
  <c r="I335" i="10"/>
  <c r="I331" i="10"/>
  <c r="I327" i="10"/>
  <c r="I323" i="10"/>
  <c r="I319" i="10"/>
  <c r="I314" i="10"/>
  <c r="I310" i="10"/>
  <c r="I300" i="10"/>
  <c r="I296" i="10"/>
  <c r="I292" i="10"/>
  <c r="I283" i="10"/>
  <c r="I257" i="10"/>
  <c r="I256" i="10"/>
  <c r="I255" i="10"/>
  <c r="I254" i="10"/>
  <c r="I253" i="10"/>
  <c r="I252" i="10"/>
  <c r="I251" i="10"/>
  <c r="I250" i="10"/>
  <c r="I249" i="10"/>
  <c r="I248" i="10"/>
  <c r="I232" i="10"/>
  <c r="I206" i="10"/>
  <c r="I205" i="10"/>
  <c r="I204" i="10"/>
  <c r="I203" i="10"/>
  <c r="I202" i="10"/>
  <c r="I201" i="10"/>
  <c r="I200" i="10"/>
  <c r="I199" i="10"/>
  <c r="I198" i="10"/>
  <c r="I197" i="10"/>
  <c r="I196" i="10"/>
  <c r="I195" i="10"/>
  <c r="I194" i="10"/>
  <c r="I193" i="10"/>
  <c r="I192" i="10"/>
  <c r="I191" i="10"/>
  <c r="I345" i="10"/>
  <c r="I341" i="10"/>
  <c r="I337" i="10"/>
  <c r="I333" i="10"/>
  <c r="I329" i="10"/>
  <c r="I325" i="10"/>
  <c r="I321" i="10"/>
  <c r="I288" i="10"/>
  <c r="I284" i="10"/>
  <c r="I280" i="10"/>
  <c r="I247" i="10"/>
  <c r="I246" i="10"/>
  <c r="I242" i="10"/>
  <c r="I230" i="10"/>
  <c r="I226" i="10"/>
  <c r="I222" i="10"/>
  <c r="I218" i="10"/>
  <c r="I214" i="10"/>
  <c r="I212" i="10"/>
  <c r="I211" i="10"/>
  <c r="I209" i="10"/>
  <c r="I315" i="10"/>
  <c r="I311" i="10"/>
  <c r="I301" i="10"/>
  <c r="I297" i="10"/>
  <c r="I293" i="10"/>
  <c r="I289" i="10"/>
  <c r="I285" i="10"/>
  <c r="I243" i="10"/>
  <c r="I231" i="10"/>
  <c r="I227" i="10"/>
  <c r="I223" i="10"/>
  <c r="I219" i="10"/>
  <c r="I215" i="10"/>
  <c r="I210" i="10"/>
  <c r="I189" i="10"/>
  <c r="I185" i="10"/>
  <c r="I116" i="10"/>
  <c r="I115" i="10"/>
  <c r="I114" i="10"/>
  <c r="I113" i="10"/>
  <c r="I112" i="10"/>
  <c r="I111" i="10"/>
  <c r="I110" i="10"/>
  <c r="I340" i="10"/>
  <c r="I332" i="10"/>
  <c r="I324" i="10"/>
  <c r="I286" i="10"/>
  <c r="I207" i="10"/>
  <c r="I186" i="10"/>
  <c r="I180" i="10"/>
  <c r="I176" i="10"/>
  <c r="I172" i="10"/>
  <c r="I168" i="10"/>
  <c r="I164" i="10"/>
  <c r="I160" i="10"/>
  <c r="I156" i="10"/>
  <c r="I152" i="10"/>
  <c r="I148" i="10"/>
  <c r="I134" i="10"/>
  <c r="I130" i="10"/>
  <c r="I126" i="10"/>
  <c r="I122" i="10"/>
  <c r="I118" i="10"/>
  <c r="I109" i="10"/>
  <c r="I105" i="10"/>
  <c r="I101" i="10"/>
  <c r="I97" i="10"/>
  <c r="I93" i="10"/>
  <c r="I89" i="10"/>
  <c r="I76" i="10"/>
  <c r="I72" i="10"/>
  <c r="I68" i="10"/>
  <c r="I64" i="10"/>
  <c r="I60" i="10"/>
  <c r="I59" i="10"/>
  <c r="I58" i="10"/>
  <c r="I57" i="10"/>
  <c r="I56" i="10"/>
  <c r="I55" i="10"/>
  <c r="I54" i="10"/>
  <c r="I53" i="10"/>
  <c r="I52" i="10"/>
  <c r="I51" i="10"/>
  <c r="I50" i="10"/>
  <c r="I120" i="10"/>
  <c r="I103" i="10"/>
  <c r="I99" i="10"/>
  <c r="I95" i="10"/>
  <c r="I91" i="10"/>
  <c r="I82" i="10"/>
  <c r="I80" i="10"/>
  <c r="I78" i="10"/>
  <c r="I74" i="10"/>
  <c r="I70" i="10"/>
  <c r="I66" i="10"/>
  <c r="I62" i="10"/>
  <c r="I39" i="10"/>
  <c r="I38" i="10"/>
  <c r="I36" i="10"/>
  <c r="I34" i="10"/>
  <c r="I33" i="10"/>
  <c r="I31" i="10"/>
  <c r="I29" i="10"/>
  <c r="I27" i="10"/>
  <c r="I25" i="10"/>
  <c r="I22" i="10"/>
  <c r="I20" i="10"/>
  <c r="I18" i="10"/>
  <c r="I16" i="10"/>
  <c r="I14" i="10"/>
  <c r="I12" i="10"/>
  <c r="I9" i="10"/>
  <c r="I7" i="10"/>
  <c r="I294" i="10"/>
  <c r="I240" i="10"/>
  <c r="I229" i="10"/>
  <c r="I217" i="10"/>
  <c r="I183" i="10"/>
  <c r="I179" i="10"/>
  <c r="I175" i="10"/>
  <c r="I129" i="10"/>
  <c r="I125" i="10"/>
  <c r="I117" i="10"/>
  <c r="I316" i="10"/>
  <c r="I298" i="10"/>
  <c r="I290" i="10"/>
  <c r="I281" i="10"/>
  <c r="I245" i="10"/>
  <c r="I241" i="10"/>
  <c r="I234" i="10"/>
  <c r="I228" i="10"/>
  <c r="I224" i="10"/>
  <c r="I220" i="10"/>
  <c r="I216" i="10"/>
  <c r="I187" i="10"/>
  <c r="I184" i="10"/>
  <c r="I181" i="10"/>
  <c r="I177" i="10"/>
  <c r="I173" i="10"/>
  <c r="I169" i="10"/>
  <c r="I165" i="10"/>
  <c r="I161" i="10"/>
  <c r="I157" i="10"/>
  <c r="I153" i="10"/>
  <c r="I149" i="10"/>
  <c r="I145" i="10"/>
  <c r="I135" i="10"/>
  <c r="I131" i="10"/>
  <c r="I127" i="10"/>
  <c r="I123" i="10"/>
  <c r="I119" i="10"/>
  <c r="I106" i="10"/>
  <c r="I102" i="10"/>
  <c r="I98" i="10"/>
  <c r="I94" i="10"/>
  <c r="I90" i="10"/>
  <c r="I86" i="10"/>
  <c r="I77" i="10"/>
  <c r="I73" i="10"/>
  <c r="I69" i="10"/>
  <c r="I65" i="10"/>
  <c r="I61" i="10"/>
  <c r="I49" i="10"/>
  <c r="I48" i="10"/>
  <c r="I47" i="10"/>
  <c r="I46" i="10"/>
  <c r="I45" i="10"/>
  <c r="I44" i="10"/>
  <c r="I43" i="10"/>
  <c r="I42" i="10"/>
  <c r="I41" i="10"/>
  <c r="I40" i="10"/>
  <c r="I344" i="10"/>
  <c r="I336" i="10"/>
  <c r="I328" i="10"/>
  <c r="I320" i="10"/>
  <c r="I287" i="10"/>
  <c r="I208" i="10"/>
  <c r="I190" i="10"/>
  <c r="I182" i="10"/>
  <c r="I178" i="10"/>
  <c r="I174" i="10"/>
  <c r="I170" i="10"/>
  <c r="I166" i="10"/>
  <c r="I162" i="10"/>
  <c r="I158" i="10"/>
  <c r="I154" i="10"/>
  <c r="I150" i="10"/>
  <c r="I146" i="10"/>
  <c r="I144" i="10"/>
  <c r="I143" i="10"/>
  <c r="I142" i="10"/>
  <c r="I141" i="10"/>
  <c r="I140" i="10"/>
  <c r="I139" i="10"/>
  <c r="I138" i="10"/>
  <c r="I137" i="10"/>
  <c r="I136" i="10"/>
  <c r="I132" i="10"/>
  <c r="I128" i="10"/>
  <c r="I124" i="10"/>
  <c r="I107" i="10"/>
  <c r="I87" i="10"/>
  <c r="I85" i="10"/>
  <c r="I84" i="10"/>
  <c r="I83" i="10"/>
  <c r="I81" i="10"/>
  <c r="I79" i="10"/>
  <c r="I37" i="10"/>
  <c r="I35" i="10"/>
  <c r="I32" i="10"/>
  <c r="I30" i="10"/>
  <c r="I28" i="10"/>
  <c r="I26" i="10"/>
  <c r="I24" i="10"/>
  <c r="I23" i="10"/>
  <c r="I21" i="10"/>
  <c r="I19" i="10"/>
  <c r="I17" i="10"/>
  <c r="I15" i="10"/>
  <c r="I13" i="10"/>
  <c r="I11" i="10"/>
  <c r="I10" i="10"/>
  <c r="I8" i="10"/>
  <c r="I312" i="10"/>
  <c r="I302" i="10"/>
  <c r="I244" i="10"/>
  <c r="I233" i="10"/>
  <c r="I225" i="10"/>
  <c r="I221" i="10"/>
  <c r="I213" i="10"/>
  <c r="I188" i="10"/>
  <c r="I171" i="10"/>
  <c r="I167" i="10"/>
  <c r="I163" i="10"/>
  <c r="I159" i="10"/>
  <c r="I155" i="10"/>
  <c r="I151" i="10"/>
  <c r="I147" i="10"/>
  <c r="I133" i="10"/>
  <c r="I121" i="10"/>
  <c r="I108" i="10"/>
  <c r="I104" i="10"/>
  <c r="I100" i="10"/>
  <c r="I92" i="10"/>
  <c r="I71" i="10"/>
  <c r="I63" i="10"/>
  <c r="I96" i="10"/>
  <c r="I88" i="10"/>
  <c r="I75" i="10"/>
  <c r="I67" i="10"/>
  <c r="J99" i="10"/>
  <c r="K99" i="10" s="1"/>
  <c r="Q99" i="10" s="1"/>
  <c r="M249" i="10"/>
  <c r="M101" i="10"/>
  <c r="J27" i="10"/>
  <c r="K27" i="10" s="1"/>
  <c r="Q27" i="10" s="1"/>
  <c r="J76" i="10"/>
  <c r="K76" i="10" s="1"/>
  <c r="Q76" i="10" s="1"/>
  <c r="M219" i="10"/>
  <c r="J175" i="10"/>
  <c r="K175" i="10" s="1"/>
  <c r="Q175" i="10" s="1"/>
  <c r="M237" i="10"/>
  <c r="P176" i="10"/>
  <c r="P250" i="10"/>
  <c r="M192" i="10"/>
  <c r="M208" i="10"/>
  <c r="J280" i="10"/>
  <c r="K280" i="10" s="1"/>
  <c r="Q280" i="10" s="1"/>
  <c r="J295" i="10"/>
  <c r="K295" i="10" s="1"/>
  <c r="Q295" i="10" s="1"/>
  <c r="P332" i="10"/>
  <c r="J273" i="10"/>
  <c r="K273" i="10" s="1"/>
  <c r="Q273" i="10" s="1"/>
  <c r="P285" i="10"/>
  <c r="P311" i="10"/>
  <c r="M326" i="10"/>
  <c r="J338" i="10"/>
  <c r="K338" i="10" s="1"/>
  <c r="Q338" i="10" s="1"/>
  <c r="J368" i="10"/>
  <c r="K368" i="10" s="1"/>
  <c r="Q368" i="10" s="1"/>
  <c r="J321" i="10"/>
  <c r="K321" i="10" s="1"/>
  <c r="Q321" i="10" s="1"/>
  <c r="J306" i="10"/>
  <c r="K306" i="10" s="1"/>
  <c r="Q306" i="10" s="1"/>
  <c r="M328" i="10"/>
  <c r="J357" i="10"/>
  <c r="K357" i="10" s="1"/>
  <c r="Q357" i="10" s="1"/>
  <c r="J369" i="10"/>
  <c r="K369" i="10" s="1"/>
  <c r="Q369" i="10" s="1"/>
  <c r="J354" i="10"/>
  <c r="K354" i="10" s="1"/>
  <c r="Q354" i="10" s="1"/>
  <c r="J370" i="10"/>
  <c r="K370" i="10" s="1"/>
  <c r="Q370" i="10" s="1"/>
  <c r="J351" i="10"/>
  <c r="K351" i="10" s="1"/>
  <c r="Q351" i="10" s="1"/>
  <c r="P367" i="10"/>
  <c r="P186" i="10"/>
  <c r="P246" i="10"/>
  <c r="P187" i="10"/>
  <c r="M280" i="10"/>
  <c r="P320" i="10"/>
  <c r="M310" i="10"/>
  <c r="M323" i="10"/>
  <c r="P368" i="10"/>
  <c r="J290" i="10"/>
  <c r="K290" i="10" s="1"/>
  <c r="Q290" i="10" s="1"/>
  <c r="M357" i="10"/>
  <c r="P336" i="10"/>
  <c r="P351" i="10"/>
  <c r="M141" i="10"/>
  <c r="J105" i="10"/>
  <c r="K105" i="10" s="1"/>
  <c r="Q105" i="10" s="1"/>
  <c r="P211" i="10"/>
  <c r="J126" i="10"/>
  <c r="K126" i="10" s="1"/>
  <c r="Q126" i="10" s="1"/>
  <c r="J60" i="10"/>
  <c r="K60" i="10" s="1"/>
  <c r="Q60" i="10" s="1"/>
  <c r="J80" i="10"/>
  <c r="K80" i="10" s="1"/>
  <c r="Q80" i="10" s="1"/>
  <c r="J140" i="10"/>
  <c r="K140" i="10" s="1"/>
  <c r="Q140" i="10" s="1"/>
  <c r="M251" i="10"/>
  <c r="M215" i="10"/>
  <c r="P198" i="10"/>
  <c r="M189" i="10"/>
  <c r="P218" i="10"/>
  <c r="P230" i="10"/>
  <c r="P171" i="10"/>
  <c r="P196" i="10"/>
  <c r="M263" i="10"/>
  <c r="M309" i="10"/>
  <c r="M356" i="10"/>
  <c r="P277" i="10"/>
  <c r="J291" i="10"/>
  <c r="K291" i="10" s="1"/>
  <c r="Q291" i="10" s="1"/>
  <c r="J311" i="10"/>
  <c r="K311" i="10" s="1"/>
  <c r="Q311" i="10" s="1"/>
  <c r="P319" i="10"/>
  <c r="P327" i="10"/>
  <c r="M352" i="10"/>
  <c r="J297" i="10"/>
  <c r="K297" i="10" s="1"/>
  <c r="Q297" i="10" s="1"/>
  <c r="J329" i="10"/>
  <c r="K329" i="10" s="1"/>
  <c r="Q329" i="10" s="1"/>
  <c r="M312" i="10"/>
  <c r="J332" i="10"/>
  <c r="K332" i="10" s="1"/>
  <c r="Q332" i="10" s="1"/>
  <c r="J361" i="10"/>
  <c r="K361" i="10" s="1"/>
  <c r="Q361" i="10" s="1"/>
  <c r="J337" i="10"/>
  <c r="K337" i="10" s="1"/>
  <c r="Q337" i="10" s="1"/>
  <c r="J341" i="10"/>
  <c r="K341" i="10" s="1"/>
  <c r="Q341" i="10" s="1"/>
  <c r="M362" i="10"/>
  <c r="J340" i="10"/>
  <c r="K340" i="10" s="1"/>
  <c r="Q340" i="10" s="1"/>
  <c r="J355" i="10"/>
  <c r="K355" i="10" s="1"/>
  <c r="Q355" i="10" s="1"/>
  <c r="J371" i="10"/>
  <c r="K371" i="10" s="1"/>
  <c r="Q371" i="10" s="1"/>
  <c r="J170" i="10"/>
  <c r="K170" i="10" s="1"/>
  <c r="Q170" i="10" s="1"/>
  <c r="P113" i="10"/>
  <c r="J67" i="10"/>
  <c r="K67" i="10" s="1"/>
  <c r="Q67" i="10" s="1"/>
  <c r="J158" i="10"/>
  <c r="K158" i="10" s="1"/>
  <c r="Q158" i="10" s="1"/>
  <c r="P100" i="10"/>
  <c r="P239" i="10"/>
  <c r="M257" i="10"/>
  <c r="M203" i="10"/>
  <c r="P234" i="10"/>
  <c r="M200" i="10"/>
  <c r="M267" i="10"/>
  <c r="J364" i="10"/>
  <c r="K364" i="10" s="1"/>
  <c r="Q364" i="10" s="1"/>
  <c r="P309" i="10"/>
  <c r="P279" i="10"/>
  <c r="J299" i="10"/>
  <c r="K299" i="10" s="1"/>
  <c r="Q299" i="10" s="1"/>
  <c r="J314" i="10"/>
  <c r="K314" i="10" s="1"/>
  <c r="Q314" i="10" s="1"/>
  <c r="J322" i="10"/>
  <c r="K322" i="10" s="1"/>
  <c r="Q322" i="10" s="1"/>
  <c r="J327" i="10"/>
  <c r="K327" i="10" s="1"/>
  <c r="Q327" i="10" s="1"/>
  <c r="M360" i="10"/>
  <c r="J313" i="10"/>
  <c r="K313" i="10" s="1"/>
  <c r="Q313" i="10" s="1"/>
  <c r="M333" i="10"/>
  <c r="J316" i="10"/>
  <c r="K316" i="10" s="1"/>
  <c r="Q316" i="10" s="1"/>
  <c r="J353" i="10"/>
  <c r="K353" i="10" s="1"/>
  <c r="Q353" i="10" s="1"/>
  <c r="M365" i="10"/>
  <c r="J334" i="10"/>
  <c r="K334" i="10" s="1"/>
  <c r="Q334" i="10" s="1"/>
  <c r="J349" i="10"/>
  <c r="K349" i="10" s="1"/>
  <c r="Q349" i="10" s="1"/>
  <c r="P362" i="10"/>
  <c r="J346" i="10"/>
  <c r="K346" i="10" s="1"/>
  <c r="Q346" i="10" s="1"/>
  <c r="M363" i="10"/>
  <c r="J187" i="10"/>
  <c r="K187" i="10" s="1"/>
  <c r="Q187" i="10" s="1"/>
  <c r="P149" i="10"/>
  <c r="J94" i="10"/>
  <c r="K94" i="10" s="1"/>
  <c r="Q94" i="10" s="1"/>
  <c r="J68" i="10"/>
  <c r="K68" i="10" s="1"/>
  <c r="Q68" i="10" s="1"/>
  <c r="J174" i="10"/>
  <c r="K174" i="10" s="1"/>
  <c r="Q174" i="10" s="1"/>
  <c r="P182" i="10"/>
  <c r="J255" i="10"/>
  <c r="K255" i="10" s="1"/>
  <c r="Q255" i="10" s="1"/>
  <c r="J257" i="10"/>
  <c r="K257" i="10" s="1"/>
  <c r="Q257" i="10" s="1"/>
  <c r="J213" i="10"/>
  <c r="K213" i="10" s="1"/>
  <c r="Q213" i="10" s="1"/>
  <c r="M209" i="10"/>
  <c r="P204" i="10"/>
  <c r="J264" i="10"/>
  <c r="K264" i="10" s="1"/>
  <c r="Q264" i="10" s="1"/>
  <c r="J269" i="10"/>
  <c r="K269" i="10" s="1"/>
  <c r="Q269" i="10" s="1"/>
  <c r="P283" i="10"/>
  <c r="M318" i="10"/>
  <c r="J330" i="10"/>
  <c r="K330" i="10" s="1"/>
  <c r="Q330" i="10" s="1"/>
  <c r="M317" i="10"/>
  <c r="J324" i="10"/>
  <c r="K324" i="10" s="1"/>
  <c r="Q324" i="10" s="1"/>
  <c r="J365" i="10"/>
  <c r="K365" i="10" s="1"/>
  <c r="Q365" i="10" s="1"/>
  <c r="J339" i="10"/>
  <c r="K339" i="10" s="1"/>
  <c r="Q339" i="10" s="1"/>
  <c r="P366" i="10"/>
  <c r="P363" i="10"/>
  <c r="J71" i="10"/>
  <c r="K71" i="10" s="1"/>
  <c r="Q71" i="10" s="1"/>
  <c r="J261" i="10"/>
  <c r="K261" i="10" s="1"/>
  <c r="Q261" i="10" s="1"/>
  <c r="J239" i="10"/>
  <c r="K239" i="10" s="1"/>
  <c r="Q239" i="10" s="1"/>
  <c r="P104" i="10"/>
  <c r="J10" i="10"/>
  <c r="K10" i="10" s="1"/>
  <c r="Q10" i="10" s="1"/>
  <c r="J24" i="10"/>
  <c r="K24" i="10" s="1"/>
  <c r="Q24" i="10" s="1"/>
  <c r="M89" i="10"/>
  <c r="J42" i="10"/>
  <c r="K42" i="10" s="1"/>
  <c r="Q42" i="10" s="1"/>
  <c r="J143" i="10"/>
  <c r="K143" i="10" s="1"/>
  <c r="Q143" i="10" s="1"/>
  <c r="J169" i="10"/>
  <c r="K169" i="10" s="1"/>
  <c r="Q169" i="10" s="1"/>
  <c r="M77" i="10"/>
  <c r="P142" i="10"/>
  <c r="P152" i="10"/>
  <c r="J227" i="10"/>
  <c r="K227" i="10" s="1"/>
  <c r="Q227" i="10" s="1"/>
  <c r="J191" i="10"/>
  <c r="K191" i="10" s="1"/>
  <c r="Q191" i="10" s="1"/>
  <c r="J8" i="10"/>
  <c r="K8" i="10" s="1"/>
  <c r="Q8" i="10" s="1"/>
  <c r="J26" i="10"/>
  <c r="K26" i="10" s="1"/>
  <c r="Q26" i="10" s="1"/>
  <c r="J54" i="10"/>
  <c r="K54" i="10" s="1"/>
  <c r="Q54" i="10" s="1"/>
  <c r="J157" i="10"/>
  <c r="K157" i="10" s="1"/>
  <c r="Q157" i="10" s="1"/>
  <c r="J73" i="10"/>
  <c r="K73" i="10" s="1"/>
  <c r="Q73" i="10" s="1"/>
  <c r="J134" i="10"/>
  <c r="K134" i="10" s="1"/>
  <c r="Q134" i="10" s="1"/>
  <c r="J43" i="10"/>
  <c r="K43" i="10" s="1"/>
  <c r="Q43" i="10" s="1"/>
  <c r="J70" i="10"/>
  <c r="K70" i="10" s="1"/>
  <c r="Q70" i="10" s="1"/>
  <c r="P148" i="10"/>
  <c r="M227" i="10"/>
  <c r="M191" i="10"/>
  <c r="J278" i="10"/>
  <c r="K278" i="10" s="1"/>
  <c r="Q278" i="10" s="1"/>
  <c r="P229" i="10"/>
  <c r="P184" i="10"/>
  <c r="P216" i="10"/>
  <c r="P232" i="10"/>
  <c r="P248" i="10"/>
  <c r="P134" i="10"/>
  <c r="J367" i="10"/>
  <c r="K367" i="10" s="1"/>
  <c r="Q367" i="10" s="1"/>
  <c r="M358" i="10"/>
  <c r="M361" i="10"/>
  <c r="M325" i="10"/>
  <c r="J300" i="10"/>
  <c r="K300" i="10" s="1"/>
  <c r="Q300" i="10" s="1"/>
  <c r="P316" i="10"/>
  <c r="P222" i="10"/>
  <c r="P255" i="10"/>
  <c r="J235" i="10"/>
  <c r="K235" i="10" s="1"/>
  <c r="Q235" i="10" s="1"/>
  <c r="J112" i="10"/>
  <c r="K112" i="10" s="1"/>
  <c r="Q112" i="10" s="1"/>
  <c r="P86" i="10"/>
  <c r="J89" i="10"/>
  <c r="K89" i="10" s="1"/>
  <c r="Q89" i="10" s="1"/>
  <c r="J79" i="10"/>
  <c r="K79" i="10" s="1"/>
  <c r="Q79" i="10" s="1"/>
  <c r="P89" i="10"/>
  <c r="P208" i="10"/>
  <c r="M282" i="10"/>
  <c r="P242" i="10"/>
  <c r="J203" i="10"/>
  <c r="K203" i="10" s="1"/>
  <c r="Q203" i="10" s="1"/>
  <c r="P235" i="10"/>
  <c r="J108" i="10"/>
  <c r="K108" i="10" s="1"/>
  <c r="Q108" i="10" s="1"/>
  <c r="J56" i="10"/>
  <c r="K56" i="10" s="1"/>
  <c r="Q56" i="10" s="1"/>
  <c r="J78" i="10"/>
  <c r="K78" i="10" s="1"/>
  <c r="Q78" i="10" s="1"/>
  <c r="J81" i="10"/>
  <c r="K81" i="10" s="1"/>
  <c r="Q81" i="10" s="1"/>
  <c r="J51" i="10"/>
  <c r="K51" i="10" s="1"/>
  <c r="Q51" i="10" s="1"/>
  <c r="J44" i="10"/>
  <c r="K44" i="10" s="1"/>
  <c r="Q44" i="10" s="1"/>
  <c r="M349" i="10"/>
  <c r="M341" i="10"/>
  <c r="P343" i="10"/>
  <c r="P337" i="10"/>
  <c r="P305" i="10"/>
  <c r="M296" i="10"/>
  <c r="P289" i="10"/>
  <c r="M348" i="10"/>
  <c r="M339" i="10"/>
  <c r="P304" i="10"/>
  <c r="M295" i="10"/>
  <c r="P288" i="10"/>
  <c r="P303" i="10"/>
  <c r="M294" i="10"/>
  <c r="P307" i="10"/>
  <c r="M268" i="10"/>
  <c r="M297" i="10"/>
  <c r="M180" i="10"/>
  <c r="M164" i="10"/>
  <c r="P295" i="10"/>
  <c r="P268" i="10"/>
  <c r="P314" i="10"/>
  <c r="M273" i="10"/>
  <c r="M265" i="10"/>
  <c r="M187" i="10"/>
  <c r="P310" i="10"/>
  <c r="M175" i="10"/>
  <c r="J173" i="10"/>
  <c r="K173" i="10" s="1"/>
  <c r="Q173" i="10" s="1"/>
  <c r="M155" i="10"/>
  <c r="M139" i="10"/>
  <c r="M123" i="10"/>
  <c r="M107" i="10"/>
  <c r="M91" i="10"/>
  <c r="M53" i="10"/>
  <c r="M45" i="10"/>
  <c r="M34" i="10"/>
  <c r="P28" i="10"/>
  <c r="M18" i="10"/>
  <c r="P12" i="10"/>
  <c r="P68" i="10"/>
  <c r="P60" i="10"/>
  <c r="M50" i="10"/>
  <c r="M40" i="10"/>
  <c r="P18" i="10"/>
  <c r="M132" i="10"/>
  <c r="M100" i="10"/>
  <c r="M31" i="10"/>
  <c r="P13" i="10"/>
  <c r="M7" i="10"/>
  <c r="AB7" i="6" s="1"/>
  <c r="J184" i="10"/>
  <c r="K184" i="10" s="1"/>
  <c r="Q184" i="10" s="1"/>
  <c r="P51" i="10"/>
  <c r="P47" i="10"/>
  <c r="P43" i="10"/>
  <c r="M33" i="10"/>
  <c r="P27" i="10"/>
  <c r="M17" i="10"/>
  <c r="P11" i="10"/>
  <c r="P74" i="10"/>
  <c r="M8" i="10"/>
  <c r="J172" i="10"/>
  <c r="K172" i="10" s="1"/>
  <c r="Q172" i="10" s="1"/>
  <c r="M148" i="10"/>
  <c r="M112" i="10"/>
  <c r="P54" i="10"/>
  <c r="P48" i="10"/>
  <c r="M39" i="10"/>
  <c r="P17" i="10"/>
  <c r="J122" i="10"/>
  <c r="K122" i="10" s="1"/>
  <c r="Q122" i="10" s="1"/>
  <c r="J86" i="10"/>
  <c r="K86" i="10" s="1"/>
  <c r="Q86" i="10" s="1"/>
  <c r="J20" i="10"/>
  <c r="K20" i="10" s="1"/>
  <c r="Q20" i="10" s="1"/>
  <c r="M145" i="10"/>
  <c r="M367" i="10"/>
  <c r="J344" i="10"/>
  <c r="K344" i="10" s="1"/>
  <c r="Q344" i="10" s="1"/>
  <c r="P354" i="10"/>
  <c r="J302" i="10"/>
  <c r="K302" i="10" s="1"/>
  <c r="Q302" i="10" s="1"/>
  <c r="M313" i="10"/>
  <c r="J331" i="10"/>
  <c r="K331" i="10" s="1"/>
  <c r="Q331" i="10" s="1"/>
  <c r="M311" i="10"/>
  <c r="J279" i="10"/>
  <c r="K279" i="10" s="1"/>
  <c r="Q279" i="10" s="1"/>
  <c r="J356" i="10"/>
  <c r="K356" i="10" s="1"/>
  <c r="Q356" i="10" s="1"/>
  <c r="J268" i="10"/>
  <c r="K268" i="10" s="1"/>
  <c r="Q268" i="10" s="1"/>
  <c r="P175" i="10"/>
  <c r="M258" i="10"/>
  <c r="M250" i="10"/>
  <c r="M242" i="10"/>
  <c r="M234" i="10"/>
  <c r="M226" i="10"/>
  <c r="M218" i="10"/>
  <c r="P188" i="10"/>
  <c r="P269" i="10"/>
  <c r="J237" i="10"/>
  <c r="K237" i="10" s="1"/>
  <c r="Q237" i="10" s="1"/>
  <c r="J270" i="10"/>
  <c r="K270" i="10" s="1"/>
  <c r="Q270" i="10" s="1"/>
  <c r="J247" i="10"/>
  <c r="K247" i="10" s="1"/>
  <c r="Q247" i="10" s="1"/>
  <c r="J215" i="10"/>
  <c r="K215" i="10" s="1"/>
  <c r="Q215" i="10" s="1"/>
  <c r="M182" i="10"/>
  <c r="J251" i="10"/>
  <c r="K251" i="10" s="1"/>
  <c r="Q251" i="10" s="1"/>
  <c r="J219" i="10"/>
  <c r="K219" i="10" s="1"/>
  <c r="Q219" i="10" s="1"/>
  <c r="P140" i="10"/>
  <c r="J116" i="10"/>
  <c r="K116" i="10" s="1"/>
  <c r="Q116" i="10" s="1"/>
  <c r="M76" i="10"/>
  <c r="M68" i="10"/>
  <c r="M60" i="10"/>
  <c r="J19" i="10"/>
  <c r="K19" i="10" s="1"/>
  <c r="Q19" i="10" s="1"/>
  <c r="J61" i="10"/>
  <c r="K61" i="10" s="1"/>
  <c r="Q61" i="10" s="1"/>
  <c r="M206" i="10"/>
  <c r="P145" i="10"/>
  <c r="J249" i="10"/>
  <c r="K249" i="10" s="1"/>
  <c r="Q249" i="10" s="1"/>
  <c r="J217" i="10"/>
  <c r="K217" i="10" s="1"/>
  <c r="Q217" i="10" s="1"/>
  <c r="J155" i="10"/>
  <c r="K155" i="10" s="1"/>
  <c r="Q155" i="10" s="1"/>
  <c r="M138" i="10"/>
  <c r="J119" i="10"/>
  <c r="K119" i="10" s="1"/>
  <c r="Q119" i="10" s="1"/>
  <c r="P103" i="10"/>
  <c r="J18" i="10"/>
  <c r="K18" i="10" s="1"/>
  <c r="Q18" i="10" s="1"/>
  <c r="P130" i="10"/>
  <c r="P94" i="10"/>
  <c r="J63" i="10"/>
  <c r="K63" i="10" s="1"/>
  <c r="Q63" i="10" s="1"/>
  <c r="P157" i="10"/>
  <c r="J36" i="10"/>
  <c r="K36" i="10" s="1"/>
  <c r="Q36" i="10" s="1"/>
  <c r="M98" i="10"/>
  <c r="M233" i="10"/>
  <c r="J151" i="10"/>
  <c r="K151" i="10" s="1"/>
  <c r="Q151" i="10" s="1"/>
  <c r="P135" i="10"/>
  <c r="M118" i="10"/>
  <c r="M259" i="10"/>
  <c r="P359" i="10"/>
  <c r="M370" i="10"/>
  <c r="J345" i="10"/>
  <c r="K345" i="10" s="1"/>
  <c r="Q345" i="10" s="1"/>
  <c r="P369" i="10"/>
  <c r="P353" i="10"/>
  <c r="J298" i="10"/>
  <c r="K298" i="10" s="1"/>
  <c r="Q298" i="10" s="1"/>
  <c r="J305" i="10"/>
  <c r="K305" i="10" s="1"/>
  <c r="Q305" i="10" s="1"/>
  <c r="P331" i="10"/>
  <c r="M322" i="10"/>
  <c r="J310" i="10"/>
  <c r="K310" i="10" s="1"/>
  <c r="Q310" i="10" s="1"/>
  <c r="J309" i="10"/>
  <c r="K309" i="10" s="1"/>
  <c r="Q309" i="10" s="1"/>
  <c r="M364" i="10"/>
  <c r="J282" i="10"/>
  <c r="K282" i="10" s="1"/>
  <c r="Q282" i="10" s="1"/>
  <c r="J254" i="10"/>
  <c r="K254" i="10" s="1"/>
  <c r="Q254" i="10" s="1"/>
  <c r="J246" i="10"/>
  <c r="K246" i="10" s="1"/>
  <c r="Q246" i="10" s="1"/>
  <c r="J238" i="10"/>
  <c r="K238" i="10" s="1"/>
  <c r="Q238" i="10" s="1"/>
  <c r="J230" i="10"/>
  <c r="K230" i="10" s="1"/>
  <c r="Q230" i="10" s="1"/>
  <c r="J222" i="10"/>
  <c r="K222" i="10" s="1"/>
  <c r="Q222" i="10" s="1"/>
  <c r="J214" i="10"/>
  <c r="K214" i="10" s="1"/>
  <c r="Q214" i="10" s="1"/>
  <c r="M201" i="10"/>
  <c r="P253" i="10"/>
  <c r="P221" i="10"/>
  <c r="M185" i="10"/>
  <c r="P278" i="10"/>
  <c r="M270" i="10"/>
  <c r="P247" i="10"/>
  <c r="P215" i="10"/>
  <c r="J182" i="10"/>
  <c r="K182" i="10" s="1"/>
  <c r="Q182" i="10" s="1"/>
  <c r="P251" i="10"/>
  <c r="P219" i="10"/>
  <c r="P160" i="10"/>
  <c r="J136" i="10"/>
  <c r="K136" i="10" s="1"/>
  <c r="Q136" i="10" s="1"/>
  <c r="P96" i="10"/>
  <c r="P75" i="10"/>
  <c r="P67" i="10"/>
  <c r="P59" i="10"/>
  <c r="J15" i="10"/>
  <c r="K15" i="10" s="1"/>
  <c r="Q15" i="10" s="1"/>
  <c r="P154" i="10"/>
  <c r="P122" i="10"/>
  <c r="P90" i="10"/>
  <c r="J59" i="10"/>
  <c r="K59" i="10" s="1"/>
  <c r="Q59" i="10" s="1"/>
  <c r="P85" i="10"/>
  <c r="P233" i="10"/>
  <c r="M194" i="10"/>
  <c r="J135" i="10"/>
  <c r="K135" i="10" s="1"/>
  <c r="Q135" i="10" s="1"/>
  <c r="M102" i="10"/>
  <c r="P83" i="10"/>
  <c r="J30" i="10"/>
  <c r="K30" i="10" s="1"/>
  <c r="Q30" i="10" s="1"/>
  <c r="P190" i="10"/>
  <c r="J142" i="10"/>
  <c r="K142" i="10" s="1"/>
  <c r="Q142" i="10" s="1"/>
  <c r="P114" i="10"/>
  <c r="M73" i="10"/>
  <c r="P81" i="10"/>
  <c r="J75" i="10"/>
  <c r="K75" i="10" s="1"/>
  <c r="Q75" i="10" s="1"/>
  <c r="M153" i="10"/>
  <c r="M221" i="10"/>
  <c r="P137" i="10"/>
  <c r="P126" i="10"/>
  <c r="J101" i="10"/>
  <c r="K101" i="10" s="1"/>
  <c r="Q101" i="10" s="1"/>
  <c r="P206" i="10"/>
  <c r="M93" i="10"/>
  <c r="M157" i="10"/>
  <c r="P120" i="10"/>
  <c r="J160" i="10"/>
  <c r="K160" i="10" s="1"/>
  <c r="Q160" i="10" s="1"/>
  <c r="P243" i="10"/>
  <c r="P207" i="10"/>
  <c r="J97" i="10"/>
  <c r="K97" i="10" s="1"/>
  <c r="Q97" i="10" s="1"/>
  <c r="P118" i="10"/>
  <c r="P87" i="10"/>
  <c r="P159" i="10"/>
  <c r="J93" i="10"/>
  <c r="K93" i="10" s="1"/>
  <c r="Q93" i="10" s="1"/>
  <c r="J183" i="10"/>
  <c r="K183" i="10" s="1"/>
  <c r="Q183" i="10" s="1"/>
  <c r="J150" i="10"/>
  <c r="K150" i="10" s="1"/>
  <c r="Q150" i="10" s="1"/>
  <c r="J58" i="10"/>
  <c r="K58" i="10" s="1"/>
  <c r="Q58" i="10" s="1"/>
  <c r="J74" i="10"/>
  <c r="K74" i="10" s="1"/>
  <c r="Q74" i="10" s="1"/>
  <c r="P116" i="10"/>
  <c r="J156" i="10"/>
  <c r="K156" i="10" s="1"/>
  <c r="Q156" i="10" s="1"/>
  <c r="J204" i="10"/>
  <c r="K204" i="10" s="1"/>
  <c r="Q204" i="10" s="1"/>
  <c r="P262" i="10"/>
  <c r="J178" i="10"/>
  <c r="K178" i="10" s="1"/>
  <c r="Q178" i="10" s="1"/>
  <c r="P245" i="10"/>
  <c r="P193" i="10"/>
  <c r="P220" i="10"/>
  <c r="P236" i="10"/>
  <c r="P252" i="10"/>
  <c r="M359" i="10"/>
  <c r="J343" i="10"/>
  <c r="K343" i="10" s="1"/>
  <c r="Q343" i="10" s="1"/>
  <c r="M353" i="10"/>
  <c r="J301" i="10"/>
  <c r="K301" i="10" s="1"/>
  <c r="Q301" i="10" s="1"/>
  <c r="J319" i="10"/>
  <c r="K319" i="10" s="1"/>
  <c r="Q319" i="10" s="1"/>
  <c r="P281" i="10"/>
  <c r="M204" i="10"/>
  <c r="P238" i="10"/>
  <c r="M169" i="10"/>
  <c r="M231" i="10"/>
  <c r="J7" i="10"/>
  <c r="K7" i="10" s="1"/>
  <c r="Q7" i="10" s="1"/>
  <c r="J55" i="10"/>
  <c r="K55" i="10" s="1"/>
  <c r="Q55" i="10" s="1"/>
  <c r="M190" i="10"/>
  <c r="J149" i="10"/>
  <c r="K149" i="10" s="1"/>
  <c r="Q149" i="10" s="1"/>
  <c r="P200" i="10"/>
  <c r="P258" i="10"/>
  <c r="P273" i="10"/>
  <c r="P185" i="10"/>
  <c r="M247" i="10"/>
  <c r="P199" i="10"/>
  <c r="J25" i="10"/>
  <c r="K25" i="10" s="1"/>
  <c r="Q25" i="10" s="1"/>
  <c r="J225" i="10"/>
  <c r="K225" i="10" s="1"/>
  <c r="Q225" i="10" s="1"/>
  <c r="J165" i="10"/>
  <c r="K165" i="10" s="1"/>
  <c r="Q165" i="10" s="1"/>
  <c r="J113" i="10"/>
  <c r="K113" i="10" s="1"/>
  <c r="Q113" i="10" s="1"/>
  <c r="P348" i="10"/>
  <c r="P344" i="10"/>
  <c r="P339" i="10"/>
  <c r="M347" i="10"/>
  <c r="P338" i="10"/>
  <c r="P340" i="10"/>
  <c r="P349" i="10"/>
  <c r="P341" i="10"/>
  <c r="M300" i="10"/>
  <c r="P293" i="10"/>
  <c r="M346" i="10"/>
  <c r="P308" i="10"/>
  <c r="M299" i="10"/>
  <c r="P292" i="10"/>
  <c r="M293" i="10"/>
  <c r="P302" i="10"/>
  <c r="M289" i="10"/>
  <c r="M264" i="10"/>
  <c r="P329" i="10"/>
  <c r="P321" i="10"/>
  <c r="P313" i="10"/>
  <c r="P318" i="10"/>
  <c r="M302" i="10"/>
  <c r="M281" i="10"/>
  <c r="M176" i="10"/>
  <c r="P306" i="10"/>
  <c r="M283" i="10"/>
  <c r="P264" i="10"/>
  <c r="P299" i="10"/>
  <c r="P271" i="10"/>
  <c r="P263" i="10"/>
  <c r="J176" i="10"/>
  <c r="K176" i="10" s="1"/>
  <c r="Q176" i="10" s="1"/>
  <c r="M285" i="10"/>
  <c r="J164" i="10"/>
  <c r="K164" i="10" s="1"/>
  <c r="Q164" i="10" s="1"/>
  <c r="J168" i="10"/>
  <c r="K168" i="10" s="1"/>
  <c r="Q168" i="10" s="1"/>
  <c r="M151" i="10"/>
  <c r="M135" i="10"/>
  <c r="M119" i="10"/>
  <c r="M103" i="10"/>
  <c r="M87" i="10"/>
  <c r="M51" i="10"/>
  <c r="M38" i="10"/>
  <c r="P32" i="10"/>
  <c r="M22" i="10"/>
  <c r="P16" i="10"/>
  <c r="J189" i="10"/>
  <c r="K189" i="10" s="1"/>
  <c r="Q189" i="10" s="1"/>
  <c r="P66" i="10"/>
  <c r="P58" i="10"/>
  <c r="M48" i="10"/>
  <c r="P38" i="10"/>
  <c r="M28" i="10"/>
  <c r="M16" i="10"/>
  <c r="M156" i="10"/>
  <c r="M128" i="10"/>
  <c r="M92" i="10"/>
  <c r="P41" i="10"/>
  <c r="P29" i="10"/>
  <c r="P21" i="10"/>
  <c r="M290" i="10"/>
  <c r="M179" i="10"/>
  <c r="M37" i="10"/>
  <c r="P31" i="10"/>
  <c r="M21" i="10"/>
  <c r="P15" i="10"/>
  <c r="P70" i="10"/>
  <c r="M36" i="10"/>
  <c r="P26" i="10"/>
  <c r="M167" i="10"/>
  <c r="M144" i="10"/>
  <c r="M108" i="10"/>
  <c r="P46" i="10"/>
  <c r="M27" i="10"/>
  <c r="M15" i="10"/>
  <c r="P150" i="10"/>
  <c r="J114" i="10"/>
  <c r="K114" i="10" s="1"/>
  <c r="Q114" i="10" s="1"/>
  <c r="P78" i="10"/>
  <c r="J85" i="10"/>
  <c r="K85" i="10" s="1"/>
  <c r="Q85" i="10" s="1"/>
  <c r="M146" i="10"/>
  <c r="M109" i="10"/>
  <c r="J359" i="10"/>
  <c r="K359" i="10" s="1"/>
  <c r="Q359" i="10" s="1"/>
  <c r="P370" i="10"/>
  <c r="J347" i="10"/>
  <c r="K347" i="10" s="1"/>
  <c r="Q347" i="10" s="1"/>
  <c r="M332" i="10"/>
  <c r="J286" i="10"/>
  <c r="K286" i="10" s="1"/>
  <c r="Q286" i="10" s="1"/>
  <c r="J293" i="10"/>
  <c r="K293" i="10" s="1"/>
  <c r="Q293" i="10" s="1"/>
  <c r="M319" i="10"/>
  <c r="J285" i="10"/>
  <c r="K285" i="10" s="1"/>
  <c r="Q285" i="10" s="1"/>
  <c r="J277" i="10"/>
  <c r="K277" i="10" s="1"/>
  <c r="Q277" i="10" s="1"/>
  <c r="P328" i="10"/>
  <c r="M271" i="10"/>
  <c r="P167" i="10"/>
  <c r="M256" i="10"/>
  <c r="M248" i="10"/>
  <c r="M240" i="10"/>
  <c r="M232" i="10"/>
  <c r="M224" i="10"/>
  <c r="M216" i="10"/>
  <c r="P201" i="10"/>
  <c r="P180" i="10"/>
  <c r="M198" i="10"/>
  <c r="P257" i="10"/>
  <c r="J266" i="10"/>
  <c r="K266" i="10" s="1"/>
  <c r="Q266" i="10" s="1"/>
  <c r="M207" i="10"/>
  <c r="P173" i="10"/>
  <c r="M243" i="10"/>
  <c r="M199" i="10"/>
  <c r="P156" i="10"/>
  <c r="J132" i="10"/>
  <c r="K132" i="10" s="1"/>
  <c r="Q132" i="10" s="1"/>
  <c r="P92" i="10"/>
  <c r="M74" i="10"/>
  <c r="M66" i="10"/>
  <c r="M58" i="10"/>
  <c r="M210" i="10"/>
  <c r="M113" i="10"/>
  <c r="J41" i="10"/>
  <c r="K41" i="10" s="1"/>
  <c r="Q41" i="10" s="1"/>
  <c r="M181" i="10"/>
  <c r="J129" i="10"/>
  <c r="K129" i="10" s="1"/>
  <c r="Q129" i="10" s="1"/>
  <c r="P194" i="10"/>
  <c r="M134" i="10"/>
  <c r="J115" i="10"/>
  <c r="K115" i="10" s="1"/>
  <c r="Q115" i="10" s="1"/>
  <c r="P99" i="10"/>
  <c r="P79" i="10"/>
  <c r="J259" i="10"/>
  <c r="K259" i="10" s="1"/>
  <c r="Q259" i="10" s="1"/>
  <c r="P158" i="10"/>
  <c r="M121" i="10"/>
  <c r="J82" i="10"/>
  <c r="K82" i="10" s="1"/>
  <c r="Q82" i="10" s="1"/>
  <c r="M61" i="10"/>
  <c r="P141" i="10"/>
  <c r="P93" i="10"/>
  <c r="J16" i="10"/>
  <c r="K16" i="10" s="1"/>
  <c r="Q16" i="10" s="1"/>
  <c r="M161" i="10"/>
  <c r="P225" i="10"/>
  <c r="J147" i="10"/>
  <c r="K147" i="10" s="1"/>
  <c r="Q147" i="10" s="1"/>
  <c r="P131" i="10"/>
  <c r="M114" i="10"/>
  <c r="P95" i="10"/>
  <c r="J49" i="10"/>
  <c r="K49" i="10" s="1"/>
  <c r="Q49" i="10" s="1"/>
  <c r="M165" i="10"/>
  <c r="M355" i="10"/>
  <c r="J362" i="10"/>
  <c r="K362" i="10" s="1"/>
  <c r="Q362" i="10" s="1"/>
  <c r="J336" i="10"/>
  <c r="K336" i="10" s="1"/>
  <c r="Q336" i="10" s="1"/>
  <c r="P365" i="10"/>
  <c r="J328" i="10"/>
  <c r="K328" i="10" s="1"/>
  <c r="Q328" i="10" s="1"/>
  <c r="J333" i="10"/>
  <c r="K333" i="10" s="1"/>
  <c r="Q333" i="10" s="1"/>
  <c r="J289" i="10"/>
  <c r="K289" i="10" s="1"/>
  <c r="Q289" i="10" s="1"/>
  <c r="M330" i="10"/>
  <c r="J318" i="10"/>
  <c r="K318" i="10" s="1"/>
  <c r="Q318" i="10" s="1"/>
  <c r="J304" i="10"/>
  <c r="K304" i="10" s="1"/>
  <c r="Q304" i="10" s="1"/>
  <c r="J265" i="10"/>
  <c r="K265" i="10" s="1"/>
  <c r="Q265" i="10" s="1"/>
  <c r="J303" i="10"/>
  <c r="K303" i="10" s="1"/>
  <c r="Q303" i="10" s="1"/>
  <c r="P280" i="10"/>
  <c r="J260" i="10"/>
  <c r="K260" i="10" s="1"/>
  <c r="Q260" i="10" s="1"/>
  <c r="J252" i="10"/>
  <c r="K252" i="10" s="1"/>
  <c r="Q252" i="10" s="1"/>
  <c r="J244" i="10"/>
  <c r="K244" i="10" s="1"/>
  <c r="Q244" i="10" s="1"/>
  <c r="J236" i="10"/>
  <c r="K236" i="10" s="1"/>
  <c r="Q236" i="10" s="1"/>
  <c r="J228" i="10"/>
  <c r="K228" i="10" s="1"/>
  <c r="Q228" i="10" s="1"/>
  <c r="J220" i="10"/>
  <c r="K220" i="10" s="1"/>
  <c r="Q220" i="10" s="1"/>
  <c r="J212" i="10"/>
  <c r="K212" i="10" s="1"/>
  <c r="Q212" i="10" s="1"/>
  <c r="M245" i="10"/>
  <c r="M213" i="10"/>
  <c r="M178" i="10"/>
  <c r="M266" i="10"/>
  <c r="M239" i="10"/>
  <c r="J207" i="10"/>
  <c r="K207" i="10" s="1"/>
  <c r="Q207" i="10" s="1"/>
  <c r="J179" i="10"/>
  <c r="K179" i="10" s="1"/>
  <c r="Q179" i="10" s="1"/>
  <c r="J243" i="10"/>
  <c r="K243" i="10" s="1"/>
  <c r="Q243" i="10" s="1"/>
  <c r="J199" i="10"/>
  <c r="K199" i="10" s="1"/>
  <c r="Q199" i="10" s="1"/>
  <c r="J152" i="10"/>
  <c r="K152" i="10" s="1"/>
  <c r="Q152" i="10" s="1"/>
  <c r="P112" i="10"/>
  <c r="J88" i="10"/>
  <c r="K88" i="10" s="1"/>
  <c r="Q88" i="10" s="1"/>
  <c r="P73" i="10"/>
  <c r="P65" i="10"/>
  <c r="P57" i="10"/>
  <c r="J210" i="10"/>
  <c r="K210" i="10" s="1"/>
  <c r="Q210" i="10" s="1"/>
  <c r="P146" i="10"/>
  <c r="P82" i="10"/>
  <c r="J29" i="10"/>
  <c r="K29" i="10" s="1"/>
  <c r="Q29" i="10" s="1"/>
  <c r="P161" i="10"/>
  <c r="P117" i="10"/>
  <c r="J32" i="10"/>
  <c r="K32" i="10" s="1"/>
  <c r="Q32" i="10" s="1"/>
  <c r="M225" i="10"/>
  <c r="M170" i="10"/>
  <c r="P151" i="10"/>
  <c r="J131" i="10"/>
  <c r="K131" i="10" s="1"/>
  <c r="Q131" i="10" s="1"/>
  <c r="J95" i="10"/>
  <c r="K95" i="10" s="1"/>
  <c r="Q95" i="10" s="1"/>
  <c r="M78" i="10"/>
  <c r="J14" i="10"/>
  <c r="K14" i="10" s="1"/>
  <c r="Q14" i="10" s="1"/>
  <c r="J167" i="10"/>
  <c r="K167" i="10" s="1"/>
  <c r="Q167" i="10" s="1"/>
  <c r="P102" i="10"/>
  <c r="M67" i="10"/>
  <c r="J9" i="10"/>
  <c r="K9" i="10" s="1"/>
  <c r="Q9" i="10" s="1"/>
  <c r="J109" i="10"/>
  <c r="K109" i="10" s="1"/>
  <c r="Q109" i="10" s="1"/>
  <c r="J46" i="10"/>
  <c r="K46" i="10" s="1"/>
  <c r="Q46" i="10" s="1"/>
  <c r="M162" i="10"/>
  <c r="J117" i="10"/>
  <c r="K117" i="10" s="1"/>
  <c r="Q117" i="10" s="1"/>
  <c r="P214" i="10"/>
  <c r="J39" i="10"/>
  <c r="K39" i="10" s="1"/>
  <c r="Q39" i="10" s="1"/>
  <c r="J77" i="10"/>
  <c r="K77" i="10" s="1"/>
  <c r="Q77" i="10" s="1"/>
  <c r="J161" i="10"/>
  <c r="K161" i="10" s="1"/>
  <c r="Q161" i="10" s="1"/>
  <c r="J162" i="10"/>
  <c r="K162" i="10" s="1"/>
  <c r="Q162" i="10" s="1"/>
  <c r="P111" i="10"/>
  <c r="J121" i="10"/>
  <c r="K121" i="10" s="1"/>
  <c r="Q121" i="10" s="1"/>
  <c r="J21" i="10"/>
  <c r="K21" i="10" s="1"/>
  <c r="Q21" i="10" s="1"/>
  <c r="J106" i="10"/>
  <c r="K106" i="10" s="1"/>
  <c r="Q106" i="10" s="1"/>
  <c r="P210" i="10"/>
  <c r="M193" i="10"/>
  <c r="M125" i="10"/>
  <c r="J96" i="10"/>
  <c r="K96" i="10" s="1"/>
  <c r="Q96" i="10" s="1"/>
  <c r="J208" i="10"/>
  <c r="K208" i="10" s="1"/>
  <c r="Q208" i="10" s="1"/>
  <c r="M86" i="10"/>
  <c r="P195" i="10"/>
  <c r="P241" i="10"/>
  <c r="J57" i="10"/>
  <c r="K57" i="10" s="1"/>
  <c r="Q57" i="10" s="1"/>
  <c r="J11" i="10"/>
  <c r="K11" i="10" s="1"/>
  <c r="Q11" i="10" s="1"/>
  <c r="J92" i="10"/>
  <c r="K92" i="10" s="1"/>
  <c r="Q92" i="10" s="1"/>
  <c r="J206" i="10"/>
  <c r="K206" i="10" s="1"/>
  <c r="Q206" i="10" s="1"/>
  <c r="P213" i="10"/>
  <c r="P212" i="10"/>
  <c r="P244" i="10"/>
  <c r="M154" i="10"/>
  <c r="M369" i="10"/>
  <c r="M331" i="10"/>
  <c r="J229" i="10"/>
  <c r="K229" i="10" s="1"/>
  <c r="Q229" i="10" s="1"/>
  <c r="J166" i="10"/>
  <c r="K166" i="10" s="1"/>
  <c r="Q166" i="10" s="1"/>
  <c r="J133" i="10"/>
  <c r="K133" i="10" s="1"/>
  <c r="Q133" i="10" s="1"/>
  <c r="M55" i="10"/>
  <c r="P179" i="10"/>
  <c r="P226" i="10"/>
  <c r="J64" i="10"/>
  <c r="K64" i="10" s="1"/>
  <c r="Q64" i="10" s="1"/>
  <c r="P125" i="10"/>
  <c r="J192" i="10"/>
  <c r="K192" i="10" s="1"/>
  <c r="Q192" i="10" s="1"/>
  <c r="P350" i="10"/>
  <c r="P342" i="10"/>
  <c r="M343" i="10"/>
  <c r="M340" i="10"/>
  <c r="M308" i="10"/>
  <c r="M350" i="10"/>
  <c r="M307" i="10"/>
  <c r="M334" i="10"/>
  <c r="M272" i="10"/>
  <c r="P325" i="10"/>
  <c r="M306" i="10"/>
  <c r="M305" i="10"/>
  <c r="M184" i="10"/>
  <c r="P322" i="10"/>
  <c r="P272" i="10"/>
  <c r="M277" i="10"/>
  <c r="J193" i="10"/>
  <c r="K193" i="10" s="1"/>
  <c r="Q193" i="10" s="1"/>
  <c r="J180" i="10"/>
  <c r="K180" i="10" s="1"/>
  <c r="Q180" i="10" s="1"/>
  <c r="M159" i="10"/>
  <c r="M127" i="10"/>
  <c r="M95" i="10"/>
  <c r="M47" i="10"/>
  <c r="P24" i="10"/>
  <c r="M14" i="10"/>
  <c r="P72" i="10"/>
  <c r="M52" i="10"/>
  <c r="P34" i="10"/>
  <c r="P10" i="10"/>
  <c r="M104" i="10"/>
  <c r="P25" i="10"/>
  <c r="P23" i="10"/>
  <c r="M13" i="10"/>
  <c r="M46" i="10"/>
  <c r="M24" i="10"/>
  <c r="J190" i="10"/>
  <c r="K190" i="10" s="1"/>
  <c r="Q190" i="10" s="1"/>
  <c r="M116" i="10"/>
  <c r="P50" i="10"/>
  <c r="P33" i="10"/>
  <c r="M195" i="10"/>
  <c r="J40" i="10"/>
  <c r="K40" i="10" s="1"/>
  <c r="Q40" i="10" s="1"/>
  <c r="P371" i="10"/>
  <c r="J358" i="10"/>
  <c r="K358" i="10" s="1"/>
  <c r="Q358" i="10" s="1"/>
  <c r="M321" i="10"/>
  <c r="J323" i="10"/>
  <c r="K323" i="10" s="1"/>
  <c r="Q323" i="10" s="1"/>
  <c r="J281" i="10"/>
  <c r="K281" i="10" s="1"/>
  <c r="Q281" i="10" s="1"/>
  <c r="J308" i="10"/>
  <c r="K308" i="10" s="1"/>
  <c r="Q308" i="10" s="1"/>
  <c r="P183" i="10"/>
  <c r="M252" i="10"/>
  <c r="M236" i="10"/>
  <c r="M220" i="10"/>
  <c r="P227" i="10"/>
  <c r="J100" i="10"/>
  <c r="K100" i="10" s="1"/>
  <c r="Q100" i="10" s="1"/>
  <c r="M70" i="10"/>
  <c r="J35" i="10"/>
  <c r="K35" i="10" s="1"/>
  <c r="Q35" i="10" s="1"/>
  <c r="J130" i="10"/>
  <c r="K130" i="10" s="1"/>
  <c r="Q130" i="10" s="1"/>
  <c r="M71" i="10"/>
  <c r="P153" i="10"/>
  <c r="J50" i="10"/>
  <c r="K50" i="10" s="1"/>
  <c r="Q50" i="10" s="1"/>
  <c r="J159" i="10"/>
  <c r="K159" i="10" s="1"/>
  <c r="Q159" i="10" s="1"/>
  <c r="M126" i="10"/>
  <c r="J87" i="10"/>
  <c r="K87" i="10" s="1"/>
  <c r="Q87" i="10" s="1"/>
  <c r="J33" i="10"/>
  <c r="K33" i="10" s="1"/>
  <c r="Q33" i="10" s="1"/>
  <c r="J48" i="10"/>
  <c r="K48" i="10" s="1"/>
  <c r="Q48" i="10" s="1"/>
  <c r="M97" i="10"/>
  <c r="M158" i="10"/>
  <c r="P123" i="10"/>
  <c r="J83" i="10"/>
  <c r="K83" i="10" s="1"/>
  <c r="Q83" i="10" s="1"/>
  <c r="J363" i="10"/>
  <c r="K363" i="10" s="1"/>
  <c r="Q363" i="10" s="1"/>
  <c r="M354" i="10"/>
  <c r="P357" i="10"/>
  <c r="J317" i="10"/>
  <c r="K317" i="10" s="1"/>
  <c r="Q317" i="10" s="1"/>
  <c r="P323" i="10"/>
  <c r="P324" i="10"/>
  <c r="J263" i="10"/>
  <c r="K263" i="10" s="1"/>
  <c r="Q263" i="10" s="1"/>
  <c r="J248" i="10"/>
  <c r="K248" i="10" s="1"/>
  <c r="Q248" i="10" s="1"/>
  <c r="J232" i="10"/>
  <c r="K232" i="10" s="1"/>
  <c r="Q232" i="10" s="1"/>
  <c r="J216" i="10"/>
  <c r="K216" i="10" s="1"/>
  <c r="Q216" i="10" s="1"/>
  <c r="M229" i="10"/>
  <c r="J287" i="10"/>
  <c r="K287" i="10" s="1"/>
  <c r="Q287" i="10" s="1"/>
  <c r="M255" i="10"/>
  <c r="P191" i="10"/>
  <c r="P144" i="10"/>
  <c r="P69" i="10"/>
  <c r="J31" i="10"/>
  <c r="K31" i="10" s="1"/>
  <c r="Q31" i="10" s="1"/>
  <c r="M129" i="10"/>
  <c r="J69" i="10"/>
  <c r="K69" i="10" s="1"/>
  <c r="Q69" i="10" s="1"/>
  <c r="J141" i="10"/>
  <c r="K141" i="10" s="1"/>
  <c r="Q141" i="10" s="1"/>
  <c r="M241" i="10"/>
  <c r="J123" i="10"/>
  <c r="K123" i="10" s="1"/>
  <c r="Q123" i="10" s="1"/>
  <c r="M90" i="10"/>
  <c r="M228" i="10"/>
  <c r="P138" i="10"/>
  <c r="M142" i="10"/>
  <c r="P139" i="10"/>
  <c r="J22" i="10"/>
  <c r="K22" i="10" s="1"/>
  <c r="Q22" i="10" s="1"/>
  <c r="J312" i="10"/>
  <c r="K312" i="10" s="1"/>
  <c r="Q312" i="10" s="1"/>
  <c r="M314" i="10"/>
  <c r="J256" i="10"/>
  <c r="K256" i="10" s="1"/>
  <c r="Q256" i="10" s="1"/>
  <c r="J224" i="10"/>
  <c r="K224" i="10" s="1"/>
  <c r="Q224" i="10" s="1"/>
  <c r="M261" i="10"/>
  <c r="M274" i="10"/>
  <c r="J171" i="10"/>
  <c r="K171" i="10" s="1"/>
  <c r="Q171" i="10" s="1"/>
  <c r="P80" i="10"/>
  <c r="P162" i="10"/>
  <c r="J211" i="10"/>
  <c r="K211" i="10" s="1"/>
  <c r="Q211" i="10" s="1"/>
  <c r="J196" i="10"/>
  <c r="K196" i="10" s="1"/>
  <c r="Q196" i="10" s="1"/>
  <c r="P107" i="10"/>
  <c r="J154" i="10"/>
  <c r="K154" i="10" s="1"/>
  <c r="Q154" i="10" s="1"/>
  <c r="P240" i="10"/>
  <c r="P360" i="10"/>
  <c r="M196" i="10"/>
  <c r="M253" i="10"/>
  <c r="J110" i="10"/>
  <c r="K110" i="10" s="1"/>
  <c r="Q110" i="10" s="1"/>
  <c r="J223" i="10"/>
  <c r="K223" i="10" s="1"/>
  <c r="Q223" i="10" s="1"/>
  <c r="P181" i="10"/>
  <c r="M345" i="10"/>
  <c r="M288" i="10"/>
  <c r="M287" i="10"/>
  <c r="P287" i="10"/>
  <c r="M286" i="10"/>
  <c r="M336" i="10"/>
  <c r="M279" i="10"/>
  <c r="J209" i="10"/>
  <c r="K209" i="10" s="1"/>
  <c r="Q209" i="10" s="1"/>
  <c r="M163" i="10"/>
  <c r="M99" i="10"/>
  <c r="P36" i="10"/>
  <c r="P76" i="10"/>
  <c r="M12" i="10"/>
  <c r="P9" i="10"/>
  <c r="P45" i="10"/>
  <c r="M25" i="10"/>
  <c r="M54" i="10"/>
  <c r="J205" i="10"/>
  <c r="K205" i="10" s="1"/>
  <c r="Q205" i="10" s="1"/>
  <c r="P52" i="10"/>
  <c r="M11" i="10"/>
  <c r="J52" i="10"/>
  <c r="K52" i="10" s="1"/>
  <c r="Q52" i="10" s="1"/>
  <c r="M366" i="10"/>
  <c r="M329" i="10"/>
  <c r="J283" i="10"/>
  <c r="K283" i="10" s="1"/>
  <c r="Q283" i="10" s="1"/>
  <c r="M254" i="10"/>
  <c r="M222" i="10"/>
  <c r="J253" i="10"/>
  <c r="K253" i="10" s="1"/>
  <c r="Q253" i="10" s="1"/>
  <c r="J262" i="10"/>
  <c r="K262" i="10" s="1"/>
  <c r="Q262" i="10" s="1"/>
  <c r="P108" i="10"/>
  <c r="M56" i="10"/>
  <c r="P170" i="10"/>
  <c r="M130" i="10"/>
  <c r="J195" i="10"/>
  <c r="K195" i="10" s="1"/>
  <c r="Q195" i="10" s="1"/>
  <c r="M57" i="10"/>
  <c r="J125" i="10"/>
  <c r="K125" i="10" s="1"/>
  <c r="Q125" i="10" s="1"/>
  <c r="P127" i="10"/>
  <c r="M371" i="10"/>
  <c r="P361" i="10"/>
  <c r="J326" i="10"/>
  <c r="K326" i="10" s="1"/>
  <c r="Q326" i="10" s="1"/>
  <c r="J250" i="10"/>
  <c r="K250" i="10" s="1"/>
  <c r="Q250" i="10" s="1"/>
  <c r="J218" i="10"/>
  <c r="K218" i="10" s="1"/>
  <c r="Q218" i="10" s="1"/>
  <c r="P237" i="10"/>
  <c r="M262" i="10"/>
  <c r="M235" i="10"/>
  <c r="J104" i="10"/>
  <c r="K104" i="10" s="1"/>
  <c r="Q104" i="10" s="1"/>
  <c r="P55" i="10"/>
  <c r="M75" i="10"/>
  <c r="J163" i="10"/>
  <c r="K163" i="10" s="1"/>
  <c r="Q163" i="10" s="1"/>
  <c r="J91" i="10"/>
  <c r="K91" i="10" s="1"/>
  <c r="Q91" i="10" s="1"/>
  <c r="P101" i="10"/>
  <c r="M110" i="10"/>
  <c r="J241" i="10"/>
  <c r="K241" i="10" s="1"/>
  <c r="Q241" i="10" s="1"/>
  <c r="J23" i="10"/>
  <c r="K23" i="10" s="1"/>
  <c r="Q23" i="10" s="1"/>
  <c r="J128" i="10"/>
  <c r="K128" i="10" s="1"/>
  <c r="Q128" i="10" s="1"/>
  <c r="J276" i="10"/>
  <c r="K276" i="10" s="1"/>
  <c r="Q276" i="10" s="1"/>
  <c r="J145" i="10"/>
  <c r="K145" i="10" s="1"/>
  <c r="Q145" i="10" s="1"/>
  <c r="J103" i="10"/>
  <c r="K103" i="10" s="1"/>
  <c r="Q103" i="10" s="1"/>
  <c r="J102" i="10"/>
  <c r="K102" i="10" s="1"/>
  <c r="Q102" i="10" s="1"/>
  <c r="J62" i="10"/>
  <c r="K62" i="10" s="1"/>
  <c r="Q62" i="10" s="1"/>
  <c r="J124" i="10"/>
  <c r="K124" i="10" s="1"/>
  <c r="Q124" i="10" s="1"/>
  <c r="P276" i="10"/>
  <c r="P270" i="10"/>
  <c r="P261" i="10"/>
  <c r="P224" i="10"/>
  <c r="P256" i="10"/>
  <c r="J348" i="10"/>
  <c r="K348" i="10" s="1"/>
  <c r="Q348" i="10" s="1"/>
  <c r="M320" i="10"/>
  <c r="M315" i="10"/>
  <c r="J307" i="10"/>
  <c r="K307" i="10" s="1"/>
  <c r="Q307" i="10" s="1"/>
  <c r="P254" i="10"/>
  <c r="P284" i="10"/>
  <c r="M149" i="10"/>
  <c r="P155" i="10"/>
  <c r="J296" i="10"/>
  <c r="K296" i="10" s="1"/>
  <c r="Q296" i="10" s="1"/>
  <c r="P209" i="10"/>
  <c r="M278" i="10"/>
  <c r="M150" i="10"/>
  <c r="P347" i="10"/>
  <c r="M304" i="10"/>
  <c r="M344" i="10"/>
  <c r="M303" i="10"/>
  <c r="P298" i="10"/>
  <c r="M335" i="10"/>
  <c r="P291" i="10"/>
  <c r="M172" i="10"/>
  <c r="M301" i="10"/>
  <c r="M269" i="10"/>
  <c r="M171" i="10"/>
  <c r="J188" i="10"/>
  <c r="K188" i="10" s="1"/>
  <c r="Q188" i="10" s="1"/>
  <c r="M147" i="10"/>
  <c r="M115" i="10"/>
  <c r="M83" i="10"/>
  <c r="M42" i="10"/>
  <c r="P20" i="10"/>
  <c r="M10" i="10"/>
  <c r="P64" i="10"/>
  <c r="M44" i="10"/>
  <c r="P22" i="10"/>
  <c r="M140" i="10"/>
  <c r="M88" i="10"/>
  <c r="J202" i="10"/>
  <c r="K202" i="10" s="1"/>
  <c r="Q202" i="10" s="1"/>
  <c r="P49" i="10"/>
  <c r="M41" i="10"/>
  <c r="P19" i="10"/>
  <c r="M9" i="10"/>
  <c r="M32" i="10"/>
  <c r="P14" i="10"/>
  <c r="M160" i="10"/>
  <c r="M96" i="10"/>
  <c r="P44" i="10"/>
  <c r="M23" i="10"/>
  <c r="M69" i="10"/>
  <c r="M106" i="10"/>
  <c r="P355" i="10"/>
  <c r="J335" i="10"/>
  <c r="K335" i="10" s="1"/>
  <c r="Q335" i="10" s="1"/>
  <c r="M324" i="10"/>
  <c r="M368" i="10"/>
  <c r="J315" i="10"/>
  <c r="K315" i="10" s="1"/>
  <c r="Q315" i="10" s="1"/>
  <c r="J275" i="10"/>
  <c r="K275" i="10" s="1"/>
  <c r="Q275" i="10" s="1"/>
  <c r="P364" i="10"/>
  <c r="P282" i="10"/>
  <c r="M246" i="10"/>
  <c r="M230" i="10"/>
  <c r="M214" i="10"/>
  <c r="P172" i="10"/>
  <c r="J221" i="10"/>
  <c r="K221" i="10" s="1"/>
  <c r="Q221" i="10" s="1"/>
  <c r="J284" i="10"/>
  <c r="K284" i="10" s="1"/>
  <c r="Q284" i="10" s="1"/>
  <c r="J231" i="10"/>
  <c r="K231" i="10" s="1"/>
  <c r="Q231" i="10" s="1"/>
  <c r="P166" i="10"/>
  <c r="J84" i="10"/>
  <c r="K84" i="10" s="1"/>
  <c r="Q84" i="10" s="1"/>
  <c r="M64" i="10"/>
  <c r="J186" i="10"/>
  <c r="K186" i="10" s="1"/>
  <c r="Q186" i="10" s="1"/>
  <c r="J17" i="10"/>
  <c r="K17" i="10" s="1"/>
  <c r="Q17" i="10" s="1"/>
  <c r="J233" i="10"/>
  <c r="K233" i="10" s="1"/>
  <c r="Q233" i="10" s="1"/>
  <c r="J111" i="10"/>
  <c r="K111" i="10" s="1"/>
  <c r="Q111" i="10" s="1"/>
  <c r="J47" i="10"/>
  <c r="K47" i="10" s="1"/>
  <c r="Q47" i="10" s="1"/>
  <c r="J146" i="10"/>
  <c r="K146" i="10" s="1"/>
  <c r="Q146" i="10" s="1"/>
  <c r="P133" i="10"/>
  <c r="M174" i="10"/>
  <c r="M217" i="10"/>
  <c r="J107" i="10"/>
  <c r="K107" i="10" s="1"/>
  <c r="Q107" i="10" s="1"/>
  <c r="J38" i="10"/>
  <c r="K38" i="10" s="1"/>
  <c r="Q38" i="10" s="1"/>
  <c r="J350" i="10"/>
  <c r="K350" i="10" s="1"/>
  <c r="Q350" i="10" s="1"/>
  <c r="J320" i="10"/>
  <c r="K320" i="10" s="1"/>
  <c r="Q320" i="10" s="1"/>
  <c r="J360" i="10"/>
  <c r="K360" i="10" s="1"/>
  <c r="Q360" i="10" s="1"/>
  <c r="P315" i="10"/>
  <c r="J272" i="10"/>
  <c r="K272" i="10" s="1"/>
  <c r="Q272" i="10" s="1"/>
  <c r="J258" i="10"/>
  <c r="K258" i="10" s="1"/>
  <c r="Q258" i="10" s="1"/>
  <c r="J242" i="10"/>
  <c r="K242" i="10" s="1"/>
  <c r="Q242" i="10" s="1"/>
  <c r="J226" i="10"/>
  <c r="K226" i="10" s="1"/>
  <c r="Q226" i="10" s="1"/>
  <c r="P265" i="10"/>
  <c r="P203" i="10"/>
  <c r="M284" i="10"/>
  <c r="P231" i="10"/>
  <c r="M166" i="10"/>
  <c r="P177" i="10"/>
  <c r="P128" i="10"/>
  <c r="P63" i="10"/>
  <c r="P106" i="10"/>
  <c r="J13" i="10"/>
  <c r="K13" i="10" s="1"/>
  <c r="Q13" i="10" s="1"/>
  <c r="P109" i="10"/>
  <c r="P217" i="10"/>
  <c r="P147" i="10"/>
  <c r="J53" i="10"/>
  <c r="K53" i="10" s="1"/>
  <c r="Q53" i="10" s="1"/>
  <c r="P165" i="10"/>
  <c r="J90" i="10"/>
  <c r="K90" i="10" s="1"/>
  <c r="Q90" i="10" s="1"/>
  <c r="J153" i="10"/>
  <c r="K153" i="10" s="1"/>
  <c r="Q153" i="10" s="1"/>
  <c r="J28" i="10"/>
  <c r="K28" i="10" s="1"/>
  <c r="Q28" i="10" s="1"/>
  <c r="M85" i="10"/>
  <c r="J144" i="10"/>
  <c r="K144" i="10" s="1"/>
  <c r="Q144" i="10" s="1"/>
  <c r="M63" i="10"/>
  <c r="M173" i="10"/>
  <c r="M59" i="10"/>
  <c r="J137" i="10"/>
  <c r="K137" i="10" s="1"/>
  <c r="Q137" i="10" s="1"/>
  <c r="J118" i="10"/>
  <c r="K118" i="10" s="1"/>
  <c r="Q118" i="10" s="1"/>
  <c r="J66" i="10"/>
  <c r="K66" i="10" s="1"/>
  <c r="Q66" i="10" s="1"/>
  <c r="P168" i="10"/>
  <c r="P228" i="10"/>
  <c r="P260" i="10"/>
  <c r="J366" i="10"/>
  <c r="K366" i="10" s="1"/>
  <c r="Q366" i="10" s="1"/>
  <c r="J294" i="10"/>
  <c r="K294" i="10" s="1"/>
  <c r="Q294" i="10" s="1"/>
  <c r="J271" i="10"/>
  <c r="K271" i="10" s="1"/>
  <c r="Q271" i="10" s="1"/>
  <c r="P266" i="10"/>
  <c r="P136" i="10"/>
  <c r="M117" i="10"/>
  <c r="P119" i="10"/>
  <c r="J267" i="10"/>
  <c r="K267" i="10" s="1"/>
  <c r="Q267" i="10" s="1"/>
  <c r="P197" i="10"/>
  <c r="P274" i="10"/>
  <c r="P132" i="10"/>
  <c r="P110" i="10"/>
  <c r="P115" i="10"/>
  <c r="P346" i="10"/>
  <c r="M338" i="10"/>
  <c r="M337" i="10"/>
  <c r="P345" i="10"/>
  <c r="P301" i="10"/>
  <c r="M292" i="10"/>
  <c r="M342" i="10"/>
  <c r="P300" i="10"/>
  <c r="M291" i="10"/>
  <c r="P294" i="10"/>
  <c r="P333" i="10"/>
  <c r="P317" i="10"/>
  <c r="P286" i="10"/>
  <c r="P290" i="10"/>
  <c r="M168" i="10"/>
  <c r="M298" i="10"/>
  <c r="P326" i="10"/>
  <c r="P267" i="10"/>
  <c r="P330" i="10"/>
  <c r="M183" i="10"/>
  <c r="M143" i="10"/>
  <c r="M111" i="10"/>
  <c r="M79" i="10"/>
  <c r="P40" i="10"/>
  <c r="M30" i="10"/>
  <c r="P8" i="10"/>
  <c r="P62" i="10"/>
  <c r="P42" i="10"/>
  <c r="M20" i="10"/>
  <c r="M136" i="10"/>
  <c r="M80" i="10"/>
  <c r="P37" i="10"/>
  <c r="J201" i="10"/>
  <c r="K201" i="10" s="1"/>
  <c r="Q201" i="10" s="1"/>
  <c r="P39" i="10"/>
  <c r="M29" i="10"/>
  <c r="P7" i="10"/>
  <c r="P30" i="10"/>
  <c r="M152" i="10"/>
  <c r="M84" i="10"/>
  <c r="M43" i="10"/>
  <c r="M19" i="10"/>
  <c r="M65" i="10"/>
  <c r="P105" i="10"/>
  <c r="M82" i="10"/>
  <c r="M351" i="10"/>
  <c r="M316" i="10"/>
  <c r="J352" i="10"/>
  <c r="K352" i="10" s="1"/>
  <c r="Q352" i="10" s="1"/>
  <c r="J292" i="10"/>
  <c r="K292" i="10" s="1"/>
  <c r="Q292" i="10" s="1"/>
  <c r="M260" i="10"/>
  <c r="M244" i="10"/>
  <c r="M212" i="10"/>
  <c r="P164" i="10"/>
  <c r="J274" i="10"/>
  <c r="K274" i="10" s="1"/>
  <c r="Q274" i="10" s="1"/>
  <c r="M276" i="10"/>
  <c r="P174" i="10"/>
  <c r="P124" i="10"/>
  <c r="M62" i="10"/>
  <c r="M211" i="10"/>
  <c r="P143" i="10"/>
  <c r="J34" i="10"/>
  <c r="K34" i="10" s="1"/>
  <c r="Q34" i="10" s="1"/>
  <c r="P121" i="10"/>
  <c r="J198" i="10"/>
  <c r="K198" i="10" s="1"/>
  <c r="Q198" i="10" s="1"/>
  <c r="J342" i="10"/>
  <c r="K342" i="10" s="1"/>
  <c r="Q342" i="10" s="1"/>
  <c r="P334" i="10"/>
  <c r="P352" i="10"/>
  <c r="J240" i="10"/>
  <c r="K240" i="10" s="1"/>
  <c r="Q240" i="10" s="1"/>
  <c r="P205" i="10"/>
  <c r="J200" i="10"/>
  <c r="K200" i="10" s="1"/>
  <c r="Q200" i="10" s="1"/>
  <c r="M223" i="10"/>
  <c r="J120" i="10"/>
  <c r="K120" i="10" s="1"/>
  <c r="Q120" i="10" s="1"/>
  <c r="P61" i="10"/>
  <c r="P98" i="10"/>
  <c r="P97" i="10"/>
  <c r="J139" i="10"/>
  <c r="K139" i="10" s="1"/>
  <c r="Q139" i="10" s="1"/>
  <c r="J45" i="10"/>
  <c r="K45" i="10" s="1"/>
  <c r="Q45" i="10" s="1"/>
  <c r="M81" i="10"/>
  <c r="J12" i="10"/>
  <c r="K12" i="10" s="1"/>
  <c r="Q12" i="10" s="1"/>
  <c r="M133" i="10"/>
  <c r="J65" i="10"/>
  <c r="K65" i="10" s="1"/>
  <c r="Q65" i="10" s="1"/>
  <c r="P88" i="10"/>
  <c r="J185" i="10"/>
  <c r="K185" i="10" s="1"/>
  <c r="Q185" i="10" s="1"/>
  <c r="P223" i="10"/>
  <c r="J194" i="10"/>
  <c r="K194" i="10" s="1"/>
  <c r="Q194" i="10" s="1"/>
  <c r="M186" i="10"/>
  <c r="P84" i="10"/>
  <c r="M177" i="10"/>
  <c r="M205" i="10"/>
  <c r="P129" i="10"/>
  <c r="P335" i="10"/>
  <c r="P275" i="10"/>
  <c r="J181" i="10"/>
  <c r="K181" i="10" s="1"/>
  <c r="Q181" i="10" s="1"/>
  <c r="P192" i="10"/>
  <c r="J245" i="10"/>
  <c r="K245" i="10" s="1"/>
  <c r="Q245" i="10" s="1"/>
  <c r="J72" i="10"/>
  <c r="K72" i="10" s="1"/>
  <c r="Q72" i="10" s="1"/>
  <c r="J98" i="10"/>
  <c r="K98" i="10" s="1"/>
  <c r="Q98" i="10" s="1"/>
  <c r="P297" i="10"/>
  <c r="P296" i="10"/>
  <c r="M188" i="10"/>
  <c r="M275" i="10"/>
  <c r="J197" i="10"/>
  <c r="K197" i="10" s="1"/>
  <c r="Q197" i="10" s="1"/>
  <c r="M131" i="10"/>
  <c r="M49" i="10"/>
  <c r="M26" i="10"/>
  <c r="P56" i="10"/>
  <c r="M120" i="10"/>
  <c r="P53" i="10"/>
  <c r="P35" i="10"/>
  <c r="M124" i="10"/>
  <c r="M35" i="10"/>
  <c r="M105" i="10"/>
  <c r="J37" i="10"/>
  <c r="K37" i="10" s="1"/>
  <c r="Q37" i="10" s="1"/>
  <c r="J177" i="10"/>
  <c r="K177" i="10" s="1"/>
  <c r="Q177" i="10" s="1"/>
  <c r="M327" i="10"/>
  <c r="P312" i="10"/>
  <c r="M238" i="10"/>
  <c r="M197" i="10"/>
  <c r="P178" i="10"/>
  <c r="P202" i="10"/>
  <c r="J148" i="10"/>
  <c r="K148" i="10" s="1"/>
  <c r="Q148" i="10" s="1"/>
  <c r="M72" i="10"/>
  <c r="J138" i="10"/>
  <c r="K138" i="10" s="1"/>
  <c r="Q138" i="10" s="1"/>
  <c r="P77" i="10"/>
  <c r="M94" i="10"/>
  <c r="P163" i="10"/>
  <c r="P91" i="10"/>
  <c r="P358" i="10"/>
  <c r="J325" i="10"/>
  <c r="K325" i="10" s="1"/>
  <c r="Q325" i="10" s="1"/>
  <c r="J288" i="10"/>
  <c r="K288" i="10" s="1"/>
  <c r="Q288" i="10" s="1"/>
  <c r="P356" i="10"/>
  <c r="J234" i="10"/>
  <c r="K234" i="10" s="1"/>
  <c r="Q234" i="10" s="1"/>
  <c r="P189" i="10"/>
  <c r="P169" i="10"/>
  <c r="M202" i="10"/>
  <c r="P71" i="10"/>
  <c r="M137" i="10"/>
  <c r="P249" i="10"/>
  <c r="J127" i="10"/>
  <c r="K127" i="10" s="1"/>
  <c r="Q127" i="10" s="1"/>
  <c r="P259" i="10"/>
  <c r="M122" i="10"/>
  <c r="I368" i="6"/>
  <c r="I364" i="6"/>
  <c r="I360" i="6"/>
  <c r="I356" i="6"/>
  <c r="I352" i="6"/>
  <c r="I348" i="6"/>
  <c r="I344" i="6"/>
  <c r="I340" i="6"/>
  <c r="I339" i="6"/>
  <c r="I332" i="6"/>
  <c r="I328" i="6"/>
  <c r="I324" i="6"/>
  <c r="I320" i="6"/>
  <c r="I316" i="6"/>
  <c r="I312" i="6"/>
  <c r="I308" i="6"/>
  <c r="I303" i="6"/>
  <c r="I299" i="6"/>
  <c r="I295" i="6"/>
  <c r="I291" i="6"/>
  <c r="I287" i="6"/>
  <c r="I371" i="6"/>
  <c r="I367" i="6"/>
  <c r="I363" i="6"/>
  <c r="I359" i="6"/>
  <c r="I355" i="6"/>
  <c r="I351" i="6"/>
  <c r="I347" i="6"/>
  <c r="I343" i="6"/>
  <c r="I338" i="6"/>
  <c r="I337" i="6"/>
  <c r="I331" i="6"/>
  <c r="I327" i="6"/>
  <c r="I323" i="6"/>
  <c r="I319" i="6"/>
  <c r="I315" i="6"/>
  <c r="I311" i="6"/>
  <c r="I307" i="6"/>
  <c r="I306" i="6"/>
  <c r="I370" i="6"/>
  <c r="I366" i="6"/>
  <c r="I362" i="6"/>
  <c r="I358" i="6"/>
  <c r="I354" i="6"/>
  <c r="I350" i="6"/>
  <c r="I346" i="6"/>
  <c r="I342" i="6"/>
  <c r="I336" i="6"/>
  <c r="I335" i="6"/>
  <c r="I330" i="6"/>
  <c r="I326" i="6"/>
  <c r="I322" i="6"/>
  <c r="I318" i="6"/>
  <c r="I314" i="6"/>
  <c r="I369" i="6"/>
  <c r="I365" i="6"/>
  <c r="I361" i="6"/>
  <c r="I357" i="6"/>
  <c r="I353" i="6"/>
  <c r="I349" i="6"/>
  <c r="I345" i="6"/>
  <c r="I341" i="6"/>
  <c r="I302" i="6"/>
  <c r="I301" i="6"/>
  <c r="I298" i="6"/>
  <c r="I297" i="6"/>
  <c r="I294" i="6"/>
  <c r="I293" i="6"/>
  <c r="I290" i="6"/>
  <c r="I289" i="6"/>
  <c r="I286" i="6"/>
  <c r="I282" i="6"/>
  <c r="I259" i="6"/>
  <c r="I255" i="6"/>
  <c r="I251" i="6"/>
  <c r="I247" i="6"/>
  <c r="I243" i="6"/>
  <c r="I239" i="6"/>
  <c r="I334" i="6"/>
  <c r="I305" i="6"/>
  <c r="I304" i="6"/>
  <c r="I300" i="6"/>
  <c r="I296" i="6"/>
  <c r="I292" i="6"/>
  <c r="I288" i="6"/>
  <c r="I285" i="6"/>
  <c r="I281" i="6"/>
  <c r="I258" i="6"/>
  <c r="I254" i="6"/>
  <c r="I250" i="6"/>
  <c r="I246" i="6"/>
  <c r="I242" i="6"/>
  <c r="I238" i="6"/>
  <c r="I284" i="6"/>
  <c r="I280" i="6"/>
  <c r="I279" i="6"/>
  <c r="I278" i="6"/>
  <c r="I277" i="6"/>
  <c r="I276" i="6"/>
  <c r="I275" i="6"/>
  <c r="I274" i="6"/>
  <c r="I273" i="6"/>
  <c r="I272" i="6"/>
  <c r="I271" i="6"/>
  <c r="I270" i="6"/>
  <c r="I269" i="6"/>
  <c r="I268" i="6"/>
  <c r="I267" i="6"/>
  <c r="I266" i="6"/>
  <c r="I265" i="6"/>
  <c r="I264" i="6"/>
  <c r="I263" i="6"/>
  <c r="I262" i="6"/>
  <c r="I257" i="6"/>
  <c r="I253" i="6"/>
  <c r="I249" i="6"/>
  <c r="I245" i="6"/>
  <c r="I241" i="6"/>
  <c r="I237" i="6"/>
  <c r="I232" i="6"/>
  <c r="I228" i="6"/>
  <c r="I224" i="6"/>
  <c r="I220" i="6"/>
  <c r="I216" i="6"/>
  <c r="I212" i="6"/>
  <c r="I206" i="6"/>
  <c r="I203" i="6"/>
  <c r="I198" i="6"/>
  <c r="I195" i="6"/>
  <c r="I190" i="6"/>
  <c r="I187" i="6"/>
  <c r="I182" i="6"/>
  <c r="I179" i="6"/>
  <c r="I174" i="6"/>
  <c r="I171" i="6"/>
  <c r="I166" i="6"/>
  <c r="I163" i="6"/>
  <c r="I158" i="6"/>
  <c r="I155" i="6"/>
  <c r="I150" i="6"/>
  <c r="I148" i="6"/>
  <c r="I146" i="6"/>
  <c r="I142" i="6"/>
  <c r="I138" i="6"/>
  <c r="I134" i="6"/>
  <c r="I130" i="6"/>
  <c r="I126" i="6"/>
  <c r="I122" i="6"/>
  <c r="I121" i="6"/>
  <c r="I114" i="6"/>
  <c r="I113" i="6"/>
  <c r="I329" i="6"/>
  <c r="I321" i="6"/>
  <c r="I313" i="6"/>
  <c r="I310" i="6"/>
  <c r="I260" i="6"/>
  <c r="I256" i="6"/>
  <c r="I252" i="6"/>
  <c r="I248" i="6"/>
  <c r="I244" i="6"/>
  <c r="I240" i="6"/>
  <c r="I236" i="6"/>
  <c r="I235" i="6"/>
  <c r="I231" i="6"/>
  <c r="I227" i="6"/>
  <c r="I223" i="6"/>
  <c r="I219" i="6"/>
  <c r="I215" i="6"/>
  <c r="I211" i="6"/>
  <c r="I208" i="6"/>
  <c r="I205" i="6"/>
  <c r="I200" i="6"/>
  <c r="I197" i="6"/>
  <c r="I192" i="6"/>
  <c r="I189" i="6"/>
  <c r="I184" i="6"/>
  <c r="I181" i="6"/>
  <c r="I176" i="6"/>
  <c r="I173" i="6"/>
  <c r="I168" i="6"/>
  <c r="I165" i="6"/>
  <c r="I160" i="6"/>
  <c r="I157" i="6"/>
  <c r="I152" i="6"/>
  <c r="I145" i="6"/>
  <c r="I141" i="6"/>
  <c r="I137" i="6"/>
  <c r="I133" i="6"/>
  <c r="I129" i="6"/>
  <c r="I125" i="6"/>
  <c r="I120" i="6"/>
  <c r="I119" i="6"/>
  <c r="I112" i="6"/>
  <c r="I111" i="6"/>
  <c r="I325" i="6"/>
  <c r="I309" i="6"/>
  <c r="I199" i="6"/>
  <c r="I183" i="6"/>
  <c r="I167" i="6"/>
  <c r="I151" i="6"/>
  <c r="I144" i="6"/>
  <c r="I143" i="6"/>
  <c r="I140" i="6"/>
  <c r="I139" i="6"/>
  <c r="I136" i="6"/>
  <c r="I135" i="6"/>
  <c r="I132" i="6"/>
  <c r="I131" i="6"/>
  <c r="I128" i="6"/>
  <c r="I127" i="6"/>
  <c r="I124" i="6"/>
  <c r="I123" i="6"/>
  <c r="I118" i="6"/>
  <c r="I106" i="6"/>
  <c r="I105" i="6"/>
  <c r="I261" i="6"/>
  <c r="I202" i="6"/>
  <c r="I201" i="6"/>
  <c r="I196" i="6"/>
  <c r="I186" i="6"/>
  <c r="I185" i="6"/>
  <c r="I180" i="6"/>
  <c r="I170" i="6"/>
  <c r="I169" i="6"/>
  <c r="I164" i="6"/>
  <c r="I154" i="6"/>
  <c r="I153" i="6"/>
  <c r="I149" i="6"/>
  <c r="I117" i="6"/>
  <c r="I116" i="6"/>
  <c r="I108" i="6"/>
  <c r="I107" i="6"/>
  <c r="I317" i="6"/>
  <c r="I283" i="6"/>
  <c r="I207" i="6"/>
  <c r="I204" i="6"/>
  <c r="I194" i="6"/>
  <c r="I175" i="6"/>
  <c r="I172" i="6"/>
  <c r="I162" i="6"/>
  <c r="I110" i="6"/>
  <c r="I99" i="6"/>
  <c r="I92" i="6"/>
  <c r="I91" i="6"/>
  <c r="I84" i="6"/>
  <c r="I83" i="6"/>
  <c r="I76" i="6"/>
  <c r="I75" i="6"/>
  <c r="I68" i="6"/>
  <c r="I67" i="6"/>
  <c r="I60" i="6"/>
  <c r="I59" i="6"/>
  <c r="I52" i="6"/>
  <c r="I51" i="6"/>
  <c r="I44" i="6"/>
  <c r="I43" i="6"/>
  <c r="I35" i="6"/>
  <c r="I31" i="6"/>
  <c r="I27" i="6"/>
  <c r="I23" i="6"/>
  <c r="I19" i="6"/>
  <c r="I15" i="6"/>
  <c r="I11" i="6"/>
  <c r="I7" i="6"/>
  <c r="I333" i="6"/>
  <c r="I234" i="6"/>
  <c r="I230" i="6"/>
  <c r="I226" i="6"/>
  <c r="I222" i="6"/>
  <c r="I218" i="6"/>
  <c r="I214" i="6"/>
  <c r="I210" i="6"/>
  <c r="I191" i="6"/>
  <c r="I188" i="6"/>
  <c r="I178" i="6"/>
  <c r="I159" i="6"/>
  <c r="I156" i="6"/>
  <c r="I103" i="6"/>
  <c r="I102" i="6"/>
  <c r="I96" i="6"/>
  <c r="I95" i="6"/>
  <c r="I88" i="6"/>
  <c r="I87" i="6"/>
  <c r="I80" i="6"/>
  <c r="I79" i="6"/>
  <c r="I72" i="6"/>
  <c r="I71" i="6"/>
  <c r="I64" i="6"/>
  <c r="I63" i="6"/>
  <c r="I56" i="6"/>
  <c r="I55" i="6"/>
  <c r="I193" i="6"/>
  <c r="I161" i="6"/>
  <c r="I147" i="6"/>
  <c r="I115" i="6"/>
  <c r="I109" i="6"/>
  <c r="I104" i="6"/>
  <c r="I94" i="6"/>
  <c r="I93" i="6"/>
  <c r="I86" i="6"/>
  <c r="I85" i="6"/>
  <c r="I78" i="6"/>
  <c r="I77" i="6"/>
  <c r="I70" i="6"/>
  <c r="I69" i="6"/>
  <c r="I62" i="6"/>
  <c r="I61" i="6"/>
  <c r="I54" i="6"/>
  <c r="I53" i="6"/>
  <c r="I46" i="6"/>
  <c r="I45" i="6"/>
  <c r="I38" i="6"/>
  <c r="I37" i="6"/>
  <c r="I36" i="6"/>
  <c r="I32" i="6"/>
  <c r="I28" i="6"/>
  <c r="I24" i="6"/>
  <c r="I20" i="6"/>
  <c r="I16" i="6"/>
  <c r="I12" i="6"/>
  <c r="I8" i="6"/>
  <c r="I229" i="6"/>
  <c r="I213" i="6"/>
  <c r="I101" i="6"/>
  <c r="I97" i="6"/>
  <c r="I82" i="6"/>
  <c r="I65" i="6"/>
  <c r="I50" i="6"/>
  <c r="I39" i="6"/>
  <c r="I74" i="6"/>
  <c r="I57" i="6"/>
  <c r="I49" i="6"/>
  <c r="I225" i="6"/>
  <c r="I209" i="6"/>
  <c r="I90" i="6"/>
  <c r="I73" i="6"/>
  <c r="I58" i="6"/>
  <c r="I41" i="6"/>
  <c r="I40" i="6"/>
  <c r="I34" i="6"/>
  <c r="I33" i="6"/>
  <c r="I30" i="6"/>
  <c r="I29" i="6"/>
  <c r="I26" i="6"/>
  <c r="I25" i="6"/>
  <c r="I22" i="6"/>
  <c r="I21" i="6"/>
  <c r="I18" i="6"/>
  <c r="I17" i="6"/>
  <c r="I14" i="6"/>
  <c r="I13" i="6"/>
  <c r="I10" i="6"/>
  <c r="I9" i="6"/>
  <c r="I217" i="6"/>
  <c r="I221" i="6"/>
  <c r="I177" i="6"/>
  <c r="I100" i="6"/>
  <c r="I98" i="6"/>
  <c r="I81" i="6"/>
  <c r="I66" i="6"/>
  <c r="I47" i="6"/>
  <c r="I42" i="6"/>
  <c r="I233" i="6"/>
  <c r="I89" i="6"/>
  <c r="I48" i="6"/>
  <c r="M9" i="6"/>
  <c r="M17" i="6"/>
  <c r="M56" i="6"/>
  <c r="J66" i="6"/>
  <c r="K66" i="6" s="1"/>
  <c r="Q66" i="6" s="1"/>
  <c r="M88" i="6"/>
  <c r="J98" i="6"/>
  <c r="K98" i="6" s="1"/>
  <c r="Q98" i="6" s="1"/>
  <c r="P116" i="6"/>
  <c r="M120" i="6"/>
  <c r="J122" i="6"/>
  <c r="K122" i="6" s="1"/>
  <c r="Q122" i="6" s="1"/>
  <c r="J128" i="6"/>
  <c r="K128" i="6" s="1"/>
  <c r="Q128" i="6" s="1"/>
  <c r="J132" i="6"/>
  <c r="K132" i="6" s="1"/>
  <c r="Q132" i="6" s="1"/>
  <c r="J136" i="6"/>
  <c r="K136" i="6" s="1"/>
  <c r="J140" i="6"/>
  <c r="K140" i="6" s="1"/>
  <c r="Q140" i="6" s="1"/>
  <c r="J144" i="6"/>
  <c r="K144" i="6" s="1"/>
  <c r="Q144" i="6" s="1"/>
  <c r="M39" i="6"/>
  <c r="P43" i="6"/>
  <c r="M55" i="6"/>
  <c r="P59" i="6"/>
  <c r="M71" i="6"/>
  <c r="P75" i="6"/>
  <c r="M87" i="6"/>
  <c r="P91" i="6"/>
  <c r="M103" i="6"/>
  <c r="P107" i="6"/>
  <c r="M119" i="6"/>
  <c r="P123" i="6"/>
  <c r="J125" i="6"/>
  <c r="K125" i="6" s="1"/>
  <c r="Q125" i="6" s="1"/>
  <c r="M133" i="6"/>
  <c r="J141" i="6"/>
  <c r="K141" i="6" s="1"/>
  <c r="Q141" i="6" s="1"/>
  <c r="M146" i="6"/>
  <c r="J177" i="6"/>
  <c r="K177" i="6" s="1"/>
  <c r="Q177" i="6" s="1"/>
  <c r="P38" i="6"/>
  <c r="M50" i="6"/>
  <c r="P54" i="6"/>
  <c r="M66" i="6"/>
  <c r="P70" i="6"/>
  <c r="M82" i="6"/>
  <c r="P86" i="6"/>
  <c r="M98" i="6"/>
  <c r="P102" i="6"/>
  <c r="M114" i="6"/>
  <c r="M118" i="6"/>
  <c r="M122" i="6"/>
  <c r="J130" i="6"/>
  <c r="K130" i="6" s="1"/>
  <c r="Q130" i="6" s="1"/>
  <c r="M138" i="6"/>
  <c r="J197" i="6"/>
  <c r="K197" i="6" s="1"/>
  <c r="Q197" i="6" s="1"/>
  <c r="P37" i="6"/>
  <c r="M49" i="6"/>
  <c r="P53" i="6"/>
  <c r="M65" i="6"/>
  <c r="P69" i="6"/>
  <c r="M81" i="6"/>
  <c r="P85" i="6"/>
  <c r="M97" i="6"/>
  <c r="P101" i="6"/>
  <c r="M113" i="6"/>
  <c r="P117" i="6"/>
  <c r="J127" i="6"/>
  <c r="K127" i="6" s="1"/>
  <c r="Q127" i="6" s="1"/>
  <c r="J131" i="6"/>
  <c r="K131" i="6" s="1"/>
  <c r="Q131" i="6" s="1"/>
  <c r="J135" i="6"/>
  <c r="K135" i="6" s="1"/>
  <c r="Q135" i="6" s="1"/>
  <c r="J139" i="6"/>
  <c r="K139" i="6" s="1"/>
  <c r="Q139" i="6" s="1"/>
  <c r="M149" i="6"/>
  <c r="M150" i="6"/>
  <c r="J169" i="6"/>
  <c r="K169" i="6" s="1"/>
  <c r="Q169" i="6" s="1"/>
  <c r="J124" i="6"/>
  <c r="K124" i="6" s="1"/>
  <c r="Q124" i="6" s="1"/>
  <c r="P260" i="6"/>
  <c r="P273" i="6"/>
  <c r="P124" i="6"/>
  <c r="P147" i="6"/>
  <c r="J151" i="6"/>
  <c r="K151" i="6" s="1"/>
  <c r="Q151" i="6" s="1"/>
  <c r="J167" i="6"/>
  <c r="K167" i="6" s="1"/>
  <c r="Q167" i="6" s="1"/>
  <c r="J183" i="6"/>
  <c r="K183" i="6" s="1"/>
  <c r="Q183" i="6" s="1"/>
  <c r="J199" i="6"/>
  <c r="K199" i="6" s="1"/>
  <c r="Q199" i="6" s="1"/>
  <c r="P356" i="6"/>
  <c r="M212" i="6"/>
  <c r="P220" i="6"/>
  <c r="P228" i="6"/>
  <c r="P236" i="6"/>
  <c r="P244" i="6"/>
  <c r="P252" i="6"/>
  <c r="P267" i="6"/>
  <c r="M277" i="6"/>
  <c r="J158" i="6"/>
  <c r="K158" i="6" s="1"/>
  <c r="Q158" i="6" s="1"/>
  <c r="J166" i="6"/>
  <c r="K166" i="6" s="1"/>
  <c r="Q166" i="6" s="1"/>
  <c r="J174" i="6"/>
  <c r="K174" i="6" s="1"/>
  <c r="Q174" i="6" s="1"/>
  <c r="J182" i="6"/>
  <c r="K182" i="6" s="1"/>
  <c r="Q182" i="6" s="1"/>
  <c r="J190" i="6"/>
  <c r="K190" i="6" s="1"/>
  <c r="Q190" i="6" s="1"/>
  <c r="J198" i="6"/>
  <c r="K198" i="6" s="1"/>
  <c r="Q198" i="6" s="1"/>
  <c r="J206" i="6"/>
  <c r="K206" i="6" s="1"/>
  <c r="Q206" i="6" s="1"/>
  <c r="P217" i="6"/>
  <c r="P225" i="6"/>
  <c r="P233" i="6"/>
  <c r="P241" i="6"/>
  <c r="P249" i="6"/>
  <c r="P257" i="6"/>
  <c r="P360" i="6"/>
  <c r="M152" i="6"/>
  <c r="M156" i="6"/>
  <c r="M160" i="6"/>
  <c r="M164" i="6"/>
  <c r="M168" i="6"/>
  <c r="M172" i="6"/>
  <c r="M176" i="6"/>
  <c r="M180" i="6"/>
  <c r="M184" i="6"/>
  <c r="M188" i="6"/>
  <c r="M192" i="6"/>
  <c r="M196" i="6"/>
  <c r="M200" i="6"/>
  <c r="M204" i="6"/>
  <c r="M208" i="6"/>
  <c r="J271" i="6"/>
  <c r="K271" i="6" s="1"/>
  <c r="Q271" i="6" s="1"/>
  <c r="M364" i="6"/>
  <c r="P262" i="6"/>
  <c r="P269" i="6"/>
  <c r="P352" i="6"/>
  <c r="P368" i="6"/>
  <c r="J214" i="6"/>
  <c r="K214" i="6" s="1"/>
  <c r="Q214" i="6" s="1"/>
  <c r="J218" i="6"/>
  <c r="K218" i="6" s="1"/>
  <c r="Q218" i="6" s="1"/>
  <c r="J222" i="6"/>
  <c r="K222" i="6" s="1"/>
  <c r="Q222" i="6" s="1"/>
  <c r="J226" i="6"/>
  <c r="K226" i="6" s="1"/>
  <c r="Q226" i="6" s="1"/>
  <c r="J230" i="6"/>
  <c r="K230" i="6" s="1"/>
  <c r="Q230" i="6" s="1"/>
  <c r="J234" i="6"/>
  <c r="K234" i="6" s="1"/>
  <c r="Q234" i="6" s="1"/>
  <c r="J238" i="6"/>
  <c r="K238" i="6" s="1"/>
  <c r="Q238" i="6" s="1"/>
  <c r="J242" i="6"/>
  <c r="K242" i="6" s="1"/>
  <c r="Q242" i="6" s="1"/>
  <c r="J246" i="6"/>
  <c r="K246" i="6" s="1"/>
  <c r="Q246" i="6" s="1"/>
  <c r="J250" i="6"/>
  <c r="K250" i="6" s="1"/>
  <c r="Q250" i="6" s="1"/>
  <c r="J254" i="6"/>
  <c r="K254" i="6" s="1"/>
  <c r="Q254" i="6" s="1"/>
  <c r="J258" i="6"/>
  <c r="K258" i="6" s="1"/>
  <c r="Q258" i="6" s="1"/>
  <c r="M264" i="6"/>
  <c r="P272" i="6"/>
  <c r="J286" i="6"/>
  <c r="K286" i="6" s="1"/>
  <c r="Q286" i="6" s="1"/>
  <c r="J294" i="6"/>
  <c r="K294" i="6" s="1"/>
  <c r="Q294" i="6" s="1"/>
  <c r="J302" i="6"/>
  <c r="K302" i="6" s="1"/>
  <c r="Q302" i="6" s="1"/>
  <c r="M11" i="6"/>
  <c r="P131" i="6"/>
  <c r="M48" i="6"/>
  <c r="J58" i="6"/>
  <c r="K58" i="6" s="1"/>
  <c r="Q58" i="6" s="1"/>
  <c r="M80" i="6"/>
  <c r="J90" i="6"/>
  <c r="K90" i="6" s="1"/>
  <c r="Q90" i="6" s="1"/>
  <c r="M112" i="6"/>
  <c r="P120" i="6"/>
  <c r="M128" i="6"/>
  <c r="M132" i="6"/>
  <c r="M136" i="6"/>
  <c r="M140" i="6"/>
  <c r="M144" i="6"/>
  <c r="J157" i="6"/>
  <c r="K157" i="6" s="1"/>
  <c r="Q157" i="6" s="1"/>
  <c r="P39" i="6"/>
  <c r="M51" i="6"/>
  <c r="P55" i="6"/>
  <c r="M67" i="6"/>
  <c r="P71" i="6"/>
  <c r="M83" i="6"/>
  <c r="P87" i="6"/>
  <c r="M99" i="6"/>
  <c r="P103" i="6"/>
  <c r="M115" i="6"/>
  <c r="P119" i="6"/>
  <c r="M129" i="6"/>
  <c r="J137" i="6"/>
  <c r="K137" i="6" s="1"/>
  <c r="Q137" i="6" s="1"/>
  <c r="M145" i="6"/>
  <c r="P146" i="6"/>
  <c r="J193" i="6"/>
  <c r="K193" i="6" s="1"/>
  <c r="Q193" i="6" s="1"/>
  <c r="J265" i="6"/>
  <c r="K265" i="6" s="1"/>
  <c r="Q265" i="6" s="1"/>
  <c r="M46" i="6"/>
  <c r="P50" i="6"/>
  <c r="M62" i="6"/>
  <c r="P66" i="6"/>
  <c r="M78" i="6"/>
  <c r="P82" i="6"/>
  <c r="M94" i="6"/>
  <c r="P98" i="6"/>
  <c r="M110" i="6"/>
  <c r="P114" i="6"/>
  <c r="P118" i="6"/>
  <c r="P122" i="6"/>
  <c r="J126" i="6"/>
  <c r="K126" i="6" s="1"/>
  <c r="Q126" i="6" s="1"/>
  <c r="M134" i="6"/>
  <c r="J142" i="6"/>
  <c r="K142" i="6" s="1"/>
  <c r="Q142" i="6" s="1"/>
  <c r="P346" i="6"/>
  <c r="M45" i="6"/>
  <c r="P49" i="6"/>
  <c r="M61" i="6"/>
  <c r="P65" i="6"/>
  <c r="M77" i="6"/>
  <c r="P81" i="6"/>
  <c r="M93" i="6"/>
  <c r="P97" i="6"/>
  <c r="M109" i="6"/>
  <c r="P113" i="6"/>
  <c r="P125" i="6"/>
  <c r="P129" i="6"/>
  <c r="P133" i="6"/>
  <c r="P137" i="6"/>
  <c r="M143" i="6"/>
  <c r="P149" i="6"/>
  <c r="P150" i="6"/>
  <c r="J185" i="6"/>
  <c r="K185" i="6" s="1"/>
  <c r="Q185" i="6" s="1"/>
  <c r="M148" i="6"/>
  <c r="J147" i="6"/>
  <c r="K147" i="6" s="1"/>
  <c r="Q147" i="6" s="1"/>
  <c r="J155" i="6"/>
  <c r="K155" i="6" s="1"/>
  <c r="Q155" i="6" s="1"/>
  <c r="J171" i="6"/>
  <c r="K171" i="6" s="1"/>
  <c r="Q171" i="6" s="1"/>
  <c r="J187" i="6"/>
  <c r="K187" i="6" s="1"/>
  <c r="Q187" i="6" s="1"/>
  <c r="J203" i="6"/>
  <c r="K203" i="6" s="1"/>
  <c r="Q203" i="6" s="1"/>
  <c r="J156" i="6"/>
  <c r="K156" i="6" s="1"/>
  <c r="Q156" i="6" s="1"/>
  <c r="J164" i="6"/>
  <c r="K164" i="6" s="1"/>
  <c r="Q164" i="6" s="1"/>
  <c r="J172" i="6"/>
  <c r="K172" i="6" s="1"/>
  <c r="Q172" i="6" s="1"/>
  <c r="J180" i="6"/>
  <c r="K180" i="6" s="1"/>
  <c r="Q180" i="6" s="1"/>
  <c r="J188" i="6"/>
  <c r="K188" i="6" s="1"/>
  <c r="Q188" i="6" s="1"/>
  <c r="J196" i="6"/>
  <c r="K196" i="6" s="1"/>
  <c r="Q196" i="6" s="1"/>
  <c r="J204" i="6"/>
  <c r="K204" i="6" s="1"/>
  <c r="Q204" i="6" s="1"/>
  <c r="P212" i="6"/>
  <c r="P214" i="6"/>
  <c r="P222" i="6"/>
  <c r="P230" i="6"/>
  <c r="P238" i="6"/>
  <c r="P246" i="6"/>
  <c r="P254" i="6"/>
  <c r="M211" i="6"/>
  <c r="P219" i="6"/>
  <c r="P227" i="6"/>
  <c r="P235" i="6"/>
  <c r="P243" i="6"/>
  <c r="P251" i="6"/>
  <c r="P259" i="6"/>
  <c r="J275" i="6"/>
  <c r="K275" i="6" s="1"/>
  <c r="Q275" i="6" s="1"/>
  <c r="M153" i="6"/>
  <c r="M157" i="6"/>
  <c r="M161" i="6"/>
  <c r="M165" i="6"/>
  <c r="M169" i="6"/>
  <c r="M173" i="6"/>
  <c r="M177" i="6"/>
  <c r="M181" i="6"/>
  <c r="M185" i="6"/>
  <c r="M189" i="6"/>
  <c r="M193" i="6"/>
  <c r="M197" i="6"/>
  <c r="M201" i="6"/>
  <c r="M205" i="6"/>
  <c r="M209" i="6"/>
  <c r="J263" i="6"/>
  <c r="K263" i="6" s="1"/>
  <c r="Q263" i="6" s="1"/>
  <c r="P279" i="6"/>
  <c r="P364" i="6"/>
  <c r="J277" i="6"/>
  <c r="K277" i="6" s="1"/>
  <c r="Q277" i="6" s="1"/>
  <c r="J215" i="6"/>
  <c r="K215" i="6" s="1"/>
  <c r="Q215" i="6" s="1"/>
  <c r="J219" i="6"/>
  <c r="K219" i="6" s="1"/>
  <c r="Q219" i="6" s="1"/>
  <c r="J223" i="6"/>
  <c r="K223" i="6" s="1"/>
  <c r="Q223" i="6" s="1"/>
  <c r="J227" i="6"/>
  <c r="K227" i="6" s="1"/>
  <c r="Q227" i="6" s="1"/>
  <c r="J231" i="6"/>
  <c r="K231" i="6" s="1"/>
  <c r="Q231" i="6" s="1"/>
  <c r="J235" i="6"/>
  <c r="K235" i="6" s="1"/>
  <c r="Q235" i="6" s="1"/>
  <c r="J239" i="6"/>
  <c r="K239" i="6" s="1"/>
  <c r="Q239" i="6" s="1"/>
  <c r="J243" i="6"/>
  <c r="K243" i="6" s="1"/>
  <c r="Q243" i="6" s="1"/>
  <c r="J74" i="6"/>
  <c r="K74" i="6" s="1"/>
  <c r="Q74" i="6" s="1"/>
  <c r="M96" i="6"/>
  <c r="M116" i="6"/>
  <c r="J120" i="6"/>
  <c r="K120" i="6" s="1"/>
  <c r="Q120" i="6" s="1"/>
  <c r="P132" i="6"/>
  <c r="P140" i="6"/>
  <c r="J205" i="6"/>
  <c r="K205" i="6" s="1"/>
  <c r="Q205" i="6" s="1"/>
  <c r="P47" i="6"/>
  <c r="M59" i="6"/>
  <c r="P79" i="6"/>
  <c r="M91" i="6"/>
  <c r="P111" i="6"/>
  <c r="M123" i="6"/>
  <c r="J129" i="6"/>
  <c r="K129" i="6" s="1"/>
  <c r="Q129" i="6" s="1"/>
  <c r="J161" i="6"/>
  <c r="K161" i="6" s="1"/>
  <c r="Q161" i="6" s="1"/>
  <c r="M38" i="6"/>
  <c r="P58" i="6"/>
  <c r="M70" i="6"/>
  <c r="P90" i="6"/>
  <c r="M102" i="6"/>
  <c r="M142" i="6"/>
  <c r="M37" i="6"/>
  <c r="P57" i="6"/>
  <c r="M69" i="6"/>
  <c r="P89" i="6"/>
  <c r="M101" i="6"/>
  <c r="P121" i="6"/>
  <c r="J149" i="6"/>
  <c r="K149" i="6" s="1"/>
  <c r="Q149" i="6" s="1"/>
  <c r="M124" i="6"/>
  <c r="M260" i="6"/>
  <c r="J179" i="6"/>
  <c r="K179" i="6" s="1"/>
  <c r="Q179" i="6" s="1"/>
  <c r="M356" i="6"/>
  <c r="J160" i="6"/>
  <c r="K160" i="6" s="1"/>
  <c r="Q160" i="6" s="1"/>
  <c r="J176" i="6"/>
  <c r="K176" i="6" s="1"/>
  <c r="Q176" i="6" s="1"/>
  <c r="J192" i="6"/>
  <c r="K192" i="6" s="1"/>
  <c r="Q192" i="6" s="1"/>
  <c r="J208" i="6"/>
  <c r="K208" i="6" s="1"/>
  <c r="Q208" i="6" s="1"/>
  <c r="P218" i="6"/>
  <c r="P234" i="6"/>
  <c r="P250" i="6"/>
  <c r="M267" i="6"/>
  <c r="P211" i="6"/>
  <c r="P223" i="6"/>
  <c r="P239" i="6"/>
  <c r="P255" i="6"/>
  <c r="M360" i="6"/>
  <c r="M155" i="6"/>
  <c r="M163" i="6"/>
  <c r="M171" i="6"/>
  <c r="M179" i="6"/>
  <c r="M187" i="6"/>
  <c r="M195" i="6"/>
  <c r="M203" i="6"/>
  <c r="P263" i="6"/>
  <c r="J279" i="6"/>
  <c r="K279" i="6" s="1"/>
  <c r="Q279" i="6" s="1"/>
  <c r="J262" i="6"/>
  <c r="K262" i="6" s="1"/>
  <c r="Q262" i="6" s="1"/>
  <c r="M352" i="6"/>
  <c r="J213" i="6"/>
  <c r="K213" i="6" s="1"/>
  <c r="Q213" i="6" s="1"/>
  <c r="J221" i="6"/>
  <c r="K221" i="6" s="1"/>
  <c r="Q221" i="6" s="1"/>
  <c r="J229" i="6"/>
  <c r="K229" i="6" s="1"/>
  <c r="Q229" i="6" s="1"/>
  <c r="J237" i="6"/>
  <c r="K237" i="6" s="1"/>
  <c r="Q237" i="6" s="1"/>
  <c r="J245" i="6"/>
  <c r="K245" i="6" s="1"/>
  <c r="Q245" i="6" s="1"/>
  <c r="J251" i="6"/>
  <c r="K251" i="6" s="1"/>
  <c r="Q251" i="6" s="1"/>
  <c r="J256" i="6"/>
  <c r="K256" i="6" s="1"/>
  <c r="Q256" i="6" s="1"/>
  <c r="J280" i="6"/>
  <c r="K280" i="6" s="1"/>
  <c r="Q280" i="6" s="1"/>
  <c r="J284" i="6"/>
  <c r="K284" i="6" s="1"/>
  <c r="Q284" i="6" s="1"/>
  <c r="J296" i="6"/>
  <c r="K296" i="6" s="1"/>
  <c r="Q296" i="6" s="1"/>
  <c r="M354" i="6"/>
  <c r="P362" i="6"/>
  <c r="J370" i="6"/>
  <c r="K370" i="6" s="1"/>
  <c r="Q370" i="6" s="1"/>
  <c r="P270" i="6"/>
  <c r="M278" i="6"/>
  <c r="J287" i="6"/>
  <c r="K287" i="6" s="1"/>
  <c r="Q287" i="6" s="1"/>
  <c r="J295" i="6"/>
  <c r="K295" i="6" s="1"/>
  <c r="Q295" i="6" s="1"/>
  <c r="J303" i="6"/>
  <c r="K303" i="6" s="1"/>
  <c r="Q303" i="6" s="1"/>
  <c r="J358" i="6"/>
  <c r="K358" i="6" s="1"/>
  <c r="Q358" i="6" s="1"/>
  <c r="J366" i="6"/>
  <c r="K366" i="6" s="1"/>
  <c r="Q366" i="6" s="1"/>
  <c r="J332" i="6"/>
  <c r="K332" i="6" s="1"/>
  <c r="Q332" i="6" s="1"/>
  <c r="J336" i="6"/>
  <c r="K336" i="6" s="1"/>
  <c r="Q336" i="6" s="1"/>
  <c r="P340" i="6"/>
  <c r="J351" i="6"/>
  <c r="K351" i="6" s="1"/>
  <c r="Q351" i="6" s="1"/>
  <c r="J353" i="6"/>
  <c r="K353" i="6" s="1"/>
  <c r="Q353" i="6" s="1"/>
  <c r="J355" i="6"/>
  <c r="K355" i="6" s="1"/>
  <c r="Q355" i="6" s="1"/>
  <c r="J357" i="6"/>
  <c r="K357" i="6" s="1"/>
  <c r="Q357" i="6" s="1"/>
  <c r="J359" i="6"/>
  <c r="K359" i="6" s="1"/>
  <c r="Q359" i="6" s="1"/>
  <c r="J361" i="6"/>
  <c r="K361" i="6" s="1"/>
  <c r="Q361" i="6" s="1"/>
  <c r="J363" i="6"/>
  <c r="K363" i="6" s="1"/>
  <c r="Q363" i="6" s="1"/>
  <c r="J365" i="6"/>
  <c r="K365" i="6" s="1"/>
  <c r="Q365" i="6" s="1"/>
  <c r="J367" i="6"/>
  <c r="K367" i="6" s="1"/>
  <c r="Q367" i="6" s="1"/>
  <c r="J369" i="6"/>
  <c r="K369" i="6" s="1"/>
  <c r="Q369" i="6" s="1"/>
  <c r="J371" i="6"/>
  <c r="K371" i="6" s="1"/>
  <c r="Q371" i="6" s="1"/>
  <c r="J306" i="6"/>
  <c r="K306" i="6" s="1"/>
  <c r="Q306" i="6" s="1"/>
  <c r="J310" i="6"/>
  <c r="K310" i="6" s="1"/>
  <c r="Q310" i="6" s="1"/>
  <c r="J314" i="6"/>
  <c r="K314" i="6" s="1"/>
  <c r="Q314" i="6" s="1"/>
  <c r="J318" i="6"/>
  <c r="K318" i="6" s="1"/>
  <c r="Q318" i="6" s="1"/>
  <c r="J322" i="6"/>
  <c r="K322" i="6" s="1"/>
  <c r="Q322" i="6" s="1"/>
  <c r="J326" i="6"/>
  <c r="K326" i="6" s="1"/>
  <c r="Q326" i="6" s="1"/>
  <c r="J330" i="6"/>
  <c r="K330" i="6" s="1"/>
  <c r="Q330" i="6" s="1"/>
  <c r="J348" i="6"/>
  <c r="K348" i="6" s="1"/>
  <c r="Q348" i="6" s="1"/>
  <c r="M338" i="6"/>
  <c r="M342" i="6"/>
  <c r="J350" i="6"/>
  <c r="K350" i="6" s="1"/>
  <c r="Q350" i="6" s="1"/>
  <c r="P308" i="6"/>
  <c r="P310" i="6"/>
  <c r="P312" i="6"/>
  <c r="P314" i="6"/>
  <c r="P316" i="6"/>
  <c r="P318" i="6"/>
  <c r="P320" i="6"/>
  <c r="P322" i="6"/>
  <c r="P324" i="6"/>
  <c r="P326" i="6"/>
  <c r="M335" i="6"/>
  <c r="P339" i="6"/>
  <c r="J341" i="6"/>
  <c r="K341" i="6" s="1"/>
  <c r="Q341" i="6" s="1"/>
  <c r="M349" i="6"/>
  <c r="M13" i="6"/>
  <c r="M40" i="6"/>
  <c r="J82" i="6"/>
  <c r="K82" i="6" s="1"/>
  <c r="Q82" i="6" s="1"/>
  <c r="M104" i="6"/>
  <c r="J116" i="6"/>
  <c r="K116" i="6" s="1"/>
  <c r="Q116" i="6" s="1"/>
  <c r="P51" i="6"/>
  <c r="M63" i="6"/>
  <c r="P83" i="6"/>
  <c r="M95" i="6"/>
  <c r="P115" i="6"/>
  <c r="M125" i="6"/>
  <c r="J133" i="6"/>
  <c r="K133" i="6" s="1"/>
  <c r="Q133" i="6" s="1"/>
  <c r="J209" i="6"/>
  <c r="K209" i="6" s="1"/>
  <c r="Q209" i="6" s="1"/>
  <c r="M42" i="6"/>
  <c r="P62" i="6"/>
  <c r="M74" i="6"/>
  <c r="P94" i="6"/>
  <c r="M106" i="6"/>
  <c r="J165" i="6"/>
  <c r="K165" i="6" s="1"/>
  <c r="Q165" i="6" s="1"/>
  <c r="M41" i="6"/>
  <c r="P61" i="6"/>
  <c r="M73" i="6"/>
  <c r="P93" i="6"/>
  <c r="M105" i="6"/>
  <c r="M127" i="6"/>
  <c r="M135" i="6"/>
  <c r="J150" i="6"/>
  <c r="K150" i="6" s="1"/>
  <c r="Q150" i="6" s="1"/>
  <c r="P148" i="6"/>
  <c r="J273" i="6"/>
  <c r="K273" i="6" s="1"/>
  <c r="Q273" i="6" s="1"/>
  <c r="J159" i="6"/>
  <c r="K159" i="6" s="1"/>
  <c r="Q159" i="6" s="1"/>
  <c r="J191" i="6"/>
  <c r="K191" i="6" s="1"/>
  <c r="Q191" i="6" s="1"/>
  <c r="J356" i="6"/>
  <c r="K356" i="6" s="1"/>
  <c r="Q356" i="6" s="1"/>
  <c r="P224" i="6"/>
  <c r="P240" i="6"/>
  <c r="P256" i="6"/>
  <c r="J154" i="6"/>
  <c r="K154" i="6" s="1"/>
  <c r="Q154" i="6" s="1"/>
  <c r="J170" i="6"/>
  <c r="K170" i="6" s="1"/>
  <c r="Q170" i="6" s="1"/>
  <c r="J186" i="6"/>
  <c r="K186" i="6" s="1"/>
  <c r="Q186" i="6" s="1"/>
  <c r="J202" i="6"/>
  <c r="K202" i="6" s="1"/>
  <c r="Q202" i="6" s="1"/>
  <c r="P213" i="6"/>
  <c r="P229" i="6"/>
  <c r="P245" i="6"/>
  <c r="M269" i="6"/>
  <c r="J360" i="6"/>
  <c r="K360" i="6" s="1"/>
  <c r="Q360" i="6" s="1"/>
  <c r="M158" i="6"/>
  <c r="M166" i="6"/>
  <c r="M174" i="6"/>
  <c r="M182" i="6"/>
  <c r="M190" i="6"/>
  <c r="M198" i="6"/>
  <c r="M206" i="6"/>
  <c r="P271" i="6"/>
  <c r="J269" i="6"/>
  <c r="K269" i="6" s="1"/>
  <c r="Q269" i="6" s="1"/>
  <c r="J352" i="6"/>
  <c r="K352" i="6" s="1"/>
  <c r="Q352" i="6" s="1"/>
  <c r="J216" i="6"/>
  <c r="K216" i="6" s="1"/>
  <c r="Q216" i="6" s="1"/>
  <c r="J224" i="6"/>
  <c r="K224" i="6" s="1"/>
  <c r="Q224" i="6" s="1"/>
  <c r="J232" i="6"/>
  <c r="K232" i="6" s="1"/>
  <c r="Q232" i="6" s="1"/>
  <c r="J240" i="6"/>
  <c r="K240" i="6" s="1"/>
  <c r="Q240" i="6" s="1"/>
  <c r="J247" i="6"/>
  <c r="K247" i="6" s="1"/>
  <c r="Q247" i="6" s="1"/>
  <c r="J252" i="6"/>
  <c r="K252" i="6" s="1"/>
  <c r="Q252" i="6" s="1"/>
  <c r="J257" i="6"/>
  <c r="K257" i="6" s="1"/>
  <c r="Q257" i="6" s="1"/>
  <c r="P268" i="6"/>
  <c r="M272" i="6"/>
  <c r="P280" i="6"/>
  <c r="J288" i="6"/>
  <c r="K288" i="6" s="1"/>
  <c r="Q288" i="6" s="1"/>
  <c r="J298" i="6"/>
  <c r="K298" i="6" s="1"/>
  <c r="Q298" i="6" s="1"/>
  <c r="P354" i="6"/>
  <c r="J362" i="6"/>
  <c r="K362" i="6" s="1"/>
  <c r="Q362" i="6" s="1"/>
  <c r="P266" i="6"/>
  <c r="M274" i="6"/>
  <c r="J281" i="6"/>
  <c r="K281" i="6" s="1"/>
  <c r="Q281" i="6" s="1"/>
  <c r="J289" i="6"/>
  <c r="K289" i="6" s="1"/>
  <c r="Q289" i="6" s="1"/>
  <c r="J297" i="6"/>
  <c r="K297" i="6" s="1"/>
  <c r="Q297" i="6" s="1"/>
  <c r="M358" i="6"/>
  <c r="M366" i="6"/>
  <c r="M332" i="6"/>
  <c r="M336" i="6"/>
  <c r="M340" i="6"/>
  <c r="M351" i="6"/>
  <c r="M353" i="6"/>
  <c r="M355" i="6"/>
  <c r="M357" i="6"/>
  <c r="M359" i="6"/>
  <c r="M361" i="6"/>
  <c r="M363" i="6"/>
  <c r="M365" i="6"/>
  <c r="M367" i="6"/>
  <c r="M369" i="6"/>
  <c r="M371" i="6"/>
  <c r="P306" i="6"/>
  <c r="J307" i="6"/>
  <c r="K307" i="6" s="1"/>
  <c r="Q307" i="6" s="1"/>
  <c r="J311" i="6"/>
  <c r="K311" i="6" s="1"/>
  <c r="Q311" i="6" s="1"/>
  <c r="J315" i="6"/>
  <c r="K315" i="6" s="1"/>
  <c r="Q315" i="6" s="1"/>
  <c r="J319" i="6"/>
  <c r="K319" i="6" s="1"/>
  <c r="Q319" i="6" s="1"/>
  <c r="J323" i="6"/>
  <c r="K323" i="6" s="1"/>
  <c r="Q323" i="6" s="1"/>
  <c r="J327" i="6"/>
  <c r="K327" i="6" s="1"/>
  <c r="Q327" i="6" s="1"/>
  <c r="J331" i="6"/>
  <c r="K331" i="6" s="1"/>
  <c r="Q331" i="6" s="1"/>
  <c r="P282" i="6"/>
  <c r="P284" i="6"/>
  <c r="P286" i="6"/>
  <c r="P288" i="6"/>
  <c r="P290" i="6"/>
  <c r="P292" i="6"/>
  <c r="P294" i="6"/>
  <c r="P296" i="6"/>
  <c r="P298" i="6"/>
  <c r="P300" i="6"/>
  <c r="P302" i="6"/>
  <c r="P304" i="6"/>
  <c r="J334" i="6"/>
  <c r="K334" i="6" s="1"/>
  <c r="Q334" i="6" s="1"/>
  <c r="J344" i="6"/>
  <c r="K344" i="6" s="1"/>
  <c r="Q344" i="6" s="1"/>
  <c r="P305" i="6"/>
  <c r="P338" i="6"/>
  <c r="J346" i="6"/>
  <c r="K346" i="6" s="1"/>
  <c r="Q346" i="6" s="1"/>
  <c r="P335" i="6"/>
  <c r="M345" i="6"/>
  <c r="M15" i="6"/>
  <c r="J42" i="6"/>
  <c r="K42" i="6" s="1"/>
  <c r="Q42" i="6" s="1"/>
  <c r="M64" i="6"/>
  <c r="J106" i="6"/>
  <c r="K106" i="6" s="1"/>
  <c r="Q106" i="6" s="1"/>
  <c r="J118" i="6"/>
  <c r="K118" i="6" s="1"/>
  <c r="Q118" i="6" s="1"/>
  <c r="P128" i="6"/>
  <c r="P136" i="6"/>
  <c r="P144" i="6"/>
  <c r="M43" i="6"/>
  <c r="P63" i="6"/>
  <c r="M75" i="6"/>
  <c r="P95" i="6"/>
  <c r="M107" i="6"/>
  <c r="M137" i="6"/>
  <c r="J145" i="6"/>
  <c r="K145" i="6" s="1"/>
  <c r="Q145" i="6" s="1"/>
  <c r="P265" i="6"/>
  <c r="P42" i="6"/>
  <c r="M54" i="6"/>
  <c r="P74" i="6"/>
  <c r="M86" i="6"/>
  <c r="P106" i="6"/>
  <c r="M126" i="6"/>
  <c r="J134" i="6"/>
  <c r="K134" i="6" s="1"/>
  <c r="Q134" i="6" s="1"/>
  <c r="J181" i="6"/>
  <c r="K181" i="6" s="1"/>
  <c r="Q181" i="6" s="1"/>
  <c r="P41" i="6"/>
  <c r="M53" i="6"/>
  <c r="P73" i="6"/>
  <c r="M85" i="6"/>
  <c r="P105" i="6"/>
  <c r="M117" i="6"/>
  <c r="J143" i="6"/>
  <c r="K143" i="6" s="1"/>
  <c r="Q143" i="6" s="1"/>
  <c r="J153" i="6"/>
  <c r="K153" i="6" s="1"/>
  <c r="Q153" i="6" s="1"/>
  <c r="J148" i="6"/>
  <c r="K148" i="6" s="1"/>
  <c r="Q148" i="6" s="1"/>
  <c r="M273" i="6"/>
  <c r="M147" i="6"/>
  <c r="J163" i="6"/>
  <c r="K163" i="6" s="1"/>
  <c r="Q163" i="6" s="1"/>
  <c r="J195" i="6"/>
  <c r="K195" i="6" s="1"/>
  <c r="Q195" i="6" s="1"/>
  <c r="J152" i="6"/>
  <c r="K152" i="6" s="1"/>
  <c r="Q152" i="6" s="1"/>
  <c r="J168" i="6"/>
  <c r="K168" i="6" s="1"/>
  <c r="Q168" i="6" s="1"/>
  <c r="J184" i="6"/>
  <c r="K184" i="6" s="1"/>
  <c r="Q184" i="6" s="1"/>
  <c r="J200" i="6"/>
  <c r="K200" i="6" s="1"/>
  <c r="Q200" i="6" s="1"/>
  <c r="J212" i="6"/>
  <c r="K212" i="6" s="1"/>
  <c r="Q212" i="6" s="1"/>
  <c r="P226" i="6"/>
  <c r="P242" i="6"/>
  <c r="P258" i="6"/>
  <c r="P215" i="6"/>
  <c r="P231" i="6"/>
  <c r="P247" i="6"/>
  <c r="P275" i="6"/>
  <c r="M151" i="6"/>
  <c r="M159" i="6"/>
  <c r="M167" i="6"/>
  <c r="M175" i="6"/>
  <c r="M183" i="6"/>
  <c r="M191" i="6"/>
  <c r="M199" i="6"/>
  <c r="M207" i="6"/>
  <c r="J364" i="6"/>
  <c r="K364" i="6" s="1"/>
  <c r="Q364" i="6" s="1"/>
  <c r="P277" i="6"/>
  <c r="M368" i="6"/>
  <c r="J217" i="6"/>
  <c r="K217" i="6" s="1"/>
  <c r="Q217" i="6" s="1"/>
  <c r="J225" i="6"/>
  <c r="K225" i="6" s="1"/>
  <c r="Q225" i="6" s="1"/>
  <c r="J233" i="6"/>
  <c r="K233" i="6" s="1"/>
  <c r="Q233" i="6" s="1"/>
  <c r="J241" i="6"/>
  <c r="K241" i="6" s="1"/>
  <c r="Q241" i="6" s="1"/>
  <c r="J248" i="6"/>
  <c r="K248" i="6" s="1"/>
  <c r="Q248" i="6" s="1"/>
  <c r="J253" i="6"/>
  <c r="K253" i="6" s="1"/>
  <c r="Q253" i="6" s="1"/>
  <c r="J259" i="6"/>
  <c r="K259" i="6" s="1"/>
  <c r="Q259" i="6" s="1"/>
  <c r="P276" i="6"/>
  <c r="M280" i="6"/>
  <c r="J290" i="6"/>
  <c r="K290" i="6" s="1"/>
  <c r="Q290" i="6" s="1"/>
  <c r="J300" i="6"/>
  <c r="K300" i="6" s="1"/>
  <c r="Q300" i="6" s="1"/>
  <c r="J354" i="6"/>
  <c r="K354" i="6" s="1"/>
  <c r="Q354" i="6" s="1"/>
  <c r="M370" i="6"/>
  <c r="M270" i="6"/>
  <c r="P278" i="6"/>
  <c r="J283" i="6"/>
  <c r="K283" i="6" s="1"/>
  <c r="Q283" i="6" s="1"/>
  <c r="J291" i="6"/>
  <c r="K291" i="6" s="1"/>
  <c r="Q291" i="6" s="1"/>
  <c r="J299" i="6"/>
  <c r="K299" i="6" s="1"/>
  <c r="Q299" i="6" s="1"/>
  <c r="P358" i="6"/>
  <c r="P366" i="6"/>
  <c r="P332" i="6"/>
  <c r="P336" i="6"/>
  <c r="P351" i="6"/>
  <c r="P353" i="6"/>
  <c r="P355" i="6"/>
  <c r="P357" i="6"/>
  <c r="P359" i="6"/>
  <c r="P361" i="6"/>
  <c r="P363" i="6"/>
  <c r="P365" i="6"/>
  <c r="P367" i="6"/>
  <c r="P369" i="6"/>
  <c r="P371" i="6"/>
  <c r="J308" i="6"/>
  <c r="K308" i="6" s="1"/>
  <c r="Q308" i="6" s="1"/>
  <c r="J312" i="6"/>
  <c r="K312" i="6" s="1"/>
  <c r="Q312" i="6" s="1"/>
  <c r="J316" i="6"/>
  <c r="K316" i="6" s="1"/>
  <c r="Q316" i="6" s="1"/>
  <c r="J320" i="6"/>
  <c r="K320" i="6" s="1"/>
  <c r="Q320" i="6" s="1"/>
  <c r="J324" i="6"/>
  <c r="K324" i="6" s="1"/>
  <c r="Q324" i="6" s="1"/>
  <c r="J328" i="6"/>
  <c r="K328" i="6" s="1"/>
  <c r="Q328" i="6" s="1"/>
  <c r="M334" i="6"/>
  <c r="M348" i="6"/>
  <c r="J342" i="6"/>
  <c r="K342" i="6" s="1"/>
  <c r="Q342" i="6" s="1"/>
  <c r="M350" i="6"/>
  <c r="P307" i="6"/>
  <c r="P309" i="6"/>
  <c r="P311" i="6"/>
  <c r="P313" i="6"/>
  <c r="P315" i="6"/>
  <c r="P317" i="6"/>
  <c r="P319" i="6"/>
  <c r="P321" i="6"/>
  <c r="P323" i="6"/>
  <c r="P325" i="6"/>
  <c r="P327" i="6"/>
  <c r="M341" i="6"/>
  <c r="J349" i="6"/>
  <c r="K349" i="6" s="1"/>
  <c r="Q349" i="6" s="1"/>
  <c r="J50" i="6"/>
  <c r="K50" i="6" s="1"/>
  <c r="Q50" i="6" s="1"/>
  <c r="M47" i="6"/>
  <c r="P46" i="6"/>
  <c r="M90" i="6"/>
  <c r="M130" i="6"/>
  <c r="M57" i="6"/>
  <c r="M139" i="6"/>
  <c r="J175" i="6"/>
  <c r="K175" i="6" s="1"/>
  <c r="Q175" i="6" s="1"/>
  <c r="P248" i="6"/>
  <c r="J194" i="6"/>
  <c r="K194" i="6" s="1"/>
  <c r="Q194" i="6" s="1"/>
  <c r="P253" i="6"/>
  <c r="M170" i="6"/>
  <c r="M202" i="6"/>
  <c r="P342" i="6"/>
  <c r="J236" i="6"/>
  <c r="K236" i="6" s="1"/>
  <c r="Q236" i="6" s="1"/>
  <c r="P264" i="6"/>
  <c r="J292" i="6"/>
  <c r="K292" i="6" s="1"/>
  <c r="Q292" i="6" s="1"/>
  <c r="J340" i="6"/>
  <c r="K340" i="6" s="1"/>
  <c r="Q340" i="6" s="1"/>
  <c r="M306" i="6"/>
  <c r="J321" i="6"/>
  <c r="K321" i="6" s="1"/>
  <c r="Q321" i="6" s="1"/>
  <c r="P283" i="6"/>
  <c r="P291" i="6"/>
  <c r="P299" i="6"/>
  <c r="M344" i="6"/>
  <c r="M346" i="6"/>
  <c r="P328" i="6"/>
  <c r="M333" i="6"/>
  <c r="P337" i="6"/>
  <c r="J173" i="6"/>
  <c r="K173" i="6" s="1"/>
  <c r="Q173" i="6" s="1"/>
  <c r="M72" i="6"/>
  <c r="P99" i="6"/>
  <c r="M141" i="6"/>
  <c r="M58" i="6"/>
  <c r="J138" i="6"/>
  <c r="K138" i="6" s="1"/>
  <c r="Q138" i="6" s="1"/>
  <c r="P109" i="6"/>
  <c r="J207" i="6"/>
  <c r="K207" i="6" s="1"/>
  <c r="Q207" i="6" s="1"/>
  <c r="J267" i="6"/>
  <c r="K267" i="6" s="1"/>
  <c r="Q267" i="6" s="1"/>
  <c r="J210" i="6"/>
  <c r="K210" i="6" s="1"/>
  <c r="Q210" i="6" s="1"/>
  <c r="M275" i="6"/>
  <c r="M178" i="6"/>
  <c r="M210" i="6"/>
  <c r="J368" i="6"/>
  <c r="K368" i="6" s="1"/>
  <c r="Q368" i="6" s="1"/>
  <c r="J244" i="6"/>
  <c r="K244" i="6" s="1"/>
  <c r="Q244" i="6" s="1"/>
  <c r="M268" i="6"/>
  <c r="J304" i="6"/>
  <c r="K304" i="6" s="1"/>
  <c r="Q304" i="6" s="1"/>
  <c r="P261" i="6"/>
  <c r="J285" i="6"/>
  <c r="K285" i="6" s="1"/>
  <c r="Q285" i="6" s="1"/>
  <c r="J309" i="6"/>
  <c r="K309" i="6" s="1"/>
  <c r="Q309" i="6" s="1"/>
  <c r="J325" i="6"/>
  <c r="K325" i="6" s="1"/>
  <c r="Q325" i="6" s="1"/>
  <c r="P285" i="6"/>
  <c r="P293" i="6"/>
  <c r="P301" i="6"/>
  <c r="M339" i="6"/>
  <c r="P333" i="6"/>
  <c r="J343" i="6"/>
  <c r="K343" i="6" s="1"/>
  <c r="Q343" i="6" s="1"/>
  <c r="J347" i="6"/>
  <c r="K347" i="6" s="1"/>
  <c r="Q347" i="6" s="1"/>
  <c r="P67" i="6"/>
  <c r="M111" i="6"/>
  <c r="J146" i="6"/>
  <c r="K146" i="6" s="1"/>
  <c r="Q146" i="6" s="1"/>
  <c r="P110" i="6"/>
  <c r="P350" i="6"/>
  <c r="P77" i="6"/>
  <c r="M121" i="6"/>
  <c r="J201" i="6"/>
  <c r="K201" i="6" s="1"/>
  <c r="Q201" i="6" s="1"/>
  <c r="P216" i="6"/>
  <c r="J162" i="6"/>
  <c r="K162" i="6" s="1"/>
  <c r="Q162" i="6" s="1"/>
  <c r="P221" i="6"/>
  <c r="M154" i="6"/>
  <c r="M186" i="6"/>
  <c r="J220" i="6"/>
  <c r="K220" i="6" s="1"/>
  <c r="Q220" i="6" s="1"/>
  <c r="J249" i="6"/>
  <c r="K249" i="6" s="1"/>
  <c r="Q249" i="6" s="1"/>
  <c r="M276" i="6"/>
  <c r="M362" i="6"/>
  <c r="M266" i="6"/>
  <c r="J293" i="6"/>
  <c r="K293" i="6" s="1"/>
  <c r="Q293" i="6" s="1"/>
  <c r="J313" i="6"/>
  <c r="K313" i="6" s="1"/>
  <c r="Q313" i="6" s="1"/>
  <c r="J329" i="6"/>
  <c r="K329" i="6" s="1"/>
  <c r="Q329" i="6" s="1"/>
  <c r="P287" i="6"/>
  <c r="P295" i="6"/>
  <c r="P303" i="6"/>
  <c r="P341" i="6"/>
  <c r="P345" i="6"/>
  <c r="P349" i="6"/>
  <c r="J114" i="6"/>
  <c r="K114" i="6" s="1"/>
  <c r="Q114" i="6" s="1"/>
  <c r="J189" i="6"/>
  <c r="K189" i="6" s="1"/>
  <c r="Q189" i="6" s="1"/>
  <c r="M79" i="6"/>
  <c r="M265" i="6"/>
  <c r="P78" i="6"/>
  <c r="P45" i="6"/>
  <c r="M89" i="6"/>
  <c r="M131" i="6"/>
  <c r="J260" i="6"/>
  <c r="K260" i="6" s="1"/>
  <c r="Q260" i="6" s="1"/>
  <c r="P232" i="6"/>
  <c r="J178" i="6"/>
  <c r="K178" i="6" s="1"/>
  <c r="Q178" i="6" s="1"/>
  <c r="P237" i="6"/>
  <c r="M162" i="6"/>
  <c r="M194" i="6"/>
  <c r="M262" i="6"/>
  <c r="J228" i="6"/>
  <c r="K228" i="6" s="1"/>
  <c r="Q228" i="6" s="1"/>
  <c r="J255" i="6"/>
  <c r="K255" i="6" s="1"/>
  <c r="Q255" i="6" s="1"/>
  <c r="J282" i="6"/>
  <c r="K282" i="6" s="1"/>
  <c r="Q282" i="6" s="1"/>
  <c r="P370" i="6"/>
  <c r="P274" i="6"/>
  <c r="J301" i="6"/>
  <c r="K301" i="6" s="1"/>
  <c r="Q301" i="6" s="1"/>
  <c r="J317" i="6"/>
  <c r="K317" i="6" s="1"/>
  <c r="Q317" i="6" s="1"/>
  <c r="P281" i="6"/>
  <c r="P289" i="6"/>
  <c r="P297" i="6"/>
  <c r="P334" i="6"/>
  <c r="J338" i="6"/>
  <c r="K338" i="6" s="1"/>
  <c r="Q338" i="6" s="1"/>
  <c r="J345" i="6"/>
  <c r="K345" i="6" s="1"/>
  <c r="Q345" i="6" s="1"/>
  <c r="M337" i="6"/>
  <c r="M343" i="6"/>
  <c r="M347" i="6"/>
  <c r="J7" i="6"/>
  <c r="K7" i="6" s="1"/>
  <c r="Q7" i="6" s="1"/>
  <c r="P112" i="6"/>
  <c r="P96" i="6"/>
  <c r="P80" i="6"/>
  <c r="P64" i="6"/>
  <c r="P48" i="6"/>
  <c r="J35" i="6"/>
  <c r="K35" i="6" s="1"/>
  <c r="Q35" i="6" s="1"/>
  <c r="J31" i="6"/>
  <c r="K31" i="6" s="1"/>
  <c r="Q31" i="6" s="1"/>
  <c r="J27" i="6"/>
  <c r="K27" i="6" s="1"/>
  <c r="Q27" i="6" s="1"/>
  <c r="J23" i="6"/>
  <c r="K23" i="6" s="1"/>
  <c r="Q23" i="6" s="1"/>
  <c r="J19" i="6"/>
  <c r="K19" i="6" s="1"/>
  <c r="Q19" i="6" s="1"/>
  <c r="J15" i="6"/>
  <c r="K15" i="6" s="1"/>
  <c r="Q15" i="6" s="1"/>
  <c r="P347" i="6"/>
  <c r="P330" i="6"/>
  <c r="J333" i="6"/>
  <c r="K333" i="6" s="1"/>
  <c r="Q333" i="6" s="1"/>
  <c r="M330" i="6"/>
  <c r="M326" i="6"/>
  <c r="M322" i="6"/>
  <c r="M318" i="6"/>
  <c r="M314" i="6"/>
  <c r="M310" i="6"/>
  <c r="M305" i="6"/>
  <c r="M297" i="6"/>
  <c r="M289" i="6"/>
  <c r="M281" i="6"/>
  <c r="M298" i="6"/>
  <c r="M290" i="6"/>
  <c r="M282" i="6"/>
  <c r="J270" i="6"/>
  <c r="K270" i="6" s="1"/>
  <c r="Q270" i="6" s="1"/>
  <c r="M259" i="6"/>
  <c r="M251" i="6"/>
  <c r="M243" i="6"/>
  <c r="M235" i="6"/>
  <c r="M227" i="6"/>
  <c r="M219" i="6"/>
  <c r="P210" i="6"/>
  <c r="P202" i="6"/>
  <c r="P194" i="6"/>
  <c r="P186" i="6"/>
  <c r="P178" i="6"/>
  <c r="P170" i="6"/>
  <c r="P162" i="6"/>
  <c r="P154" i="6"/>
  <c r="J261" i="6"/>
  <c r="K261" i="6" s="1"/>
  <c r="Q261" i="6" s="1"/>
  <c r="M252" i="6"/>
  <c r="M244" i="6"/>
  <c r="M236" i="6"/>
  <c r="M228" i="6"/>
  <c r="M220" i="6"/>
  <c r="P208" i="6"/>
  <c r="P200" i="6"/>
  <c r="P192" i="6"/>
  <c r="P184" i="6"/>
  <c r="P176" i="6"/>
  <c r="P168" i="6"/>
  <c r="P160" i="6"/>
  <c r="P152" i="6"/>
  <c r="M261" i="6"/>
  <c r="M279" i="6"/>
  <c r="P201" i="6"/>
  <c r="P169" i="6"/>
  <c r="J121" i="6"/>
  <c r="K121" i="6" s="1"/>
  <c r="Q121" i="6" s="1"/>
  <c r="J105" i="6"/>
  <c r="K105" i="6" s="1"/>
  <c r="Q105" i="6" s="1"/>
  <c r="J89" i="6"/>
  <c r="K89" i="6" s="1"/>
  <c r="Q89" i="6" s="1"/>
  <c r="J73" i="6"/>
  <c r="K73" i="6" s="1"/>
  <c r="Q73" i="6" s="1"/>
  <c r="J57" i="6"/>
  <c r="K57" i="6" s="1"/>
  <c r="Q57" i="6" s="1"/>
  <c r="J41" i="6"/>
  <c r="K41" i="6" s="1"/>
  <c r="Q41" i="6" s="1"/>
  <c r="J123" i="6"/>
  <c r="K123" i="6" s="1"/>
  <c r="Q123" i="6" s="1"/>
  <c r="J107" i="6"/>
  <c r="K107" i="6" s="1"/>
  <c r="Q107" i="6" s="1"/>
  <c r="J91" i="6"/>
  <c r="K91" i="6" s="1"/>
  <c r="Q91" i="6" s="1"/>
  <c r="J75" i="6"/>
  <c r="K75" i="6" s="1"/>
  <c r="Q75" i="6" s="1"/>
  <c r="J59" i="6"/>
  <c r="K59" i="6" s="1"/>
  <c r="Q59" i="6" s="1"/>
  <c r="J43" i="6"/>
  <c r="K43" i="6" s="1"/>
  <c r="Q43" i="6" s="1"/>
  <c r="P142" i="6"/>
  <c r="P16" i="6"/>
  <c r="P9" i="6"/>
  <c r="P161" i="6"/>
  <c r="P13" i="6"/>
  <c r="P100" i="6"/>
  <c r="P84" i="6"/>
  <c r="P68" i="6"/>
  <c r="P52" i="6"/>
  <c r="P36" i="6"/>
  <c r="P32" i="6"/>
  <c r="P28" i="6"/>
  <c r="P24" i="6"/>
  <c r="P20" i="6"/>
  <c r="P127" i="6"/>
  <c r="J10" i="6"/>
  <c r="K10" i="6" s="1"/>
  <c r="Q10" i="6" s="1"/>
  <c r="J102" i="6"/>
  <c r="K102" i="6" s="1"/>
  <c r="Q102" i="6" s="1"/>
  <c r="M92" i="6"/>
  <c r="J70" i="6"/>
  <c r="K70" i="6" s="1"/>
  <c r="Q70" i="6" s="1"/>
  <c r="M60" i="6"/>
  <c r="J38" i="6"/>
  <c r="K38" i="6" s="1"/>
  <c r="Q38" i="6" s="1"/>
  <c r="M33" i="6"/>
  <c r="M29" i="6"/>
  <c r="M25" i="6"/>
  <c r="M21" i="6"/>
  <c r="P139" i="6"/>
  <c r="M12" i="6"/>
  <c r="J108" i="6"/>
  <c r="K108" i="6" s="1"/>
  <c r="Q108" i="6" s="1"/>
  <c r="J92" i="6"/>
  <c r="K92" i="6" s="1"/>
  <c r="Q92" i="6" s="1"/>
  <c r="J76" i="6"/>
  <c r="K76" i="6" s="1"/>
  <c r="Q76" i="6" s="1"/>
  <c r="J60" i="6"/>
  <c r="K60" i="6" s="1"/>
  <c r="Q60" i="6" s="1"/>
  <c r="J44" i="6"/>
  <c r="K44" i="6" s="1"/>
  <c r="Q44" i="6" s="1"/>
  <c r="J34" i="6"/>
  <c r="K34" i="6" s="1"/>
  <c r="Q34" i="6" s="1"/>
  <c r="J30" i="6"/>
  <c r="K30" i="6" s="1"/>
  <c r="Q30" i="6" s="1"/>
  <c r="J26" i="6"/>
  <c r="K26" i="6" s="1"/>
  <c r="Q26" i="6" s="1"/>
  <c r="J22" i="6"/>
  <c r="K22" i="6" s="1"/>
  <c r="Q22" i="6" s="1"/>
  <c r="J18" i="6"/>
  <c r="K18" i="6" s="1"/>
  <c r="Q18" i="6" s="1"/>
  <c r="J13" i="6"/>
  <c r="K13" i="6" s="1"/>
  <c r="Q13" i="6" s="1"/>
  <c r="P343" i="6"/>
  <c r="P348" i="6"/>
  <c r="J339" i="6"/>
  <c r="K339" i="6" s="1"/>
  <c r="Q339" i="6" s="1"/>
  <c r="M329" i="6"/>
  <c r="M325" i="6"/>
  <c r="M321" i="6"/>
  <c r="M317" i="6"/>
  <c r="M313" i="6"/>
  <c r="M309" i="6"/>
  <c r="M303" i="6"/>
  <c r="M295" i="6"/>
  <c r="M287" i="6"/>
  <c r="M304" i="6"/>
  <c r="M296" i="6"/>
  <c r="M288" i="6"/>
  <c r="J276" i="6"/>
  <c r="K276" i="6" s="1"/>
  <c r="Q276" i="6" s="1"/>
  <c r="J305" i="6"/>
  <c r="K305" i="6" s="1"/>
  <c r="Q305" i="6" s="1"/>
  <c r="M257" i="6"/>
  <c r="M249" i="6"/>
  <c r="M241" i="6"/>
  <c r="M233" i="6"/>
  <c r="M225" i="6"/>
  <c r="M217" i="6"/>
  <c r="M258" i="6"/>
  <c r="M250" i="6"/>
  <c r="M242" i="6"/>
  <c r="M234" i="6"/>
  <c r="M226" i="6"/>
  <c r="M218" i="6"/>
  <c r="J211" i="6"/>
  <c r="K211" i="6" s="1"/>
  <c r="Q211" i="6" s="1"/>
  <c r="P203" i="6"/>
  <c r="P195" i="6"/>
  <c r="P187" i="6"/>
  <c r="P179" i="6"/>
  <c r="P171" i="6"/>
  <c r="P163" i="6"/>
  <c r="P155" i="6"/>
  <c r="P205" i="6"/>
  <c r="P173" i="6"/>
  <c r="J117" i="6"/>
  <c r="K117" i="6" s="1"/>
  <c r="Q117" i="6" s="1"/>
  <c r="J101" i="6"/>
  <c r="K101" i="6" s="1"/>
  <c r="Q101" i="6" s="1"/>
  <c r="J85" i="6"/>
  <c r="K85" i="6" s="1"/>
  <c r="Q85" i="6" s="1"/>
  <c r="J69" i="6"/>
  <c r="K69" i="6" s="1"/>
  <c r="Q69" i="6" s="1"/>
  <c r="J53" i="6"/>
  <c r="K53" i="6" s="1"/>
  <c r="Q53" i="6" s="1"/>
  <c r="J37" i="6"/>
  <c r="K37" i="6" s="1"/>
  <c r="Q37" i="6" s="1"/>
  <c r="P181" i="6"/>
  <c r="P193" i="6"/>
  <c r="J119" i="6"/>
  <c r="K119" i="6" s="1"/>
  <c r="Q119" i="6" s="1"/>
  <c r="J103" i="6"/>
  <c r="K103" i="6" s="1"/>
  <c r="Q103" i="6" s="1"/>
  <c r="J87" i="6"/>
  <c r="K87" i="6" s="1"/>
  <c r="Q87" i="6" s="1"/>
  <c r="J71" i="6"/>
  <c r="K71" i="6" s="1"/>
  <c r="Q71" i="6" s="1"/>
  <c r="J55" i="6"/>
  <c r="K55" i="6" s="1"/>
  <c r="Q55" i="6" s="1"/>
  <c r="J39" i="6"/>
  <c r="K39" i="6" s="1"/>
  <c r="Q39" i="6" s="1"/>
  <c r="P138" i="6"/>
  <c r="P12" i="6"/>
  <c r="P209" i="6"/>
  <c r="P134" i="6"/>
  <c r="P8" i="6"/>
  <c r="J112" i="6"/>
  <c r="K112" i="6" s="1"/>
  <c r="Q112" i="6" s="1"/>
  <c r="J96" i="6"/>
  <c r="K96" i="6" s="1"/>
  <c r="Q96" i="6" s="1"/>
  <c r="J80" i="6"/>
  <c r="K80" i="6" s="1"/>
  <c r="Q80" i="6" s="1"/>
  <c r="J64" i="6"/>
  <c r="K64" i="6" s="1"/>
  <c r="Q64" i="6" s="1"/>
  <c r="J48" i="6"/>
  <c r="K48" i="6" s="1"/>
  <c r="Q48" i="6" s="1"/>
  <c r="P35" i="6"/>
  <c r="P31" i="6"/>
  <c r="P27" i="6"/>
  <c r="P23" i="6"/>
  <c r="P19" i="6"/>
  <c r="J16" i="6"/>
  <c r="K16" i="6" s="1"/>
  <c r="Q16" i="6" s="1"/>
  <c r="J8" i="6"/>
  <c r="K8" i="6" s="1"/>
  <c r="Q8" i="6" s="1"/>
  <c r="J110" i="6"/>
  <c r="K110" i="6" s="1"/>
  <c r="Q110" i="6" s="1"/>
  <c r="M100" i="6"/>
  <c r="J78" i="6"/>
  <c r="K78" i="6" s="1"/>
  <c r="Q78" i="6" s="1"/>
  <c r="M68" i="6"/>
  <c r="J46" i="6"/>
  <c r="K46" i="6" s="1"/>
  <c r="Q46" i="6" s="1"/>
  <c r="M36" i="6"/>
  <c r="M32" i="6"/>
  <c r="M28" i="6"/>
  <c r="M24" i="6"/>
  <c r="M20" i="6"/>
  <c r="J17" i="6"/>
  <c r="K17" i="6" s="1"/>
  <c r="Q17" i="6" s="1"/>
  <c r="M10" i="6"/>
  <c r="P104" i="6"/>
  <c r="P88" i="6"/>
  <c r="P72" i="6"/>
  <c r="P56" i="6"/>
  <c r="P40" i="6"/>
  <c r="J33" i="6"/>
  <c r="K33" i="6" s="1"/>
  <c r="Q33" i="6" s="1"/>
  <c r="J29" i="6"/>
  <c r="K29" i="6" s="1"/>
  <c r="Q29" i="6" s="1"/>
  <c r="J25" i="6"/>
  <c r="K25" i="6" s="1"/>
  <c r="Q25" i="6" s="1"/>
  <c r="J21" i="6"/>
  <c r="K21" i="6" s="1"/>
  <c r="Q21" i="6" s="1"/>
  <c r="P135" i="6"/>
  <c r="J11" i="6"/>
  <c r="K11" i="6" s="1"/>
  <c r="Q11" i="6" s="1"/>
  <c r="P331" i="6"/>
  <c r="P329" i="6"/>
  <c r="P344" i="6"/>
  <c r="J335" i="6"/>
  <c r="K335" i="6" s="1"/>
  <c r="Q335" i="6" s="1"/>
  <c r="M328" i="6"/>
  <c r="M324" i="6"/>
  <c r="M320" i="6"/>
  <c r="M316" i="6"/>
  <c r="M312" i="6"/>
  <c r="M308" i="6"/>
  <c r="M301" i="6"/>
  <c r="M293" i="6"/>
  <c r="M285" i="6"/>
  <c r="M302" i="6"/>
  <c r="M294" i="6"/>
  <c r="M286" i="6"/>
  <c r="J268" i="6"/>
  <c r="K268" i="6" s="1"/>
  <c r="Q268" i="6" s="1"/>
  <c r="J266" i="6"/>
  <c r="K266" i="6" s="1"/>
  <c r="Q266" i="6" s="1"/>
  <c r="M255" i="6"/>
  <c r="M247" i="6"/>
  <c r="M239" i="6"/>
  <c r="M231" i="6"/>
  <c r="M223" i="6"/>
  <c r="M215" i="6"/>
  <c r="P206" i="6"/>
  <c r="P198" i="6"/>
  <c r="P190" i="6"/>
  <c r="P182" i="6"/>
  <c r="P174" i="6"/>
  <c r="P166" i="6"/>
  <c r="P158" i="6"/>
  <c r="J274" i="6"/>
  <c r="K274" i="6" s="1"/>
  <c r="Q274" i="6" s="1"/>
  <c r="M256" i="6"/>
  <c r="M248" i="6"/>
  <c r="M240" i="6"/>
  <c r="M232" i="6"/>
  <c r="M224" i="6"/>
  <c r="M216" i="6"/>
  <c r="P204" i="6"/>
  <c r="P196" i="6"/>
  <c r="P188" i="6"/>
  <c r="P180" i="6"/>
  <c r="P172" i="6"/>
  <c r="P164" i="6"/>
  <c r="P156" i="6"/>
  <c r="M271" i="6"/>
  <c r="P145" i="6"/>
  <c r="P185" i="6"/>
  <c r="P153" i="6"/>
  <c r="J113" i="6"/>
  <c r="K113" i="6" s="1"/>
  <c r="Q113" i="6" s="1"/>
  <c r="J97" i="6"/>
  <c r="K97" i="6" s="1"/>
  <c r="Q97" i="6" s="1"/>
  <c r="J81" i="6"/>
  <c r="K81" i="6" s="1"/>
  <c r="Q81" i="6" s="1"/>
  <c r="J65" i="6"/>
  <c r="K65" i="6" s="1"/>
  <c r="Q65" i="6" s="1"/>
  <c r="J49" i="6"/>
  <c r="K49" i="6" s="1"/>
  <c r="Q49" i="6" s="1"/>
  <c r="J115" i="6"/>
  <c r="K115" i="6" s="1"/>
  <c r="Q115" i="6" s="1"/>
  <c r="J99" i="6"/>
  <c r="K99" i="6" s="1"/>
  <c r="Q99" i="6" s="1"/>
  <c r="J83" i="6"/>
  <c r="K83" i="6" s="1"/>
  <c r="Q83" i="6" s="1"/>
  <c r="J67" i="6"/>
  <c r="K67" i="6" s="1"/>
  <c r="Q67" i="6" s="1"/>
  <c r="J51" i="6"/>
  <c r="K51" i="6" s="1"/>
  <c r="Q51" i="6" s="1"/>
  <c r="P130" i="6"/>
  <c r="P11" i="6"/>
  <c r="P15" i="6"/>
  <c r="P7" i="6"/>
  <c r="P108" i="6"/>
  <c r="P92" i="6"/>
  <c r="P76" i="6"/>
  <c r="P60" i="6"/>
  <c r="P44" i="6"/>
  <c r="P34" i="6"/>
  <c r="P30" i="6"/>
  <c r="P26" i="6"/>
  <c r="P22" i="6"/>
  <c r="P18" i="6"/>
  <c r="J14" i="6"/>
  <c r="K14" i="6" s="1"/>
  <c r="Q14" i="6" s="1"/>
  <c r="M7" i="6"/>
  <c r="M108" i="6"/>
  <c r="J86" i="6"/>
  <c r="K86" i="6" s="1"/>
  <c r="Q86" i="6" s="1"/>
  <c r="M76" i="6"/>
  <c r="J54" i="6"/>
  <c r="K54" i="6" s="1"/>
  <c r="Q54" i="6" s="1"/>
  <c r="M44" i="6"/>
  <c r="M35" i="6"/>
  <c r="M31" i="6"/>
  <c r="M27" i="6"/>
  <c r="M23" i="6"/>
  <c r="M19" i="6"/>
  <c r="M16" i="6"/>
  <c r="M8" i="6"/>
  <c r="J100" i="6"/>
  <c r="K100" i="6" s="1"/>
  <c r="Q100" i="6" s="1"/>
  <c r="J84" i="6"/>
  <c r="K84" i="6" s="1"/>
  <c r="Q84" i="6" s="1"/>
  <c r="J68" i="6"/>
  <c r="K68" i="6" s="1"/>
  <c r="Q68" i="6" s="1"/>
  <c r="J52" i="6"/>
  <c r="K52" i="6" s="1"/>
  <c r="Q52" i="6" s="1"/>
  <c r="J36" i="6"/>
  <c r="K36" i="6" s="1"/>
  <c r="Q36" i="6" s="1"/>
  <c r="J32" i="6"/>
  <c r="K32" i="6" s="1"/>
  <c r="Q32" i="6" s="1"/>
  <c r="J28" i="6"/>
  <c r="K28" i="6" s="1"/>
  <c r="Q28" i="6" s="1"/>
  <c r="J24" i="6"/>
  <c r="K24" i="6" s="1"/>
  <c r="Q24" i="6" s="1"/>
  <c r="J20" i="6"/>
  <c r="K20" i="6" s="1"/>
  <c r="Q20" i="6" s="1"/>
  <c r="P17" i="6"/>
  <c r="J9" i="6"/>
  <c r="K9" i="6" s="1"/>
  <c r="Q9" i="6" s="1"/>
  <c r="J337" i="6"/>
  <c r="K337" i="6" s="1"/>
  <c r="Q337" i="6" s="1"/>
  <c r="M331" i="6"/>
  <c r="M327" i="6"/>
  <c r="M323" i="6"/>
  <c r="M319" i="6"/>
  <c r="M315" i="6"/>
  <c r="M311" i="6"/>
  <c r="M307" i="6"/>
  <c r="M299" i="6"/>
  <c r="M291" i="6"/>
  <c r="M283" i="6"/>
  <c r="M300" i="6"/>
  <c r="M292" i="6"/>
  <c r="M284" i="6"/>
  <c r="J278" i="6"/>
  <c r="K278" i="6" s="1"/>
  <c r="Q278" i="6" s="1"/>
  <c r="J264" i="6"/>
  <c r="K264" i="6" s="1"/>
  <c r="Q264" i="6" s="1"/>
  <c r="M253" i="6"/>
  <c r="M245" i="6"/>
  <c r="M237" i="6"/>
  <c r="M229" i="6"/>
  <c r="M221" i="6"/>
  <c r="M213" i="6"/>
  <c r="J272" i="6"/>
  <c r="K272" i="6" s="1"/>
  <c r="Q272" i="6" s="1"/>
  <c r="M254" i="6"/>
  <c r="M246" i="6"/>
  <c r="M238" i="6"/>
  <c r="M230" i="6"/>
  <c r="M222" i="6"/>
  <c r="M214" i="6"/>
  <c r="M263" i="6"/>
  <c r="P207" i="6"/>
  <c r="P199" i="6"/>
  <c r="P191" i="6"/>
  <c r="P183" i="6"/>
  <c r="P175" i="6"/>
  <c r="P167" i="6"/>
  <c r="P159" i="6"/>
  <c r="P151" i="6"/>
  <c r="P189" i="6"/>
  <c r="P157" i="6"/>
  <c r="P141" i="6"/>
  <c r="J109" i="6"/>
  <c r="K109" i="6" s="1"/>
  <c r="Q109" i="6" s="1"/>
  <c r="J93" i="6"/>
  <c r="K93" i="6" s="1"/>
  <c r="Q93" i="6" s="1"/>
  <c r="J77" i="6"/>
  <c r="K77" i="6" s="1"/>
  <c r="Q77" i="6" s="1"/>
  <c r="J61" i="6"/>
  <c r="K61" i="6" s="1"/>
  <c r="Q61" i="6" s="1"/>
  <c r="J45" i="6"/>
  <c r="K45" i="6" s="1"/>
  <c r="Q45" i="6" s="1"/>
  <c r="P197" i="6"/>
  <c r="P165" i="6"/>
  <c r="J111" i="6"/>
  <c r="K111" i="6" s="1"/>
  <c r="Q111" i="6" s="1"/>
  <c r="J95" i="6"/>
  <c r="K95" i="6" s="1"/>
  <c r="Q95" i="6" s="1"/>
  <c r="J79" i="6"/>
  <c r="K79" i="6" s="1"/>
  <c r="Q79" i="6" s="1"/>
  <c r="J63" i="6"/>
  <c r="K63" i="6" s="1"/>
  <c r="Q63" i="6" s="1"/>
  <c r="J47" i="6"/>
  <c r="K47" i="6" s="1"/>
  <c r="Q47" i="6" s="1"/>
  <c r="P177" i="6"/>
  <c r="P126" i="6"/>
  <c r="P10" i="6"/>
  <c r="P14" i="6"/>
  <c r="J104" i="6"/>
  <c r="K104" i="6" s="1"/>
  <c r="Q104" i="6" s="1"/>
  <c r="J88" i="6"/>
  <c r="K88" i="6" s="1"/>
  <c r="Q88" i="6" s="1"/>
  <c r="J72" i="6"/>
  <c r="K72" i="6" s="1"/>
  <c r="Q72" i="6" s="1"/>
  <c r="J56" i="6"/>
  <c r="K56" i="6" s="1"/>
  <c r="Q56" i="6" s="1"/>
  <c r="J40" i="6"/>
  <c r="K40" i="6" s="1"/>
  <c r="Q40" i="6" s="1"/>
  <c r="P33" i="6"/>
  <c r="P29" i="6"/>
  <c r="P25" i="6"/>
  <c r="P21" i="6"/>
  <c r="P143" i="6"/>
  <c r="J12" i="6"/>
  <c r="K12" i="6" s="1"/>
  <c r="Q12" i="6" s="1"/>
  <c r="J94" i="6"/>
  <c r="K94" i="6" s="1"/>
  <c r="Q94" i="6" s="1"/>
  <c r="M84" i="6"/>
  <c r="J62" i="6"/>
  <c r="K62" i="6" s="1"/>
  <c r="Q62" i="6" s="1"/>
  <c r="M52" i="6"/>
  <c r="M34" i="6"/>
  <c r="M30" i="6"/>
  <c r="M26" i="6"/>
  <c r="M22" i="6"/>
  <c r="M18" i="6"/>
  <c r="M14" i="6"/>
  <c r="Q136" i="6"/>
  <c r="O26" i="2"/>
  <c r="O278" i="2"/>
  <c r="O316" i="2"/>
  <c r="O332" i="2"/>
  <c r="O117" i="2"/>
  <c r="O85" i="2"/>
  <c r="O21" i="2"/>
  <c r="O214" i="2"/>
  <c r="O300" i="2"/>
  <c r="O348" i="2"/>
  <c r="O108" i="2"/>
  <c r="O101" i="2"/>
  <c r="O69" i="2"/>
  <c r="O37" i="2"/>
  <c r="O7" i="2"/>
  <c r="G120" i="2"/>
  <c r="O120" i="2"/>
  <c r="G58" i="2"/>
  <c r="O58" i="2"/>
  <c r="G168" i="2"/>
  <c r="O168" i="2"/>
  <c r="G240" i="2"/>
  <c r="O240" i="2"/>
  <c r="G299" i="2"/>
  <c r="O299" i="2"/>
  <c r="G335" i="2"/>
  <c r="O335" i="2"/>
  <c r="G371" i="2"/>
  <c r="O371" i="2"/>
  <c r="G70" i="2"/>
  <c r="O70" i="2"/>
  <c r="G142" i="2"/>
  <c r="O142" i="2"/>
  <c r="G158" i="2"/>
  <c r="O158" i="2"/>
  <c r="G190" i="2"/>
  <c r="O190" i="2"/>
  <c r="G222" i="2"/>
  <c r="O222" i="2"/>
  <c r="G254" i="2"/>
  <c r="O254" i="2"/>
  <c r="G288" i="2"/>
  <c r="O288" i="2"/>
  <c r="G304" i="2"/>
  <c r="O304" i="2"/>
  <c r="G312" i="2"/>
  <c r="O312" i="2"/>
  <c r="G328" i="2"/>
  <c r="O328" i="2"/>
  <c r="G344" i="2"/>
  <c r="O344" i="2"/>
  <c r="G352" i="2"/>
  <c r="O352" i="2"/>
  <c r="G368" i="2"/>
  <c r="O368" i="2"/>
  <c r="G140" i="2"/>
  <c r="O140" i="2"/>
  <c r="G200" i="2"/>
  <c r="O200" i="2"/>
  <c r="G264" i="2"/>
  <c r="O264" i="2"/>
  <c r="G305" i="2"/>
  <c r="O305" i="2"/>
  <c r="G333" i="2"/>
  <c r="O333" i="2"/>
  <c r="G363" i="2"/>
  <c r="O363" i="2"/>
  <c r="G279" i="2"/>
  <c r="O279" i="2"/>
  <c r="G255" i="2"/>
  <c r="O255" i="2"/>
  <c r="G239" i="2"/>
  <c r="O239" i="2"/>
  <c r="G223" i="2"/>
  <c r="O223" i="2"/>
  <c r="G207" i="2"/>
  <c r="O207" i="2"/>
  <c r="G183" i="2"/>
  <c r="O183" i="2"/>
  <c r="G151" i="2"/>
  <c r="O151" i="2"/>
  <c r="G135" i="2"/>
  <c r="O135" i="2"/>
  <c r="G98" i="2"/>
  <c r="O98" i="2"/>
  <c r="G56" i="2"/>
  <c r="O56" i="2"/>
  <c r="G24" i="2"/>
  <c r="O24" i="2"/>
  <c r="G124" i="2"/>
  <c r="O124" i="2"/>
  <c r="G121" i="2"/>
  <c r="O121" i="2"/>
  <c r="G105" i="2"/>
  <c r="O105" i="2"/>
  <c r="G81" i="2"/>
  <c r="O81" i="2"/>
  <c r="G65" i="2"/>
  <c r="O65" i="2"/>
  <c r="G49" i="2"/>
  <c r="O49" i="2"/>
  <c r="G33" i="2"/>
  <c r="O33" i="2"/>
  <c r="G17" i="2"/>
  <c r="O17" i="2"/>
  <c r="G18" i="2"/>
  <c r="O18" i="2"/>
  <c r="G144" i="2"/>
  <c r="O144" i="2"/>
  <c r="G212" i="2"/>
  <c r="O212" i="2"/>
  <c r="G280" i="2"/>
  <c r="O280" i="2"/>
  <c r="G323" i="2"/>
  <c r="O323" i="2"/>
  <c r="G357" i="2"/>
  <c r="O357" i="2"/>
  <c r="G46" i="2"/>
  <c r="O46" i="2"/>
  <c r="G130" i="2"/>
  <c r="O130" i="2"/>
  <c r="G162" i="2"/>
  <c r="O162" i="2"/>
  <c r="G178" i="2"/>
  <c r="O178" i="2"/>
  <c r="G210" i="2"/>
  <c r="O210" i="2"/>
  <c r="G242" i="2"/>
  <c r="O242" i="2"/>
  <c r="G274" i="2"/>
  <c r="O274" i="2"/>
  <c r="G298" i="2"/>
  <c r="O298" i="2"/>
  <c r="G314" i="2"/>
  <c r="O314" i="2"/>
  <c r="G330" i="2"/>
  <c r="O330" i="2"/>
  <c r="G338" i="2"/>
  <c r="O338" i="2"/>
  <c r="G354" i="2"/>
  <c r="O354" i="2"/>
  <c r="G362" i="2"/>
  <c r="O362" i="2"/>
  <c r="G112" i="2"/>
  <c r="O112" i="2"/>
  <c r="G148" i="2"/>
  <c r="O148" i="2"/>
  <c r="G208" i="2"/>
  <c r="O208" i="2"/>
  <c r="G236" i="2"/>
  <c r="O236" i="2"/>
  <c r="G268" i="2"/>
  <c r="O268" i="2"/>
  <c r="G309" i="2"/>
  <c r="O309" i="2"/>
  <c r="G337" i="2"/>
  <c r="O337" i="2"/>
  <c r="G365" i="2"/>
  <c r="O365" i="2"/>
  <c r="G285" i="2"/>
  <c r="O285" i="2"/>
  <c r="G269" i="2"/>
  <c r="O269" i="2"/>
  <c r="G261" i="2"/>
  <c r="O261" i="2"/>
  <c r="G245" i="2"/>
  <c r="O245" i="2"/>
  <c r="G229" i="2"/>
  <c r="O229" i="2"/>
  <c r="G213" i="2"/>
  <c r="O213" i="2"/>
  <c r="G197" i="2"/>
  <c r="O197" i="2"/>
  <c r="G181" i="2"/>
  <c r="O181" i="2"/>
  <c r="G173" i="2"/>
  <c r="O173" i="2"/>
  <c r="G157" i="2"/>
  <c r="O157" i="2"/>
  <c r="G141" i="2"/>
  <c r="O141" i="2"/>
  <c r="G122" i="2"/>
  <c r="O122" i="2"/>
  <c r="G90" i="2"/>
  <c r="O90" i="2"/>
  <c r="G52" i="2"/>
  <c r="O52" i="2"/>
  <c r="G20" i="2"/>
  <c r="O20" i="2"/>
  <c r="G84" i="2"/>
  <c r="O84" i="2"/>
  <c r="G111" i="2"/>
  <c r="O111" i="2"/>
  <c r="G103" i="2"/>
  <c r="O103" i="2"/>
  <c r="G87" i="2"/>
  <c r="O87" i="2"/>
  <c r="G71" i="2"/>
  <c r="O71" i="2"/>
  <c r="G55" i="2"/>
  <c r="O55" i="2"/>
  <c r="G47" i="2"/>
  <c r="O47" i="2"/>
  <c r="G31" i="2"/>
  <c r="O31" i="2"/>
  <c r="G15" i="2"/>
  <c r="O15" i="2"/>
  <c r="G88" i="2"/>
  <c r="O88" i="2"/>
  <c r="G80" i="2"/>
  <c r="O80" i="2"/>
  <c r="G86" i="2"/>
  <c r="O86" i="2"/>
  <c r="G152" i="2"/>
  <c r="O152" i="2"/>
  <c r="G188" i="2"/>
  <c r="O188" i="2"/>
  <c r="G224" i="2"/>
  <c r="O224" i="2"/>
  <c r="G256" i="2"/>
  <c r="O256" i="2"/>
  <c r="G291" i="2"/>
  <c r="O291" i="2"/>
  <c r="G307" i="2"/>
  <c r="O307" i="2"/>
  <c r="G327" i="2"/>
  <c r="O327" i="2"/>
  <c r="G345" i="2"/>
  <c r="O345" i="2"/>
  <c r="G361" i="2"/>
  <c r="O361" i="2"/>
  <c r="G22" i="2"/>
  <c r="O22" i="2"/>
  <c r="G54" i="2"/>
  <c r="O54" i="2"/>
  <c r="G94" i="2"/>
  <c r="O94" i="2"/>
  <c r="G134" i="2"/>
  <c r="O134" i="2"/>
  <c r="G150" i="2"/>
  <c r="O150" i="2"/>
  <c r="G166" i="2"/>
  <c r="O166" i="2"/>
  <c r="G182" i="2"/>
  <c r="O182" i="2"/>
  <c r="G198" i="2"/>
  <c r="O198" i="2"/>
  <c r="G230" i="2"/>
  <c r="O230" i="2"/>
  <c r="G246" i="2"/>
  <c r="O246" i="2"/>
  <c r="G262" i="2"/>
  <c r="O262" i="2"/>
  <c r="G292" i="2"/>
  <c r="O292" i="2"/>
  <c r="G308" i="2"/>
  <c r="O308" i="2"/>
  <c r="G324" i="2"/>
  <c r="O324" i="2"/>
  <c r="G340" i="2"/>
  <c r="O340" i="2"/>
  <c r="G356" i="2"/>
  <c r="O356" i="2"/>
  <c r="G364" i="2"/>
  <c r="O364" i="2"/>
  <c r="G8" i="2"/>
  <c r="O8" i="2"/>
  <c r="G34" i="2"/>
  <c r="O34" i="2"/>
  <c r="G118" i="2"/>
  <c r="O118" i="2"/>
  <c r="G156" i="2"/>
  <c r="O156" i="2"/>
  <c r="G184" i="2"/>
  <c r="O184" i="2"/>
  <c r="G216" i="2"/>
  <c r="O216" i="2"/>
  <c r="G244" i="2"/>
  <c r="O244" i="2"/>
  <c r="G276" i="2"/>
  <c r="O276" i="2"/>
  <c r="G297" i="2"/>
  <c r="O297" i="2"/>
  <c r="G311" i="2"/>
  <c r="O311" i="2"/>
  <c r="G325" i="2"/>
  <c r="O325" i="2"/>
  <c r="G341" i="2"/>
  <c r="O341" i="2"/>
  <c r="G355" i="2"/>
  <c r="O355" i="2"/>
  <c r="G369" i="2"/>
  <c r="O369" i="2"/>
  <c r="G283" i="2"/>
  <c r="O283" i="2"/>
  <c r="G275" i="2"/>
  <c r="O275" i="2"/>
  <c r="G267" i="2"/>
  <c r="O267" i="2"/>
  <c r="G259" i="2"/>
  <c r="O259" i="2"/>
  <c r="G251" i="2"/>
  <c r="O251" i="2"/>
  <c r="G243" i="2"/>
  <c r="O243" i="2"/>
  <c r="G235" i="2"/>
  <c r="O235" i="2"/>
  <c r="G227" i="2"/>
  <c r="O227" i="2"/>
  <c r="G219" i="2"/>
  <c r="O219" i="2"/>
  <c r="G211" i="2"/>
  <c r="O211" i="2"/>
  <c r="G203" i="2"/>
  <c r="O203" i="2"/>
  <c r="G195" i="2"/>
  <c r="O195" i="2"/>
  <c r="G187" i="2"/>
  <c r="O187" i="2"/>
  <c r="G179" i="2"/>
  <c r="O179" i="2"/>
  <c r="G171" i="2"/>
  <c r="O171" i="2"/>
  <c r="G163" i="2"/>
  <c r="O163" i="2"/>
  <c r="G155" i="2"/>
  <c r="O155" i="2"/>
  <c r="G147" i="2"/>
  <c r="O147" i="2"/>
  <c r="G139" i="2"/>
  <c r="O139" i="2"/>
  <c r="G131" i="2"/>
  <c r="O131" i="2"/>
  <c r="G114" i="2"/>
  <c r="O114" i="2"/>
  <c r="G82" i="2"/>
  <c r="O82" i="2"/>
  <c r="G64" i="2"/>
  <c r="O64" i="2"/>
  <c r="G48" i="2"/>
  <c r="O48" i="2"/>
  <c r="G32" i="2"/>
  <c r="O32" i="2"/>
  <c r="G16" i="2"/>
  <c r="O16" i="2"/>
  <c r="G125" i="2"/>
  <c r="O125" i="2"/>
  <c r="G109" i="2"/>
  <c r="O109" i="2"/>
  <c r="G93" i="2"/>
  <c r="O93" i="2"/>
  <c r="G77" i="2"/>
  <c r="O77" i="2"/>
  <c r="G61" i="2"/>
  <c r="O61" i="2"/>
  <c r="G53" i="2"/>
  <c r="O53" i="2"/>
  <c r="G45" i="2"/>
  <c r="O45" i="2"/>
  <c r="G29" i="2"/>
  <c r="O29" i="2"/>
  <c r="G13" i="2"/>
  <c r="O13" i="2"/>
  <c r="G286" i="2"/>
  <c r="O286" i="2"/>
  <c r="G136" i="2"/>
  <c r="O136" i="2"/>
  <c r="G204" i="2"/>
  <c r="O204" i="2"/>
  <c r="G272" i="2"/>
  <c r="O272" i="2"/>
  <c r="G317" i="2"/>
  <c r="O317" i="2"/>
  <c r="G353" i="2"/>
  <c r="O353" i="2"/>
  <c r="G38" i="2"/>
  <c r="O38" i="2"/>
  <c r="G126" i="2"/>
  <c r="O126" i="2"/>
  <c r="G174" i="2"/>
  <c r="O174" i="2"/>
  <c r="G206" i="2"/>
  <c r="O206" i="2"/>
  <c r="G238" i="2"/>
  <c r="O238" i="2"/>
  <c r="G270" i="2"/>
  <c r="O270" i="2"/>
  <c r="G296" i="2"/>
  <c r="O296" i="2"/>
  <c r="G320" i="2"/>
  <c r="O320" i="2"/>
  <c r="G336" i="2"/>
  <c r="O336" i="2"/>
  <c r="G360" i="2"/>
  <c r="O360" i="2"/>
  <c r="G66" i="2"/>
  <c r="O66" i="2"/>
  <c r="G172" i="2"/>
  <c r="O172" i="2"/>
  <c r="G228" i="2"/>
  <c r="O228" i="2"/>
  <c r="G289" i="2"/>
  <c r="O289" i="2"/>
  <c r="G319" i="2"/>
  <c r="O319" i="2"/>
  <c r="G347" i="2"/>
  <c r="O347" i="2"/>
  <c r="G287" i="2"/>
  <c r="O287" i="2"/>
  <c r="G271" i="2"/>
  <c r="O271" i="2"/>
  <c r="G263" i="2"/>
  <c r="O263" i="2"/>
  <c r="G247" i="2"/>
  <c r="O247" i="2"/>
  <c r="G231" i="2"/>
  <c r="O231" i="2"/>
  <c r="G215" i="2"/>
  <c r="O215" i="2"/>
  <c r="G199" i="2"/>
  <c r="O199" i="2"/>
  <c r="G191" i="2"/>
  <c r="O191" i="2"/>
  <c r="G175" i="2"/>
  <c r="O175" i="2"/>
  <c r="G167" i="2"/>
  <c r="O167" i="2"/>
  <c r="G159" i="2"/>
  <c r="O159" i="2"/>
  <c r="G143" i="2"/>
  <c r="O143" i="2"/>
  <c r="G127" i="2"/>
  <c r="O127" i="2"/>
  <c r="G72" i="2"/>
  <c r="O72" i="2"/>
  <c r="G40" i="2"/>
  <c r="O40" i="2"/>
  <c r="G92" i="2"/>
  <c r="O92" i="2"/>
  <c r="G113" i="2"/>
  <c r="O113" i="2"/>
  <c r="G97" i="2"/>
  <c r="O97" i="2"/>
  <c r="G89" i="2"/>
  <c r="O89" i="2"/>
  <c r="G73" i="2"/>
  <c r="O73" i="2"/>
  <c r="G57" i="2"/>
  <c r="O57" i="2"/>
  <c r="G41" i="2"/>
  <c r="O41" i="2"/>
  <c r="G25" i="2"/>
  <c r="O25" i="2"/>
  <c r="G74" i="2"/>
  <c r="O74" i="2"/>
  <c r="G180" i="2"/>
  <c r="O180" i="2"/>
  <c r="G248" i="2"/>
  <c r="O248" i="2"/>
  <c r="G303" i="2"/>
  <c r="O303" i="2"/>
  <c r="G339" i="2"/>
  <c r="O339" i="2"/>
  <c r="G14" i="2"/>
  <c r="O14" i="2"/>
  <c r="G78" i="2"/>
  <c r="O78" i="2"/>
  <c r="G146" i="2"/>
  <c r="O146" i="2"/>
  <c r="G194" i="2"/>
  <c r="O194" i="2"/>
  <c r="G226" i="2"/>
  <c r="O226" i="2"/>
  <c r="G258" i="2"/>
  <c r="O258" i="2"/>
  <c r="G290" i="2"/>
  <c r="O290" i="2"/>
  <c r="G306" i="2"/>
  <c r="O306" i="2"/>
  <c r="G322" i="2"/>
  <c r="O322" i="2"/>
  <c r="G346" i="2"/>
  <c r="O346" i="2"/>
  <c r="G370" i="2"/>
  <c r="O370" i="2"/>
  <c r="G102" i="2"/>
  <c r="O102" i="2"/>
  <c r="G176" i="2"/>
  <c r="O176" i="2"/>
  <c r="G293" i="2"/>
  <c r="O293" i="2"/>
  <c r="G321" i="2"/>
  <c r="O321" i="2"/>
  <c r="G351" i="2"/>
  <c r="O351" i="2"/>
  <c r="G277" i="2"/>
  <c r="O277" i="2"/>
  <c r="G253" i="2"/>
  <c r="O253" i="2"/>
  <c r="G237" i="2"/>
  <c r="O237" i="2"/>
  <c r="G221" i="2"/>
  <c r="O221" i="2"/>
  <c r="G205" i="2"/>
  <c r="O205" i="2"/>
  <c r="G189" i="2"/>
  <c r="O189" i="2"/>
  <c r="G165" i="2"/>
  <c r="O165" i="2"/>
  <c r="G149" i="2"/>
  <c r="O149" i="2"/>
  <c r="G133" i="2"/>
  <c r="O133" i="2"/>
  <c r="G68" i="2"/>
  <c r="O68" i="2"/>
  <c r="G36" i="2"/>
  <c r="O36" i="2"/>
  <c r="G116" i="2"/>
  <c r="O116" i="2"/>
  <c r="G119" i="2"/>
  <c r="O119" i="2"/>
  <c r="G95" i="2"/>
  <c r="O95" i="2"/>
  <c r="G79" i="2"/>
  <c r="O79" i="2"/>
  <c r="G63" i="2"/>
  <c r="O63" i="2"/>
  <c r="G39" i="2"/>
  <c r="O39" i="2"/>
  <c r="G23" i="2"/>
  <c r="O23" i="2"/>
  <c r="G104" i="2"/>
  <c r="O104" i="2"/>
  <c r="G96" i="2"/>
  <c r="O96" i="2"/>
  <c r="G42" i="2"/>
  <c r="O42" i="2"/>
  <c r="G128" i="2"/>
  <c r="O128" i="2"/>
  <c r="G160" i="2"/>
  <c r="O160" i="2"/>
  <c r="G196" i="2"/>
  <c r="O196" i="2"/>
  <c r="G232" i="2"/>
  <c r="O232" i="2"/>
  <c r="G260" i="2"/>
  <c r="O260" i="2"/>
  <c r="G295" i="2"/>
  <c r="O295" i="2"/>
  <c r="G313" i="2"/>
  <c r="O313" i="2"/>
  <c r="G331" i="2"/>
  <c r="O331" i="2"/>
  <c r="G349" i="2"/>
  <c r="O349" i="2"/>
  <c r="G367" i="2"/>
  <c r="O367" i="2"/>
  <c r="G30" i="2"/>
  <c r="O30" i="2"/>
  <c r="G62" i="2"/>
  <c r="O62" i="2"/>
  <c r="G110" i="2"/>
  <c r="O110" i="2"/>
  <c r="G138" i="2"/>
  <c r="O138" i="2"/>
  <c r="G154" i="2"/>
  <c r="O154" i="2"/>
  <c r="G170" i="2"/>
  <c r="O170" i="2"/>
  <c r="G186" i="2"/>
  <c r="O186" i="2"/>
  <c r="G202" i="2"/>
  <c r="O202" i="2"/>
  <c r="G218" i="2"/>
  <c r="O218" i="2"/>
  <c r="G234" i="2"/>
  <c r="O234" i="2"/>
  <c r="G250" i="2"/>
  <c r="O250" i="2"/>
  <c r="G266" i="2"/>
  <c r="O266" i="2"/>
  <c r="G282" i="2"/>
  <c r="O282" i="2"/>
  <c r="G294" i="2"/>
  <c r="O294" i="2"/>
  <c r="G302" i="2"/>
  <c r="O302" i="2"/>
  <c r="G310" i="2"/>
  <c r="O310" i="2"/>
  <c r="G318" i="2"/>
  <c r="O318" i="2"/>
  <c r="G326" i="2"/>
  <c r="O326" i="2"/>
  <c r="G334" i="2"/>
  <c r="O334" i="2"/>
  <c r="G342" i="2"/>
  <c r="O342" i="2"/>
  <c r="G350" i="2"/>
  <c r="O350" i="2"/>
  <c r="G358" i="2"/>
  <c r="O358" i="2"/>
  <c r="G366" i="2"/>
  <c r="O366" i="2"/>
  <c r="G10" i="2"/>
  <c r="O10" i="2"/>
  <c r="G50" i="2"/>
  <c r="O50" i="2"/>
  <c r="G132" i="2"/>
  <c r="O132" i="2"/>
  <c r="G164" i="2"/>
  <c r="O164" i="2"/>
  <c r="G192" i="2"/>
  <c r="O192" i="2"/>
  <c r="G220" i="2"/>
  <c r="O220" i="2"/>
  <c r="G252" i="2"/>
  <c r="O252" i="2"/>
  <c r="G284" i="2"/>
  <c r="O284" i="2"/>
  <c r="G301" i="2"/>
  <c r="O301" i="2"/>
  <c r="G315" i="2"/>
  <c r="O315" i="2"/>
  <c r="G329" i="2"/>
  <c r="O329" i="2"/>
  <c r="G343" i="2"/>
  <c r="O343" i="2"/>
  <c r="G359" i="2"/>
  <c r="O359" i="2"/>
  <c r="G9" i="2"/>
  <c r="O9" i="2"/>
  <c r="G281" i="2"/>
  <c r="O281" i="2"/>
  <c r="G273" i="2"/>
  <c r="O273" i="2"/>
  <c r="G265" i="2"/>
  <c r="O265" i="2"/>
  <c r="G257" i="2"/>
  <c r="O257" i="2"/>
  <c r="G249" i="2"/>
  <c r="O249" i="2"/>
  <c r="G241" i="2"/>
  <c r="O241" i="2"/>
  <c r="G233" i="2"/>
  <c r="O233" i="2"/>
  <c r="G225" i="2"/>
  <c r="O225" i="2"/>
  <c r="G217" i="2"/>
  <c r="O217" i="2"/>
  <c r="G209" i="2"/>
  <c r="O209" i="2"/>
  <c r="G201" i="2"/>
  <c r="O201" i="2"/>
  <c r="G193" i="2"/>
  <c r="O193" i="2"/>
  <c r="G185" i="2"/>
  <c r="O185" i="2"/>
  <c r="G177" i="2"/>
  <c r="O177" i="2"/>
  <c r="G169" i="2"/>
  <c r="O169" i="2"/>
  <c r="G161" i="2"/>
  <c r="O161" i="2"/>
  <c r="G153" i="2"/>
  <c r="O153" i="2"/>
  <c r="G145" i="2"/>
  <c r="O145" i="2"/>
  <c r="G137" i="2"/>
  <c r="O137" i="2"/>
  <c r="G129" i="2"/>
  <c r="O129" i="2"/>
  <c r="G106" i="2"/>
  <c r="O106" i="2"/>
  <c r="G76" i="2"/>
  <c r="O76" i="2"/>
  <c r="G60" i="2"/>
  <c r="O60" i="2"/>
  <c r="G44" i="2"/>
  <c r="O44" i="2"/>
  <c r="G28" i="2"/>
  <c r="O28" i="2"/>
  <c r="G12" i="2"/>
  <c r="O12" i="2"/>
  <c r="G100" i="2"/>
  <c r="O100" i="2"/>
  <c r="G123" i="2"/>
  <c r="O123" i="2"/>
  <c r="G115" i="2"/>
  <c r="O115" i="2"/>
  <c r="G107" i="2"/>
  <c r="O107" i="2"/>
  <c r="G99" i="2"/>
  <c r="O99" i="2"/>
  <c r="G91" i="2"/>
  <c r="O91" i="2"/>
  <c r="G83" i="2"/>
  <c r="O83" i="2"/>
  <c r="G75" i="2"/>
  <c r="O75" i="2"/>
  <c r="G67" i="2"/>
  <c r="O67" i="2"/>
  <c r="G59" i="2"/>
  <c r="O59" i="2"/>
  <c r="G51" i="2"/>
  <c r="O51" i="2"/>
  <c r="G43" i="2"/>
  <c r="O43" i="2"/>
  <c r="G35" i="2"/>
  <c r="O35" i="2"/>
  <c r="G27" i="2"/>
  <c r="O27" i="2"/>
  <c r="G19" i="2"/>
  <c r="O19" i="2"/>
  <c r="G11" i="2"/>
  <c r="O11" i="2"/>
  <c r="L26" i="2"/>
  <c r="G26" i="2"/>
  <c r="L214" i="2"/>
  <c r="G214" i="2"/>
  <c r="L278" i="2"/>
  <c r="G278" i="2"/>
  <c r="L300" i="2"/>
  <c r="G300" i="2"/>
  <c r="L316" i="2"/>
  <c r="G316" i="2"/>
  <c r="L332" i="2"/>
  <c r="G332" i="2"/>
  <c r="L348" i="2"/>
  <c r="G348" i="2"/>
  <c r="L108" i="2"/>
  <c r="G108" i="2"/>
  <c r="L117" i="2"/>
  <c r="G117" i="2"/>
  <c r="L101" i="2"/>
  <c r="G101" i="2"/>
  <c r="L85" i="2"/>
  <c r="G85" i="2"/>
  <c r="L69" i="2"/>
  <c r="G69" i="2"/>
  <c r="L37" i="2"/>
  <c r="G37" i="2"/>
  <c r="L21" i="2"/>
  <c r="G21" i="2"/>
  <c r="L7" i="2"/>
  <c r="G7" i="2"/>
  <c r="L260" i="2"/>
  <c r="L42" i="2"/>
  <c r="L295" i="2"/>
  <c r="L331" i="2"/>
  <c r="L366" i="2"/>
  <c r="L257" i="2"/>
  <c r="L241" i="2"/>
  <c r="L161" i="2"/>
  <c r="L53" i="2"/>
  <c r="L196" i="2"/>
  <c r="L313" i="2"/>
  <c r="L350" i="2"/>
  <c r="L225" i="2"/>
  <c r="L193" i="2"/>
  <c r="L177" i="2"/>
  <c r="L209" i="2"/>
  <c r="L273" i="2"/>
  <c r="L58" i="2"/>
  <c r="L353" i="2"/>
  <c r="L172" i="2"/>
  <c r="L74" i="2"/>
  <c r="L130" i="2"/>
  <c r="L148" i="2"/>
  <c r="L236" i="2"/>
  <c r="L141" i="2"/>
  <c r="L90" i="2"/>
  <c r="L354" i="2"/>
  <c r="L23" i="2"/>
  <c r="L55" i="2"/>
  <c r="L87" i="2"/>
  <c r="L119" i="2"/>
  <c r="L167" i="2"/>
  <c r="L199" i="2"/>
  <c r="L231" i="2"/>
  <c r="L263" i="2"/>
  <c r="L297" i="2"/>
  <c r="L28" i="2"/>
  <c r="L60" i="2"/>
  <c r="L98" i="2"/>
  <c r="L132" i="2"/>
  <c r="L180" i="2"/>
  <c r="L220" i="2"/>
  <c r="L262" i="2"/>
  <c r="L302" i="2"/>
  <c r="L334" i="2"/>
  <c r="L337" i="2"/>
  <c r="L352" i="2"/>
  <c r="L15" i="2"/>
  <c r="L31" i="2"/>
  <c r="L47" i="2"/>
  <c r="L63" i="2"/>
  <c r="L79" i="2"/>
  <c r="L95" i="2"/>
  <c r="L111" i="2"/>
  <c r="L133" i="2"/>
  <c r="L159" i="2"/>
  <c r="L175" i="2"/>
  <c r="L191" i="2"/>
  <c r="L207" i="2"/>
  <c r="L223" i="2"/>
  <c r="L239" i="2"/>
  <c r="L255" i="2"/>
  <c r="L271" i="2"/>
  <c r="L287" i="2"/>
  <c r="L311" i="2"/>
  <c r="L20" i="2"/>
  <c r="L36" i="2"/>
  <c r="L52" i="2"/>
  <c r="L68" i="2"/>
  <c r="L84" i="2"/>
  <c r="L106" i="2"/>
  <c r="L122" i="2"/>
  <c r="L146" i="2"/>
  <c r="L166" i="2"/>
  <c r="L188" i="2"/>
  <c r="L212" i="2"/>
  <c r="L230" i="2"/>
  <c r="L252" i="2"/>
  <c r="L276" i="2"/>
  <c r="L294" i="2"/>
  <c r="L310" i="2"/>
  <c r="L326" i="2"/>
  <c r="L342" i="2"/>
  <c r="L329" i="2"/>
  <c r="L345" i="2"/>
  <c r="L369" i="2"/>
  <c r="L150" i="2"/>
  <c r="L364" i="2"/>
  <c r="L286" i="2"/>
  <c r="L371" i="2"/>
  <c r="L158" i="2"/>
  <c r="L174" i="2"/>
  <c r="L190" i="2"/>
  <c r="L206" i="2"/>
  <c r="L222" i="2"/>
  <c r="L238" i="2"/>
  <c r="L254" i="2"/>
  <c r="L270" i="2"/>
  <c r="L140" i="2"/>
  <c r="L289" i="2"/>
  <c r="L305" i="2"/>
  <c r="L347" i="2"/>
  <c r="L363" i="2"/>
  <c r="L143" i="2"/>
  <c r="L135" i="2"/>
  <c r="L127" i="2"/>
  <c r="L124" i="2"/>
  <c r="L92" i="2"/>
  <c r="L39" i="2"/>
  <c r="L71" i="2"/>
  <c r="L103" i="2"/>
  <c r="L151" i="2"/>
  <c r="L183" i="2"/>
  <c r="L215" i="2"/>
  <c r="L247" i="2"/>
  <c r="L279" i="2"/>
  <c r="L12" i="2"/>
  <c r="L44" i="2"/>
  <c r="L76" i="2"/>
  <c r="L114" i="2"/>
  <c r="L156" i="2"/>
  <c r="L198" i="2"/>
  <c r="L244" i="2"/>
  <c r="L284" i="2"/>
  <c r="L318" i="2"/>
  <c r="L321" i="2"/>
  <c r="L355" i="2"/>
  <c r="L356" i="2"/>
  <c r="L13" i="2"/>
  <c r="L29" i="2"/>
  <c r="L45" i="2"/>
  <c r="L61" i="2"/>
  <c r="L77" i="2"/>
  <c r="L93" i="2"/>
  <c r="L109" i="2"/>
  <c r="L125" i="2"/>
  <c r="L153" i="2"/>
  <c r="L169" i="2"/>
  <c r="L185" i="2"/>
  <c r="L201" i="2"/>
  <c r="L217" i="2"/>
  <c r="L233" i="2"/>
  <c r="L249" i="2"/>
  <c r="L265" i="2"/>
  <c r="L281" i="2"/>
  <c r="L303" i="2"/>
  <c r="L18" i="2"/>
  <c r="L34" i="2"/>
  <c r="L50" i="2"/>
  <c r="L66" i="2"/>
  <c r="L82" i="2"/>
  <c r="L100" i="2"/>
  <c r="L116" i="2"/>
  <c r="L138" i="2"/>
  <c r="L164" i="2"/>
  <c r="L182" i="2"/>
  <c r="L204" i="2"/>
  <c r="L228" i="2"/>
  <c r="L246" i="2"/>
  <c r="L268" i="2"/>
  <c r="L292" i="2"/>
  <c r="L308" i="2"/>
  <c r="L324" i="2"/>
  <c r="L340" i="2"/>
  <c r="L323" i="2"/>
  <c r="L339" i="2"/>
  <c r="L361" i="2"/>
  <c r="L8" i="2"/>
  <c r="C17" i="3"/>
  <c r="I8" i="2"/>
  <c r="J8" i="2" s="1"/>
  <c r="I10" i="2"/>
  <c r="J10" i="2" s="1"/>
  <c r="I12" i="2"/>
  <c r="J12" i="2" s="1"/>
  <c r="I14" i="2"/>
  <c r="J14" i="2" s="1"/>
  <c r="I16" i="2"/>
  <c r="J16" i="2" s="1"/>
  <c r="I18" i="2"/>
  <c r="J18" i="2" s="1"/>
  <c r="I20" i="2"/>
  <c r="J20" i="2" s="1"/>
  <c r="I22" i="2"/>
  <c r="J22" i="2" s="1"/>
  <c r="I24" i="2"/>
  <c r="J24" i="2" s="1"/>
  <c r="I26" i="2"/>
  <c r="J26" i="2" s="1"/>
  <c r="I28" i="2"/>
  <c r="J28" i="2" s="1"/>
  <c r="I30" i="2"/>
  <c r="J30" i="2" s="1"/>
  <c r="I32" i="2"/>
  <c r="J32" i="2" s="1"/>
  <c r="I34" i="2"/>
  <c r="J34" i="2" s="1"/>
  <c r="I36" i="2"/>
  <c r="J36" i="2" s="1"/>
  <c r="I38" i="2"/>
  <c r="J38" i="2" s="1"/>
  <c r="I40" i="2"/>
  <c r="J40" i="2" s="1"/>
  <c r="I42" i="2"/>
  <c r="J42" i="2" s="1"/>
  <c r="I44" i="2"/>
  <c r="J44" i="2" s="1"/>
  <c r="I46" i="2"/>
  <c r="J46" i="2" s="1"/>
  <c r="I48" i="2"/>
  <c r="J48" i="2" s="1"/>
  <c r="I50" i="2"/>
  <c r="J50" i="2" s="1"/>
  <c r="I52" i="2"/>
  <c r="J52" i="2" s="1"/>
  <c r="I54" i="2"/>
  <c r="J54" i="2" s="1"/>
  <c r="I56" i="2"/>
  <c r="J56" i="2" s="1"/>
  <c r="I58" i="2"/>
  <c r="J58" i="2" s="1"/>
  <c r="I60" i="2"/>
  <c r="J60" i="2" s="1"/>
  <c r="I62" i="2"/>
  <c r="J62" i="2" s="1"/>
  <c r="I64" i="2"/>
  <c r="J64" i="2" s="1"/>
  <c r="I66" i="2"/>
  <c r="J66" i="2" s="1"/>
  <c r="I68" i="2"/>
  <c r="J68" i="2" s="1"/>
  <c r="I70" i="2"/>
  <c r="J70" i="2" s="1"/>
  <c r="I72" i="2"/>
  <c r="J72" i="2" s="1"/>
  <c r="I74" i="2"/>
  <c r="J74" i="2" s="1"/>
  <c r="I76" i="2"/>
  <c r="J76" i="2" s="1"/>
  <c r="I78" i="2"/>
  <c r="J78" i="2" s="1"/>
  <c r="I80" i="2"/>
  <c r="J80" i="2" s="1"/>
  <c r="I82" i="2"/>
  <c r="J82" i="2" s="1"/>
  <c r="I84" i="2"/>
  <c r="J84" i="2" s="1"/>
  <c r="I86" i="2"/>
  <c r="J86" i="2" s="1"/>
  <c r="I88" i="2"/>
  <c r="J88" i="2" s="1"/>
  <c r="I90" i="2"/>
  <c r="J90" i="2" s="1"/>
  <c r="I92" i="2"/>
  <c r="J92" i="2" s="1"/>
  <c r="I94" i="2"/>
  <c r="J94" i="2" s="1"/>
  <c r="I96" i="2"/>
  <c r="J96" i="2" s="1"/>
  <c r="I98" i="2"/>
  <c r="J98" i="2" s="1"/>
  <c r="I100" i="2"/>
  <c r="J100" i="2" s="1"/>
  <c r="I102" i="2"/>
  <c r="J102" i="2" s="1"/>
  <c r="I104" i="2"/>
  <c r="J104" i="2" s="1"/>
  <c r="I106" i="2"/>
  <c r="J106" i="2" s="1"/>
  <c r="I108" i="2"/>
  <c r="J108" i="2" s="1"/>
  <c r="I110" i="2"/>
  <c r="J110" i="2" s="1"/>
  <c r="I112" i="2"/>
  <c r="J112" i="2" s="1"/>
  <c r="I114" i="2"/>
  <c r="J114" i="2" s="1"/>
  <c r="I116" i="2"/>
  <c r="J116" i="2" s="1"/>
  <c r="I118" i="2"/>
  <c r="J118" i="2" s="1"/>
  <c r="I120" i="2"/>
  <c r="J120" i="2" s="1"/>
  <c r="I122" i="2"/>
  <c r="J122" i="2" s="1"/>
  <c r="I124" i="2"/>
  <c r="J124" i="2" s="1"/>
  <c r="I126" i="2"/>
  <c r="J126" i="2" s="1"/>
  <c r="I128" i="2"/>
  <c r="J128" i="2" s="1"/>
  <c r="I130" i="2"/>
  <c r="J130" i="2" s="1"/>
  <c r="I132" i="2"/>
  <c r="J132" i="2" s="1"/>
  <c r="I134" i="2"/>
  <c r="J134" i="2" s="1"/>
  <c r="I136" i="2"/>
  <c r="J136" i="2" s="1"/>
  <c r="I138" i="2"/>
  <c r="J138" i="2" s="1"/>
  <c r="I140" i="2"/>
  <c r="J140" i="2" s="1"/>
  <c r="I142" i="2"/>
  <c r="J142" i="2" s="1"/>
  <c r="I144" i="2"/>
  <c r="J144" i="2" s="1"/>
  <c r="I146" i="2"/>
  <c r="J146" i="2" s="1"/>
  <c r="I148" i="2"/>
  <c r="J148" i="2" s="1"/>
  <c r="I150" i="2"/>
  <c r="J150" i="2" s="1"/>
  <c r="I152" i="2"/>
  <c r="J152" i="2" s="1"/>
  <c r="I154" i="2"/>
  <c r="J154" i="2" s="1"/>
  <c r="I156" i="2"/>
  <c r="J156" i="2" s="1"/>
  <c r="I158" i="2"/>
  <c r="J158" i="2" s="1"/>
  <c r="I160" i="2"/>
  <c r="J160" i="2" s="1"/>
  <c r="I162" i="2"/>
  <c r="J162" i="2" s="1"/>
  <c r="I164" i="2"/>
  <c r="J164" i="2" s="1"/>
  <c r="I166" i="2"/>
  <c r="J166" i="2" s="1"/>
  <c r="I168" i="2"/>
  <c r="J168" i="2" s="1"/>
  <c r="I170" i="2"/>
  <c r="J170" i="2" s="1"/>
  <c r="I172" i="2"/>
  <c r="J172" i="2" s="1"/>
  <c r="I174" i="2"/>
  <c r="J174" i="2" s="1"/>
  <c r="I176" i="2"/>
  <c r="J176" i="2" s="1"/>
  <c r="I9" i="2"/>
  <c r="J9" i="2" s="1"/>
  <c r="I13" i="2"/>
  <c r="J13" i="2" s="1"/>
  <c r="I17" i="2"/>
  <c r="J17" i="2" s="1"/>
  <c r="I21" i="2"/>
  <c r="J21" i="2" s="1"/>
  <c r="I25" i="2"/>
  <c r="J25" i="2" s="1"/>
  <c r="I29" i="2"/>
  <c r="J29" i="2" s="1"/>
  <c r="I33" i="2"/>
  <c r="J33" i="2" s="1"/>
  <c r="I37" i="2"/>
  <c r="J37" i="2" s="1"/>
  <c r="I41" i="2"/>
  <c r="J41" i="2" s="1"/>
  <c r="I45" i="2"/>
  <c r="J45" i="2" s="1"/>
  <c r="I49" i="2"/>
  <c r="J49" i="2" s="1"/>
  <c r="I53" i="2"/>
  <c r="J53" i="2" s="1"/>
  <c r="I57" i="2"/>
  <c r="J57" i="2" s="1"/>
  <c r="I61" i="2"/>
  <c r="J61" i="2" s="1"/>
  <c r="I65" i="2"/>
  <c r="J65" i="2" s="1"/>
  <c r="I69" i="2"/>
  <c r="J69" i="2" s="1"/>
  <c r="I73" i="2"/>
  <c r="J73" i="2" s="1"/>
  <c r="I77" i="2"/>
  <c r="J77" i="2" s="1"/>
  <c r="I81" i="2"/>
  <c r="J81" i="2" s="1"/>
  <c r="I85" i="2"/>
  <c r="J85" i="2" s="1"/>
  <c r="I89" i="2"/>
  <c r="J89" i="2" s="1"/>
  <c r="I93" i="2"/>
  <c r="J93" i="2" s="1"/>
  <c r="I97" i="2"/>
  <c r="J97" i="2" s="1"/>
  <c r="I101" i="2"/>
  <c r="J101" i="2" s="1"/>
  <c r="I105" i="2"/>
  <c r="J105" i="2" s="1"/>
  <c r="I109" i="2"/>
  <c r="J109" i="2" s="1"/>
  <c r="I113" i="2"/>
  <c r="J113" i="2" s="1"/>
  <c r="I117" i="2"/>
  <c r="J117" i="2" s="1"/>
  <c r="I121" i="2"/>
  <c r="J121" i="2" s="1"/>
  <c r="I125" i="2"/>
  <c r="J125" i="2" s="1"/>
  <c r="I129" i="2"/>
  <c r="J129" i="2" s="1"/>
  <c r="I133" i="2"/>
  <c r="J133" i="2" s="1"/>
  <c r="I137" i="2"/>
  <c r="J137" i="2" s="1"/>
  <c r="I141" i="2"/>
  <c r="J141" i="2" s="1"/>
  <c r="I145" i="2"/>
  <c r="J145" i="2" s="1"/>
  <c r="I149" i="2"/>
  <c r="J149" i="2" s="1"/>
  <c r="I153" i="2"/>
  <c r="J153" i="2" s="1"/>
  <c r="I157" i="2"/>
  <c r="J157" i="2" s="1"/>
  <c r="I161" i="2"/>
  <c r="J161" i="2" s="1"/>
  <c r="I165" i="2"/>
  <c r="J165" i="2" s="1"/>
  <c r="I169" i="2"/>
  <c r="J169" i="2" s="1"/>
  <c r="I173" i="2"/>
  <c r="J173" i="2" s="1"/>
  <c r="I177" i="2"/>
  <c r="J177" i="2" s="1"/>
  <c r="I179" i="2"/>
  <c r="J179" i="2" s="1"/>
  <c r="I181" i="2"/>
  <c r="J181" i="2" s="1"/>
  <c r="I183" i="2"/>
  <c r="J183" i="2" s="1"/>
  <c r="I185" i="2"/>
  <c r="J185" i="2" s="1"/>
  <c r="I187" i="2"/>
  <c r="J187" i="2" s="1"/>
  <c r="I189" i="2"/>
  <c r="J189" i="2" s="1"/>
  <c r="I191" i="2"/>
  <c r="J191" i="2" s="1"/>
  <c r="I193" i="2"/>
  <c r="J193" i="2" s="1"/>
  <c r="I195" i="2"/>
  <c r="J195" i="2" s="1"/>
  <c r="I197" i="2"/>
  <c r="J197" i="2" s="1"/>
  <c r="I199" i="2"/>
  <c r="J199" i="2" s="1"/>
  <c r="I201" i="2"/>
  <c r="J201" i="2" s="1"/>
  <c r="I203" i="2"/>
  <c r="J203" i="2" s="1"/>
  <c r="I205" i="2"/>
  <c r="J205" i="2" s="1"/>
  <c r="I207" i="2"/>
  <c r="J207" i="2" s="1"/>
  <c r="I209" i="2"/>
  <c r="J209" i="2" s="1"/>
  <c r="I211" i="2"/>
  <c r="J211" i="2" s="1"/>
  <c r="I213" i="2"/>
  <c r="J213" i="2" s="1"/>
  <c r="I215" i="2"/>
  <c r="J215" i="2" s="1"/>
  <c r="I217" i="2"/>
  <c r="J217" i="2" s="1"/>
  <c r="I219" i="2"/>
  <c r="J219" i="2" s="1"/>
  <c r="I221" i="2"/>
  <c r="J221" i="2" s="1"/>
  <c r="I223" i="2"/>
  <c r="J223" i="2" s="1"/>
  <c r="I225" i="2"/>
  <c r="J225" i="2" s="1"/>
  <c r="I227" i="2"/>
  <c r="J227" i="2" s="1"/>
  <c r="I229" i="2"/>
  <c r="J229" i="2" s="1"/>
  <c r="I231" i="2"/>
  <c r="J231" i="2" s="1"/>
  <c r="I233" i="2"/>
  <c r="J233" i="2" s="1"/>
  <c r="I235" i="2"/>
  <c r="J235" i="2" s="1"/>
  <c r="I237" i="2"/>
  <c r="J237" i="2" s="1"/>
  <c r="I239" i="2"/>
  <c r="J239" i="2" s="1"/>
  <c r="I241" i="2"/>
  <c r="J241" i="2" s="1"/>
  <c r="I243" i="2"/>
  <c r="J243" i="2" s="1"/>
  <c r="I245" i="2"/>
  <c r="J245" i="2" s="1"/>
  <c r="I247" i="2"/>
  <c r="J247" i="2" s="1"/>
  <c r="I249" i="2"/>
  <c r="J249" i="2" s="1"/>
  <c r="I251" i="2"/>
  <c r="J251" i="2" s="1"/>
  <c r="I253" i="2"/>
  <c r="J253" i="2" s="1"/>
  <c r="I255" i="2"/>
  <c r="J255" i="2" s="1"/>
  <c r="I257" i="2"/>
  <c r="J257" i="2" s="1"/>
  <c r="I259" i="2"/>
  <c r="J259" i="2" s="1"/>
  <c r="I261" i="2"/>
  <c r="J261" i="2" s="1"/>
  <c r="I123" i="2"/>
  <c r="J123" i="2" s="1"/>
  <c r="I139" i="2"/>
  <c r="J139" i="2" s="1"/>
  <c r="I155" i="2"/>
  <c r="J155" i="2" s="1"/>
  <c r="I171" i="2"/>
  <c r="J171" i="2" s="1"/>
  <c r="I182" i="2"/>
  <c r="J182" i="2" s="1"/>
  <c r="I190" i="2"/>
  <c r="J190" i="2" s="1"/>
  <c r="I198" i="2"/>
  <c r="J198" i="2" s="1"/>
  <c r="I206" i="2"/>
  <c r="J206" i="2" s="1"/>
  <c r="I214" i="2"/>
  <c r="J214" i="2" s="1"/>
  <c r="I222" i="2"/>
  <c r="J222" i="2" s="1"/>
  <c r="I230" i="2"/>
  <c r="J230" i="2" s="1"/>
  <c r="I238" i="2"/>
  <c r="J238" i="2" s="1"/>
  <c r="I246" i="2"/>
  <c r="J246" i="2" s="1"/>
  <c r="I254" i="2"/>
  <c r="J254" i="2" s="1"/>
  <c r="I262" i="2"/>
  <c r="J262" i="2" s="1"/>
  <c r="I264" i="2"/>
  <c r="J264" i="2" s="1"/>
  <c r="I266" i="2"/>
  <c r="J266" i="2" s="1"/>
  <c r="I268" i="2"/>
  <c r="J268" i="2" s="1"/>
  <c r="I270" i="2"/>
  <c r="J270" i="2" s="1"/>
  <c r="I272" i="2"/>
  <c r="J272" i="2" s="1"/>
  <c r="I274" i="2"/>
  <c r="J274" i="2" s="1"/>
  <c r="I276" i="2"/>
  <c r="J276" i="2" s="1"/>
  <c r="I278" i="2"/>
  <c r="J278" i="2" s="1"/>
  <c r="I280" i="2"/>
  <c r="J280" i="2" s="1"/>
  <c r="I282" i="2"/>
  <c r="J282" i="2" s="1"/>
  <c r="I284" i="2"/>
  <c r="J284" i="2" s="1"/>
  <c r="I286" i="2"/>
  <c r="J286" i="2" s="1"/>
  <c r="I288" i="2"/>
  <c r="J288" i="2" s="1"/>
  <c r="I290" i="2"/>
  <c r="J290" i="2" s="1"/>
  <c r="I292" i="2"/>
  <c r="J292" i="2" s="1"/>
  <c r="I294" i="2"/>
  <c r="J294" i="2" s="1"/>
  <c r="I296" i="2"/>
  <c r="J296" i="2" s="1"/>
  <c r="I298" i="2"/>
  <c r="J298" i="2" s="1"/>
  <c r="I300" i="2"/>
  <c r="J300" i="2" s="1"/>
  <c r="I302" i="2"/>
  <c r="J302" i="2" s="1"/>
  <c r="I304" i="2"/>
  <c r="J304" i="2" s="1"/>
  <c r="I306" i="2"/>
  <c r="J306" i="2" s="1"/>
  <c r="I308" i="2"/>
  <c r="J308" i="2" s="1"/>
  <c r="I310" i="2"/>
  <c r="J310" i="2" s="1"/>
  <c r="I312" i="2"/>
  <c r="J312" i="2" s="1"/>
  <c r="I314" i="2"/>
  <c r="J314" i="2" s="1"/>
  <c r="I316" i="2"/>
  <c r="J316" i="2" s="1"/>
  <c r="I318" i="2"/>
  <c r="J318" i="2" s="1"/>
  <c r="I320" i="2"/>
  <c r="J320" i="2" s="1"/>
  <c r="I322" i="2"/>
  <c r="J322" i="2" s="1"/>
  <c r="I324" i="2"/>
  <c r="J324" i="2" s="1"/>
  <c r="I326" i="2"/>
  <c r="J326" i="2" s="1"/>
  <c r="I328" i="2"/>
  <c r="J328" i="2" s="1"/>
  <c r="I330" i="2"/>
  <c r="J330" i="2" s="1"/>
  <c r="I332" i="2"/>
  <c r="J332" i="2" s="1"/>
  <c r="I334" i="2"/>
  <c r="J334" i="2" s="1"/>
  <c r="I336" i="2"/>
  <c r="J336" i="2" s="1"/>
  <c r="I338" i="2"/>
  <c r="J338" i="2" s="1"/>
  <c r="I340" i="2"/>
  <c r="J340" i="2" s="1"/>
  <c r="I342" i="2"/>
  <c r="J342" i="2" s="1"/>
  <c r="I344" i="2"/>
  <c r="J344" i="2" s="1"/>
  <c r="I346" i="2"/>
  <c r="J346" i="2" s="1"/>
  <c r="I348" i="2"/>
  <c r="J348" i="2" s="1"/>
  <c r="I350" i="2"/>
  <c r="J350" i="2" s="1"/>
  <c r="I352" i="2"/>
  <c r="J352" i="2" s="1"/>
  <c r="I354" i="2"/>
  <c r="J354" i="2" s="1"/>
  <c r="I356" i="2"/>
  <c r="J356" i="2" s="1"/>
  <c r="I358" i="2"/>
  <c r="J358" i="2" s="1"/>
  <c r="I360" i="2"/>
  <c r="J360" i="2" s="1"/>
  <c r="I362" i="2"/>
  <c r="J362" i="2" s="1"/>
  <c r="I364" i="2"/>
  <c r="J364" i="2" s="1"/>
  <c r="I366" i="2"/>
  <c r="J366" i="2" s="1"/>
  <c r="I368" i="2"/>
  <c r="J368" i="2" s="1"/>
  <c r="I370" i="2"/>
  <c r="J370" i="2" s="1"/>
  <c r="I11" i="2"/>
  <c r="J11" i="2" s="1"/>
  <c r="I19" i="2"/>
  <c r="J19" i="2" s="1"/>
  <c r="I27" i="2"/>
  <c r="J27" i="2" s="1"/>
  <c r="I35" i="2"/>
  <c r="J35" i="2" s="1"/>
  <c r="I43" i="2"/>
  <c r="J43" i="2" s="1"/>
  <c r="I51" i="2"/>
  <c r="J51" i="2" s="1"/>
  <c r="I59" i="2"/>
  <c r="J59" i="2" s="1"/>
  <c r="I67" i="2"/>
  <c r="J67" i="2" s="1"/>
  <c r="I75" i="2"/>
  <c r="J75" i="2" s="1"/>
  <c r="I83" i="2"/>
  <c r="J83" i="2" s="1"/>
  <c r="I91" i="2"/>
  <c r="J91" i="2" s="1"/>
  <c r="I99" i="2"/>
  <c r="J99" i="2" s="1"/>
  <c r="I107" i="2"/>
  <c r="J107" i="2" s="1"/>
  <c r="I119" i="2"/>
  <c r="J119" i="2" s="1"/>
  <c r="I135" i="2"/>
  <c r="J135" i="2" s="1"/>
  <c r="I151" i="2"/>
  <c r="J151" i="2" s="1"/>
  <c r="I167" i="2"/>
  <c r="J167" i="2" s="1"/>
  <c r="I180" i="2"/>
  <c r="J180" i="2" s="1"/>
  <c r="I188" i="2"/>
  <c r="J188" i="2" s="1"/>
  <c r="I196" i="2"/>
  <c r="J196" i="2" s="1"/>
  <c r="I204" i="2"/>
  <c r="J204" i="2" s="1"/>
  <c r="I212" i="2"/>
  <c r="J212" i="2" s="1"/>
  <c r="I220" i="2"/>
  <c r="J220" i="2" s="1"/>
  <c r="I228" i="2"/>
  <c r="J228" i="2" s="1"/>
  <c r="I236" i="2"/>
  <c r="J236" i="2" s="1"/>
  <c r="I244" i="2"/>
  <c r="J244" i="2" s="1"/>
  <c r="I252" i="2"/>
  <c r="J252" i="2" s="1"/>
  <c r="I260" i="2"/>
  <c r="J260" i="2" s="1"/>
  <c r="I131" i="2"/>
  <c r="J131" i="2" s="1"/>
  <c r="I163" i="2"/>
  <c r="J163" i="2" s="1"/>
  <c r="I186" i="2"/>
  <c r="J186" i="2" s="1"/>
  <c r="I202" i="2"/>
  <c r="J202" i="2" s="1"/>
  <c r="I218" i="2"/>
  <c r="J218" i="2" s="1"/>
  <c r="I234" i="2"/>
  <c r="J234" i="2" s="1"/>
  <c r="I250" i="2"/>
  <c r="J250" i="2" s="1"/>
  <c r="I265" i="2"/>
  <c r="J265" i="2" s="1"/>
  <c r="I269" i="2"/>
  <c r="J269" i="2" s="1"/>
  <c r="I273" i="2"/>
  <c r="J273" i="2" s="1"/>
  <c r="I277" i="2"/>
  <c r="J277" i="2" s="1"/>
  <c r="I281" i="2"/>
  <c r="J281" i="2" s="1"/>
  <c r="I285" i="2"/>
  <c r="J285" i="2" s="1"/>
  <c r="I289" i="2"/>
  <c r="J289" i="2" s="1"/>
  <c r="I293" i="2"/>
  <c r="J293" i="2" s="1"/>
  <c r="I297" i="2"/>
  <c r="J297" i="2" s="1"/>
  <c r="I301" i="2"/>
  <c r="J301" i="2" s="1"/>
  <c r="I305" i="2"/>
  <c r="J305" i="2" s="1"/>
  <c r="I309" i="2"/>
  <c r="J309" i="2" s="1"/>
  <c r="I313" i="2"/>
  <c r="J313" i="2" s="1"/>
  <c r="I317" i="2"/>
  <c r="J317" i="2" s="1"/>
  <c r="I321" i="2"/>
  <c r="J321" i="2" s="1"/>
  <c r="I325" i="2"/>
  <c r="J325" i="2" s="1"/>
  <c r="I329" i="2"/>
  <c r="J329" i="2" s="1"/>
  <c r="I333" i="2"/>
  <c r="J333" i="2" s="1"/>
  <c r="I337" i="2"/>
  <c r="J337" i="2" s="1"/>
  <c r="I341" i="2"/>
  <c r="J341" i="2" s="1"/>
  <c r="I345" i="2"/>
  <c r="J345" i="2" s="1"/>
  <c r="I349" i="2"/>
  <c r="J349" i="2" s="1"/>
  <c r="I353" i="2"/>
  <c r="J353" i="2" s="1"/>
  <c r="I357" i="2"/>
  <c r="J357" i="2" s="1"/>
  <c r="I361" i="2"/>
  <c r="J361" i="2" s="1"/>
  <c r="I365" i="2"/>
  <c r="J365" i="2" s="1"/>
  <c r="I369" i="2"/>
  <c r="J369" i="2" s="1"/>
  <c r="I15" i="2"/>
  <c r="J15" i="2" s="1"/>
  <c r="I31" i="2"/>
  <c r="J31" i="2" s="1"/>
  <c r="I47" i="2"/>
  <c r="J47" i="2" s="1"/>
  <c r="I63" i="2"/>
  <c r="J63" i="2" s="1"/>
  <c r="I79" i="2"/>
  <c r="J79" i="2" s="1"/>
  <c r="I95" i="2"/>
  <c r="J95" i="2" s="1"/>
  <c r="I111" i="2"/>
  <c r="J111" i="2" s="1"/>
  <c r="I143" i="2"/>
  <c r="J143" i="2" s="1"/>
  <c r="I175" i="2"/>
  <c r="J175" i="2" s="1"/>
  <c r="I192" i="2"/>
  <c r="J192" i="2" s="1"/>
  <c r="I208" i="2"/>
  <c r="J208" i="2" s="1"/>
  <c r="I224" i="2"/>
  <c r="J224" i="2" s="1"/>
  <c r="I240" i="2"/>
  <c r="J240" i="2" s="1"/>
  <c r="I256" i="2"/>
  <c r="J256" i="2" s="1"/>
  <c r="I115" i="2"/>
  <c r="J115" i="2" s="1"/>
  <c r="I178" i="2"/>
  <c r="J178" i="2" s="1"/>
  <c r="I210" i="2"/>
  <c r="J210" i="2" s="1"/>
  <c r="I242" i="2"/>
  <c r="J242" i="2" s="1"/>
  <c r="I263" i="2"/>
  <c r="J263" i="2" s="1"/>
  <c r="I271" i="2"/>
  <c r="J271" i="2" s="1"/>
  <c r="I279" i="2"/>
  <c r="J279" i="2" s="1"/>
  <c r="I287" i="2"/>
  <c r="J287" i="2" s="1"/>
  <c r="I295" i="2"/>
  <c r="J295" i="2" s="1"/>
  <c r="I303" i="2"/>
  <c r="J303" i="2" s="1"/>
  <c r="I311" i="2"/>
  <c r="J311" i="2" s="1"/>
  <c r="I319" i="2"/>
  <c r="J319" i="2" s="1"/>
  <c r="I327" i="2"/>
  <c r="J327" i="2" s="1"/>
  <c r="I335" i="2"/>
  <c r="J335" i="2" s="1"/>
  <c r="I343" i="2"/>
  <c r="J343" i="2" s="1"/>
  <c r="I351" i="2"/>
  <c r="J351" i="2" s="1"/>
  <c r="I359" i="2"/>
  <c r="J359" i="2" s="1"/>
  <c r="I367" i="2"/>
  <c r="J367" i="2" s="1"/>
  <c r="I147" i="2"/>
  <c r="J147" i="2" s="1"/>
  <c r="I194" i="2"/>
  <c r="J194" i="2" s="1"/>
  <c r="I258" i="2"/>
  <c r="J258" i="2" s="1"/>
  <c r="I267" i="2"/>
  <c r="J267" i="2" s="1"/>
  <c r="I283" i="2"/>
  <c r="J283" i="2" s="1"/>
  <c r="I299" i="2"/>
  <c r="J299" i="2" s="1"/>
  <c r="I315" i="2"/>
  <c r="J315" i="2" s="1"/>
  <c r="I331" i="2"/>
  <c r="J331" i="2" s="1"/>
  <c r="I347" i="2"/>
  <c r="J347" i="2" s="1"/>
  <c r="I363" i="2"/>
  <c r="J363" i="2" s="1"/>
  <c r="I39" i="2"/>
  <c r="J39" i="2" s="1"/>
  <c r="I103" i="2"/>
  <c r="J103" i="2" s="1"/>
  <c r="I184" i="2"/>
  <c r="J184" i="2" s="1"/>
  <c r="I248" i="2"/>
  <c r="J248" i="2" s="1"/>
  <c r="I23" i="2"/>
  <c r="J23" i="2" s="1"/>
  <c r="I55" i="2"/>
  <c r="J55" i="2" s="1"/>
  <c r="I87" i="2"/>
  <c r="J87" i="2" s="1"/>
  <c r="I159" i="2"/>
  <c r="J159" i="2" s="1"/>
  <c r="I200" i="2"/>
  <c r="J200" i="2" s="1"/>
  <c r="I232" i="2"/>
  <c r="J232" i="2" s="1"/>
  <c r="I226" i="2"/>
  <c r="J226" i="2" s="1"/>
  <c r="I275" i="2"/>
  <c r="J275" i="2" s="1"/>
  <c r="I291" i="2"/>
  <c r="J291" i="2" s="1"/>
  <c r="I307" i="2"/>
  <c r="J307" i="2" s="1"/>
  <c r="I323" i="2"/>
  <c r="J323" i="2" s="1"/>
  <c r="I339" i="2"/>
  <c r="J339" i="2" s="1"/>
  <c r="I355" i="2"/>
  <c r="J355" i="2" s="1"/>
  <c r="I371" i="2"/>
  <c r="J371" i="2" s="1"/>
  <c r="I71" i="2"/>
  <c r="J71" i="2" s="1"/>
  <c r="I127" i="2"/>
  <c r="J127" i="2" s="1"/>
  <c r="I216" i="2"/>
  <c r="J216" i="2" s="1"/>
  <c r="L17" i="2"/>
  <c r="L25" i="2"/>
  <c r="L33" i="2"/>
  <c r="L41" i="2"/>
  <c r="L49" i="2"/>
  <c r="L57" i="2"/>
  <c r="L65" i="2"/>
  <c r="L73" i="2"/>
  <c r="L81" i="2"/>
  <c r="L89" i="2"/>
  <c r="L97" i="2"/>
  <c r="L105" i="2"/>
  <c r="L113" i="2"/>
  <c r="L121" i="2"/>
  <c r="L129" i="2"/>
  <c r="L137" i="2"/>
  <c r="L145" i="2"/>
  <c r="L155" i="2"/>
  <c r="L163" i="2"/>
  <c r="L171" i="2"/>
  <c r="L179" i="2"/>
  <c r="L187" i="2"/>
  <c r="L195" i="2"/>
  <c r="L203" i="2"/>
  <c r="L211" i="2"/>
  <c r="L219" i="2"/>
  <c r="L227" i="2"/>
  <c r="L235" i="2"/>
  <c r="L243" i="2"/>
  <c r="L251" i="2"/>
  <c r="L259" i="2"/>
  <c r="L267" i="2"/>
  <c r="L275" i="2"/>
  <c r="L283" i="2"/>
  <c r="L291" i="2"/>
  <c r="L299" i="2"/>
  <c r="L307" i="2"/>
  <c r="L315" i="2"/>
  <c r="L14" i="2"/>
  <c r="L22" i="2"/>
  <c r="L30" i="2"/>
  <c r="L38" i="2"/>
  <c r="L46" i="2"/>
  <c r="L54" i="2"/>
  <c r="L62" i="2"/>
  <c r="L70" i="2"/>
  <c r="L78" i="2"/>
  <c r="L86" i="2"/>
  <c r="L94" i="2"/>
  <c r="L102" i="2"/>
  <c r="L110" i="2"/>
  <c r="L118" i="2"/>
  <c r="L126" i="2"/>
  <c r="L134" i="2"/>
  <c r="L142" i="2"/>
  <c r="L152" i="2"/>
  <c r="L160" i="2"/>
  <c r="L168" i="2"/>
  <c r="L176" i="2"/>
  <c r="L184" i="2"/>
  <c r="L192" i="2"/>
  <c r="L200" i="2"/>
  <c r="L208" i="2"/>
  <c r="L216" i="2"/>
  <c r="L224" i="2"/>
  <c r="L232" i="2"/>
  <c r="L240" i="2"/>
  <c r="L248" i="2"/>
  <c r="L256" i="2"/>
  <c r="L264" i="2"/>
  <c r="L272" i="2"/>
  <c r="L280" i="2"/>
  <c r="L288" i="2"/>
  <c r="L296" i="2"/>
  <c r="L304" i="2"/>
  <c r="L312" i="2"/>
  <c r="L320" i="2"/>
  <c r="L328" i="2"/>
  <c r="L336" i="2"/>
  <c r="L344" i="2"/>
  <c r="L317" i="2"/>
  <c r="L325" i="2"/>
  <c r="L333" i="2"/>
  <c r="L341" i="2"/>
  <c r="L349" i="2"/>
  <c r="L357" i="2"/>
  <c r="L365" i="2"/>
  <c r="L9" i="2"/>
  <c r="L362" i="2"/>
  <c r="L358" i="2"/>
  <c r="L370" i="2"/>
  <c r="H12" i="2"/>
  <c r="H14" i="2"/>
  <c r="H16" i="2"/>
  <c r="H18" i="2"/>
  <c r="H20" i="2"/>
  <c r="H22" i="2"/>
  <c r="H24" i="2"/>
  <c r="H26" i="2"/>
  <c r="H28" i="2"/>
  <c r="H30" i="2"/>
  <c r="H32" i="2"/>
  <c r="H34" i="2"/>
  <c r="H36" i="2"/>
  <c r="H38" i="2"/>
  <c r="H40" i="2"/>
  <c r="H42" i="2"/>
  <c r="H44" i="2"/>
  <c r="H46" i="2"/>
  <c r="H48" i="2"/>
  <c r="H50" i="2"/>
  <c r="H52" i="2"/>
  <c r="H54" i="2"/>
  <c r="H56" i="2"/>
  <c r="H58" i="2"/>
  <c r="H60" i="2"/>
  <c r="H62" i="2"/>
  <c r="H64" i="2"/>
  <c r="H66" i="2"/>
  <c r="H68" i="2"/>
  <c r="H70" i="2"/>
  <c r="H72" i="2"/>
  <c r="H74" i="2"/>
  <c r="H76" i="2"/>
  <c r="H11" i="2"/>
  <c r="H15" i="2"/>
  <c r="H19" i="2"/>
  <c r="H23" i="2"/>
  <c r="H27" i="2"/>
  <c r="H31" i="2"/>
  <c r="H35" i="2"/>
  <c r="H39" i="2"/>
  <c r="H43" i="2"/>
  <c r="H47" i="2"/>
  <c r="H51" i="2"/>
  <c r="H55" i="2"/>
  <c r="H59" i="2"/>
  <c r="H63" i="2"/>
  <c r="H67" i="2"/>
  <c r="H71" i="2"/>
  <c r="H75" i="2"/>
  <c r="H78" i="2"/>
  <c r="H81" i="2"/>
  <c r="H86" i="2"/>
  <c r="H89" i="2"/>
  <c r="H94" i="2"/>
  <c r="H97" i="2"/>
  <c r="H102" i="2"/>
  <c r="H105" i="2"/>
  <c r="H110" i="2"/>
  <c r="H113" i="2"/>
  <c r="H118" i="2"/>
  <c r="H121" i="2"/>
  <c r="H126" i="2"/>
  <c r="H128" i="2"/>
  <c r="H130" i="2"/>
  <c r="H132" i="2"/>
  <c r="H134" i="2"/>
  <c r="H136" i="2"/>
  <c r="H138" i="2"/>
  <c r="H140" i="2"/>
  <c r="H142" i="2"/>
  <c r="H144" i="2"/>
  <c r="H146" i="2"/>
  <c r="H148" i="2"/>
  <c r="H150" i="2"/>
  <c r="H152" i="2"/>
  <c r="H154" i="2"/>
  <c r="H156" i="2"/>
  <c r="H158" i="2"/>
  <c r="H160" i="2"/>
  <c r="H162" i="2"/>
  <c r="H164" i="2"/>
  <c r="H166" i="2"/>
  <c r="H168" i="2"/>
  <c r="H170" i="2"/>
  <c r="H172" i="2"/>
  <c r="H174" i="2"/>
  <c r="H176" i="2"/>
  <c r="H178" i="2"/>
  <c r="H180" i="2"/>
  <c r="H182" i="2"/>
  <c r="H184" i="2"/>
  <c r="H186" i="2"/>
  <c r="H188" i="2"/>
  <c r="H190" i="2"/>
  <c r="H192" i="2"/>
  <c r="H194" i="2"/>
  <c r="H196" i="2"/>
  <c r="H198" i="2"/>
  <c r="H200" i="2"/>
  <c r="H202" i="2"/>
  <c r="H204" i="2"/>
  <c r="H206" i="2"/>
  <c r="H208" i="2"/>
  <c r="H210" i="2"/>
  <c r="H212" i="2"/>
  <c r="H214" i="2"/>
  <c r="H216" i="2"/>
  <c r="H218" i="2"/>
  <c r="H220" i="2"/>
  <c r="H222" i="2"/>
  <c r="H224" i="2"/>
  <c r="H226" i="2"/>
  <c r="H228" i="2"/>
  <c r="H230" i="2"/>
  <c r="H232" i="2"/>
  <c r="H234" i="2"/>
  <c r="H236" i="2"/>
  <c r="H238" i="2"/>
  <c r="H240" i="2"/>
  <c r="H242" i="2"/>
  <c r="H244" i="2"/>
  <c r="H246" i="2"/>
  <c r="H248" i="2"/>
  <c r="H250" i="2"/>
  <c r="H252" i="2"/>
  <c r="H254" i="2"/>
  <c r="H256" i="2"/>
  <c r="H258" i="2"/>
  <c r="H260" i="2"/>
  <c r="H262" i="2"/>
  <c r="H264" i="2"/>
  <c r="H266" i="2"/>
  <c r="H268" i="2"/>
  <c r="H270" i="2"/>
  <c r="H272" i="2"/>
  <c r="H274" i="2"/>
  <c r="H276" i="2"/>
  <c r="H278" i="2"/>
  <c r="H280" i="2"/>
  <c r="H282" i="2"/>
  <c r="H79" i="2"/>
  <c r="H84" i="2"/>
  <c r="H87" i="2"/>
  <c r="H92" i="2"/>
  <c r="H95" i="2"/>
  <c r="H100" i="2"/>
  <c r="H103" i="2"/>
  <c r="H108" i="2"/>
  <c r="H111" i="2"/>
  <c r="H116" i="2"/>
  <c r="H119" i="2"/>
  <c r="H124" i="2"/>
  <c r="H13" i="2"/>
  <c r="H21" i="2"/>
  <c r="H29" i="2"/>
  <c r="H37" i="2"/>
  <c r="H45" i="2"/>
  <c r="H53" i="2"/>
  <c r="H61" i="2"/>
  <c r="H69" i="2"/>
  <c r="H77" i="2"/>
  <c r="H82" i="2"/>
  <c r="H93" i="2"/>
  <c r="H98" i="2"/>
  <c r="H109" i="2"/>
  <c r="H114" i="2"/>
  <c r="H125" i="2"/>
  <c r="H129" i="2"/>
  <c r="H133" i="2"/>
  <c r="H137" i="2"/>
  <c r="H141" i="2"/>
  <c r="H145" i="2"/>
  <c r="H149" i="2"/>
  <c r="H153" i="2"/>
  <c r="H157" i="2"/>
  <c r="H161" i="2"/>
  <c r="H165" i="2"/>
  <c r="H169" i="2"/>
  <c r="H173" i="2"/>
  <c r="H177" i="2"/>
  <c r="H181" i="2"/>
  <c r="H185" i="2"/>
  <c r="H189" i="2"/>
  <c r="H193" i="2"/>
  <c r="H197" i="2"/>
  <c r="H201" i="2"/>
  <c r="H205" i="2"/>
  <c r="H209" i="2"/>
  <c r="H213" i="2"/>
  <c r="H217" i="2"/>
  <c r="H221" i="2"/>
  <c r="H225" i="2"/>
  <c r="H229" i="2"/>
  <c r="H233" i="2"/>
  <c r="H237" i="2"/>
  <c r="H241" i="2"/>
  <c r="H245" i="2"/>
  <c r="H249" i="2"/>
  <c r="H253" i="2"/>
  <c r="H257" i="2"/>
  <c r="H261" i="2"/>
  <c r="H265" i="2"/>
  <c r="H269" i="2"/>
  <c r="H273" i="2"/>
  <c r="H277" i="2"/>
  <c r="H281" i="2"/>
  <c r="H284" i="2"/>
  <c r="H287" i="2"/>
  <c r="H289" i="2"/>
  <c r="H291" i="2"/>
  <c r="H293" i="2"/>
  <c r="H295" i="2"/>
  <c r="H297" i="2"/>
  <c r="H299" i="2"/>
  <c r="H301" i="2"/>
  <c r="H303" i="2"/>
  <c r="H305" i="2"/>
  <c r="H307" i="2"/>
  <c r="H309" i="2"/>
  <c r="H311" i="2"/>
  <c r="H313" i="2"/>
  <c r="H315" i="2"/>
  <c r="H317" i="2"/>
  <c r="H319" i="2"/>
  <c r="H321" i="2"/>
  <c r="H323" i="2"/>
  <c r="H325" i="2"/>
  <c r="H327" i="2"/>
  <c r="H329" i="2"/>
  <c r="H331" i="2"/>
  <c r="H333" i="2"/>
  <c r="H335" i="2"/>
  <c r="H337" i="2"/>
  <c r="H339" i="2"/>
  <c r="H341" i="2"/>
  <c r="H343" i="2"/>
  <c r="H345" i="2"/>
  <c r="H347" i="2"/>
  <c r="H349" i="2"/>
  <c r="H351" i="2"/>
  <c r="H353" i="2"/>
  <c r="H355" i="2"/>
  <c r="H357" i="2"/>
  <c r="H359" i="2"/>
  <c r="H361" i="2"/>
  <c r="H363" i="2"/>
  <c r="H365" i="2"/>
  <c r="H367" i="2"/>
  <c r="H369" i="2"/>
  <c r="H371" i="2"/>
  <c r="H9" i="2"/>
  <c r="H17" i="2"/>
  <c r="H25" i="2"/>
  <c r="H33" i="2"/>
  <c r="H49" i="2"/>
  <c r="H65" i="2"/>
  <c r="H106" i="2"/>
  <c r="H117" i="2"/>
  <c r="H127" i="2"/>
  <c r="H135" i="2"/>
  <c r="H143" i="2"/>
  <c r="H147" i="2"/>
  <c r="H155" i="2"/>
  <c r="H163" i="2"/>
  <c r="H171" i="2"/>
  <c r="H179" i="2"/>
  <c r="H187" i="2"/>
  <c r="H195" i="2"/>
  <c r="H203" i="2"/>
  <c r="H211" i="2"/>
  <c r="H219" i="2"/>
  <c r="H227" i="2"/>
  <c r="H235" i="2"/>
  <c r="H243" i="2"/>
  <c r="H251" i="2"/>
  <c r="H263" i="2"/>
  <c r="H271" i="2"/>
  <c r="H279" i="2"/>
  <c r="H288" i="2"/>
  <c r="H292" i="2"/>
  <c r="H296" i="2"/>
  <c r="H302" i="2"/>
  <c r="H306" i="2"/>
  <c r="H310" i="2"/>
  <c r="H314" i="2"/>
  <c r="H318" i="2"/>
  <c r="H322" i="2"/>
  <c r="H326" i="2"/>
  <c r="H332" i="2"/>
  <c r="H336" i="2"/>
  <c r="H340" i="2"/>
  <c r="H344" i="2"/>
  <c r="H348" i="2"/>
  <c r="H352" i="2"/>
  <c r="H356" i="2"/>
  <c r="H360" i="2"/>
  <c r="H364" i="2"/>
  <c r="H368" i="2"/>
  <c r="H8" i="2"/>
  <c r="H96" i="2"/>
  <c r="H107" i="2"/>
  <c r="H123" i="2"/>
  <c r="H286" i="2"/>
  <c r="H7" i="2"/>
  <c r="H83" i="2"/>
  <c r="H88" i="2"/>
  <c r="H99" i="2"/>
  <c r="H104" i="2"/>
  <c r="H115" i="2"/>
  <c r="H120" i="2"/>
  <c r="H285" i="2"/>
  <c r="H41" i="2"/>
  <c r="H57" i="2"/>
  <c r="H73" i="2"/>
  <c r="H85" i="2"/>
  <c r="H90" i="2"/>
  <c r="H101" i="2"/>
  <c r="H122" i="2"/>
  <c r="H131" i="2"/>
  <c r="H139" i="2"/>
  <c r="H151" i="2"/>
  <c r="H159" i="2"/>
  <c r="H167" i="2"/>
  <c r="H175" i="2"/>
  <c r="H183" i="2"/>
  <c r="H191" i="2"/>
  <c r="H199" i="2"/>
  <c r="H207" i="2"/>
  <c r="H215" i="2"/>
  <c r="H223" i="2"/>
  <c r="H231" i="2"/>
  <c r="H239" i="2"/>
  <c r="H247" i="2"/>
  <c r="H255" i="2"/>
  <c r="H259" i="2"/>
  <c r="H267" i="2"/>
  <c r="H275" i="2"/>
  <c r="H283" i="2"/>
  <c r="H290" i="2"/>
  <c r="H294" i="2"/>
  <c r="H298" i="2"/>
  <c r="H300" i="2"/>
  <c r="H304" i="2"/>
  <c r="H308" i="2"/>
  <c r="H312" i="2"/>
  <c r="H316" i="2"/>
  <c r="H320" i="2"/>
  <c r="H324" i="2"/>
  <c r="H328" i="2"/>
  <c r="H330" i="2"/>
  <c r="H334" i="2"/>
  <c r="H338" i="2"/>
  <c r="H342" i="2"/>
  <c r="H346" i="2"/>
  <c r="H350" i="2"/>
  <c r="H354" i="2"/>
  <c r="H358" i="2"/>
  <c r="H362" i="2"/>
  <c r="H366" i="2"/>
  <c r="H370" i="2"/>
  <c r="H10" i="2"/>
  <c r="H80" i="2"/>
  <c r="H91" i="2"/>
  <c r="H112" i="2"/>
  <c r="L11" i="2"/>
  <c r="L19" i="2"/>
  <c r="L27" i="2"/>
  <c r="L35" i="2"/>
  <c r="L43" i="2"/>
  <c r="L51" i="2"/>
  <c r="L59" i="2"/>
  <c r="L67" i="2"/>
  <c r="L75" i="2"/>
  <c r="L83" i="2"/>
  <c r="L91" i="2"/>
  <c r="L99" i="2"/>
  <c r="L107" i="2"/>
  <c r="L115" i="2"/>
  <c r="L123" i="2"/>
  <c r="L131" i="2"/>
  <c r="L139" i="2"/>
  <c r="L147" i="2"/>
  <c r="L149" i="2"/>
  <c r="L157" i="2"/>
  <c r="L165" i="2"/>
  <c r="L173" i="2"/>
  <c r="L181" i="2"/>
  <c r="L189" i="2"/>
  <c r="L197" i="2"/>
  <c r="L205" i="2"/>
  <c r="L213" i="2"/>
  <c r="L221" i="2"/>
  <c r="L229" i="2"/>
  <c r="L237" i="2"/>
  <c r="L245" i="2"/>
  <c r="L253" i="2"/>
  <c r="L261" i="2"/>
  <c r="L269" i="2"/>
  <c r="L277" i="2"/>
  <c r="L285" i="2"/>
  <c r="L293" i="2"/>
  <c r="L301" i="2"/>
  <c r="L309" i="2"/>
  <c r="L16" i="2"/>
  <c r="L24" i="2"/>
  <c r="L32" i="2"/>
  <c r="L40" i="2"/>
  <c r="L48" i="2"/>
  <c r="L56" i="2"/>
  <c r="L64" i="2"/>
  <c r="L72" i="2"/>
  <c r="L80" i="2"/>
  <c r="L88" i="2"/>
  <c r="L96" i="2"/>
  <c r="L104" i="2"/>
  <c r="L112" i="2"/>
  <c r="L120" i="2"/>
  <c r="L128" i="2"/>
  <c r="L136" i="2"/>
  <c r="L144" i="2"/>
  <c r="L154" i="2"/>
  <c r="L162" i="2"/>
  <c r="L170" i="2"/>
  <c r="L178" i="2"/>
  <c r="L186" i="2"/>
  <c r="L194" i="2"/>
  <c r="L202" i="2"/>
  <c r="L210" i="2"/>
  <c r="L218" i="2"/>
  <c r="L226" i="2"/>
  <c r="L234" i="2"/>
  <c r="L242" i="2"/>
  <c r="L250" i="2"/>
  <c r="L258" i="2"/>
  <c r="L266" i="2"/>
  <c r="L274" i="2"/>
  <c r="L282" i="2"/>
  <c r="L290" i="2"/>
  <c r="L298" i="2"/>
  <c r="L306" i="2"/>
  <c r="L314" i="2"/>
  <c r="L322" i="2"/>
  <c r="L330" i="2"/>
  <c r="L338" i="2"/>
  <c r="L346" i="2"/>
  <c r="L319" i="2"/>
  <c r="L327" i="2"/>
  <c r="L335" i="2"/>
  <c r="L343" i="2"/>
  <c r="L351" i="2"/>
  <c r="L359" i="2"/>
  <c r="L367" i="2"/>
  <c r="L368" i="2"/>
  <c r="I7" i="2"/>
  <c r="J7" i="2" s="1"/>
  <c r="L360" i="2"/>
  <c r="L10" i="2"/>
  <c r="AA122" i="10" l="1"/>
  <c r="AA122" i="6"/>
  <c r="AA137" i="10"/>
  <c r="AA137" i="6"/>
  <c r="AB94" i="10"/>
  <c r="AB94" i="6"/>
  <c r="Z238" i="10"/>
  <c r="Z238" i="6"/>
  <c r="AB26" i="10"/>
  <c r="AB26" i="6"/>
  <c r="Z275" i="10"/>
  <c r="Z275" i="6"/>
  <c r="Z205" i="10"/>
  <c r="Z205" i="6"/>
  <c r="Z212" i="10"/>
  <c r="Z212" i="6"/>
  <c r="AB84" i="10"/>
  <c r="AB84" i="6"/>
  <c r="AB29" i="10"/>
  <c r="AB29" i="6"/>
  <c r="AB80" i="10"/>
  <c r="AB80" i="6"/>
  <c r="AB79" i="10"/>
  <c r="AB79" i="6"/>
  <c r="Z168" i="10"/>
  <c r="Z168" i="6"/>
  <c r="AB342" i="10"/>
  <c r="AB342" i="6"/>
  <c r="AA337" i="10"/>
  <c r="AA337" i="6"/>
  <c r="AB63" i="10"/>
  <c r="AB63" i="6"/>
  <c r="Z166" i="10"/>
  <c r="Z166" i="6"/>
  <c r="Z174" i="10"/>
  <c r="Z174" i="6"/>
  <c r="AB64" i="10"/>
  <c r="AB64" i="6"/>
  <c r="Z230" i="10"/>
  <c r="Z230" i="6"/>
  <c r="AB23" i="10"/>
  <c r="AB23" i="6"/>
  <c r="AB41" i="10"/>
  <c r="AB41" i="6"/>
  <c r="AA140" i="10"/>
  <c r="AA140" i="6"/>
  <c r="AB10" i="10"/>
  <c r="AB10" i="6"/>
  <c r="AA115" i="10"/>
  <c r="AA115" i="6"/>
  <c r="Z269" i="10"/>
  <c r="Z269" i="6"/>
  <c r="AA335" i="10"/>
  <c r="AA335" i="6"/>
  <c r="AA304" i="10"/>
  <c r="AA304" i="6"/>
  <c r="AA320" i="10"/>
  <c r="AA320" i="6"/>
  <c r="AA110" i="10"/>
  <c r="AA110" i="6"/>
  <c r="AB75" i="10"/>
  <c r="AB75" i="6"/>
  <c r="Z262" i="10"/>
  <c r="Z262" i="6"/>
  <c r="AA329" i="10"/>
  <c r="AA329" i="6"/>
  <c r="Z279" i="10"/>
  <c r="Z279" i="6"/>
  <c r="AA287" i="10"/>
  <c r="AA287" i="6"/>
  <c r="AB90" i="10"/>
  <c r="AB90" i="6"/>
  <c r="Z229" i="10"/>
  <c r="Z229" i="6"/>
  <c r="Z178" i="10"/>
  <c r="Z178" i="6"/>
  <c r="Z248" i="10"/>
  <c r="Z248" i="6"/>
  <c r="AA144" i="10"/>
  <c r="AA144" i="6"/>
  <c r="AB37" i="10"/>
  <c r="AB37" i="6"/>
  <c r="AB48" i="10"/>
  <c r="AB48" i="6"/>
  <c r="AB51" i="10"/>
  <c r="AB51" i="6"/>
  <c r="AA285" i="10"/>
  <c r="AA285" i="6"/>
  <c r="Z176" i="10"/>
  <c r="Z176" i="6"/>
  <c r="AA289" i="10"/>
  <c r="AA289" i="6"/>
  <c r="AA300" i="10"/>
  <c r="AA300" i="6"/>
  <c r="AB370" i="10"/>
  <c r="AB370" i="6"/>
  <c r="AB91" i="10"/>
  <c r="AB91" i="6"/>
  <c r="Z187" i="10"/>
  <c r="Z187" i="6"/>
  <c r="AA297" i="10"/>
  <c r="AA297" i="6"/>
  <c r="AB358" i="10"/>
  <c r="AB358" i="6"/>
  <c r="AB77" i="10"/>
  <c r="AB77" i="6"/>
  <c r="AA317" i="10"/>
  <c r="AA317" i="6"/>
  <c r="Z215" i="10"/>
  <c r="Z215" i="6"/>
  <c r="AA141" i="10"/>
  <c r="AA141" i="6"/>
  <c r="AA326" i="10"/>
  <c r="AA326" i="6"/>
  <c r="Z177" i="10"/>
  <c r="Z177" i="6"/>
  <c r="Z211" i="10"/>
  <c r="Z211" i="6"/>
  <c r="Z244" i="10"/>
  <c r="Z244" i="6"/>
  <c r="AB65" i="10"/>
  <c r="AB65" i="6"/>
  <c r="AA111" i="10"/>
  <c r="AA111" i="6"/>
  <c r="AA292" i="10"/>
  <c r="AA292" i="6"/>
  <c r="AA147" i="10"/>
  <c r="AA147" i="6"/>
  <c r="AB56" i="10"/>
  <c r="AB56" i="6"/>
  <c r="AA99" i="10"/>
  <c r="AA99" i="6"/>
  <c r="AA314" i="10"/>
  <c r="AA314" i="6"/>
  <c r="AA142" i="10"/>
  <c r="AA142" i="6"/>
  <c r="AA129" i="10"/>
  <c r="AA129" i="6"/>
  <c r="AB70" i="10"/>
  <c r="AB70" i="6"/>
  <c r="Z236" i="10"/>
  <c r="Z236" i="6"/>
  <c r="AB46" i="10"/>
  <c r="AB46" i="6"/>
  <c r="AA308" i="10"/>
  <c r="AA308" i="6"/>
  <c r="AA154" i="10"/>
  <c r="AA154" i="6"/>
  <c r="Z181" i="10"/>
  <c r="Z181" i="6"/>
  <c r="AB58" i="10"/>
  <c r="AB58" i="6"/>
  <c r="Z224" i="10"/>
  <c r="Z224" i="6"/>
  <c r="Z256" i="10"/>
  <c r="Z256" i="6"/>
  <c r="Z167" i="10"/>
  <c r="Z167" i="6"/>
  <c r="Z179" i="10"/>
  <c r="Z179" i="6"/>
  <c r="AB16" i="10"/>
  <c r="AB16" i="6"/>
  <c r="AB87" i="10"/>
  <c r="AB87" i="6"/>
  <c r="AA151" i="10"/>
  <c r="AA151" i="6"/>
  <c r="AA322" i="10"/>
  <c r="AA322" i="6"/>
  <c r="Z206" i="10"/>
  <c r="Z206" i="6"/>
  <c r="AB68" i="10"/>
  <c r="AB68" i="6"/>
  <c r="Z242" i="10"/>
  <c r="Z242" i="6"/>
  <c r="AB17" i="10"/>
  <c r="AB17" i="6"/>
  <c r="Z268" i="10"/>
  <c r="Z268" i="6"/>
  <c r="AB348" i="10"/>
  <c r="AB348" i="6"/>
  <c r="Z191" i="10"/>
  <c r="Z191" i="6"/>
  <c r="AB352" i="10"/>
  <c r="AB352" i="6"/>
  <c r="Z263" i="10"/>
  <c r="Z263" i="6"/>
  <c r="AA280" i="10"/>
  <c r="AA280" i="6"/>
  <c r="Z219" i="10"/>
  <c r="Z219" i="6"/>
  <c r="Z249" i="10"/>
  <c r="Z249" i="6"/>
  <c r="Z202" i="10"/>
  <c r="Z202" i="6"/>
  <c r="AA327" i="10"/>
  <c r="AA327" i="6"/>
  <c r="AB35" i="10"/>
  <c r="AB35" i="6"/>
  <c r="AA120" i="10"/>
  <c r="AA120" i="6"/>
  <c r="AA131" i="10"/>
  <c r="AA131" i="6"/>
  <c r="Z223" i="10"/>
  <c r="Z223" i="6"/>
  <c r="AB62" i="10"/>
  <c r="AB62" i="6"/>
  <c r="Z260" i="10"/>
  <c r="Z260" i="6"/>
  <c r="AB351" i="10"/>
  <c r="AB351" i="6"/>
  <c r="AB19" i="10"/>
  <c r="AB19" i="6"/>
  <c r="AB20" i="10"/>
  <c r="AB20" i="6"/>
  <c r="AB30" i="10"/>
  <c r="AB30" i="6"/>
  <c r="AA143" i="10"/>
  <c r="AA143" i="6"/>
  <c r="AA291" i="10"/>
  <c r="AA291" i="6"/>
  <c r="AA117" i="10"/>
  <c r="AA117" i="6"/>
  <c r="AB59" i="10"/>
  <c r="AB59" i="6"/>
  <c r="AB85" i="10"/>
  <c r="AB85" i="6"/>
  <c r="AA284" i="10"/>
  <c r="AA284" i="6"/>
  <c r="AB368" i="10"/>
  <c r="AB368" i="6"/>
  <c r="AA106" i="10"/>
  <c r="AA106" i="6"/>
  <c r="AB96" i="10"/>
  <c r="AB96" i="6"/>
  <c r="AB9" i="10"/>
  <c r="AB9" i="6"/>
  <c r="AB44" i="10"/>
  <c r="AB44" i="6"/>
  <c r="AB42" i="10"/>
  <c r="AB42" i="6"/>
  <c r="Z172" i="10"/>
  <c r="Z172" i="6"/>
  <c r="AA303" i="10"/>
  <c r="AA303" i="6"/>
  <c r="AA150" i="10"/>
  <c r="AA150" i="6"/>
  <c r="AB371" i="10"/>
  <c r="AB371" i="6"/>
  <c r="Z254" i="10"/>
  <c r="Z254" i="6"/>
  <c r="AB54" i="10"/>
  <c r="AB54" i="6"/>
  <c r="AB12" i="10"/>
  <c r="AB12" i="6"/>
  <c r="Z163" i="10"/>
  <c r="Z163" i="6"/>
  <c r="AA286" i="10"/>
  <c r="AA286" i="6"/>
  <c r="AB345" i="10"/>
  <c r="AB345" i="6"/>
  <c r="Z253" i="10"/>
  <c r="Z253" i="6"/>
  <c r="Z261" i="10"/>
  <c r="Z261" i="6"/>
  <c r="Z241" i="10"/>
  <c r="Z241" i="6"/>
  <c r="Z255" i="10"/>
  <c r="Z255" i="6"/>
  <c r="AA97" i="10"/>
  <c r="AA97" i="6"/>
  <c r="AA126" i="10"/>
  <c r="AA126" i="6"/>
  <c r="AB71" i="10"/>
  <c r="AB71" i="6"/>
  <c r="Z252" i="10"/>
  <c r="Z252" i="6"/>
  <c r="AA116" i="10"/>
  <c r="AA116" i="6"/>
  <c r="AB13" i="10"/>
  <c r="AB13" i="6"/>
  <c r="AB14" i="10"/>
  <c r="AB14" i="6"/>
  <c r="AA127" i="10"/>
  <c r="AA127" i="6"/>
  <c r="Z277" i="10"/>
  <c r="Z277" i="6"/>
  <c r="AA305" i="10"/>
  <c r="AA305" i="6"/>
  <c r="AA334" i="10"/>
  <c r="AA334" i="6"/>
  <c r="AA340" i="10"/>
  <c r="AA340" i="6"/>
  <c r="AA125" i="10"/>
  <c r="AA125" i="6"/>
  <c r="Z239" i="10"/>
  <c r="Z239" i="6"/>
  <c r="Z245" i="10"/>
  <c r="Z245" i="6"/>
  <c r="AB355" i="10"/>
  <c r="AB355" i="6"/>
  <c r="AA114" i="10"/>
  <c r="AA114" i="6"/>
  <c r="Z161" i="10"/>
  <c r="Z161" i="6"/>
  <c r="AB61" i="10"/>
  <c r="AB61" i="6"/>
  <c r="AA134" i="10"/>
  <c r="AA134" i="6"/>
  <c r="AB66" i="10"/>
  <c r="AB66" i="6"/>
  <c r="Z207" i="10"/>
  <c r="Z207" i="6"/>
  <c r="Z232" i="10"/>
  <c r="Z232" i="6"/>
  <c r="AA332" i="10"/>
  <c r="AA332" i="6"/>
  <c r="AA109" i="10"/>
  <c r="AA109" i="6"/>
  <c r="AB21" i="10"/>
  <c r="AB21" i="6"/>
  <c r="AA290" i="10"/>
  <c r="AA290" i="6"/>
  <c r="AB92" i="10"/>
  <c r="AB92" i="6"/>
  <c r="AB28" i="10"/>
  <c r="AB28" i="6"/>
  <c r="AA103" i="10"/>
  <c r="AA103" i="6"/>
  <c r="AA283" i="10"/>
  <c r="AA283" i="6"/>
  <c r="AA302" i="10"/>
  <c r="AA302" i="6"/>
  <c r="AA293" i="10"/>
  <c r="AA293" i="6"/>
  <c r="AB346" i="10"/>
  <c r="AB346" i="6"/>
  <c r="Z247" i="10"/>
  <c r="Z247" i="6"/>
  <c r="Z204" i="10"/>
  <c r="Z204" i="6"/>
  <c r="AB353" i="10"/>
  <c r="AB353" i="6"/>
  <c r="Z221" i="10"/>
  <c r="Z221" i="6"/>
  <c r="AB73" i="10"/>
  <c r="AB73" i="6"/>
  <c r="Z194" i="10"/>
  <c r="Z194" i="6"/>
  <c r="Z201" i="10"/>
  <c r="Z201" i="6"/>
  <c r="AB364" i="10"/>
  <c r="AB364" i="6"/>
  <c r="Z259" i="10"/>
  <c r="Z259" i="6"/>
  <c r="Z233" i="10"/>
  <c r="Z233" i="6"/>
  <c r="AB76" i="10"/>
  <c r="AB76" i="6"/>
  <c r="Z218" i="10"/>
  <c r="Z218" i="6"/>
  <c r="Z250" i="10"/>
  <c r="Z250" i="6"/>
  <c r="AA313" i="10"/>
  <c r="AA313" i="6"/>
  <c r="AB367" i="10"/>
  <c r="AB367" i="6"/>
  <c r="AB8" i="10"/>
  <c r="AB8" i="6"/>
  <c r="AB31" i="10"/>
  <c r="AB31" i="6"/>
  <c r="AB40" i="10"/>
  <c r="AB40" i="6"/>
  <c r="AB45" i="10"/>
  <c r="AB45" i="6"/>
  <c r="AA123" i="10"/>
  <c r="AA123" i="6"/>
  <c r="Z175" i="10"/>
  <c r="Z175" i="6"/>
  <c r="Z273" i="10"/>
  <c r="Z273" i="6"/>
  <c r="Z164" i="10"/>
  <c r="Z164" i="6"/>
  <c r="AA295" i="10"/>
  <c r="AA295" i="6"/>
  <c r="AA282" i="10"/>
  <c r="AA282" i="6"/>
  <c r="AA325" i="10"/>
  <c r="AA325" i="6"/>
  <c r="Z227" i="10"/>
  <c r="Z227" i="6"/>
  <c r="AA318" i="10"/>
  <c r="AA318" i="6"/>
  <c r="AB365" i="10"/>
  <c r="AB365" i="6"/>
  <c r="Z203" i="10"/>
  <c r="Z203" i="6"/>
  <c r="AA312" i="10"/>
  <c r="AA312" i="6"/>
  <c r="Z189" i="10"/>
  <c r="Z189" i="6"/>
  <c r="AA323" i="10"/>
  <c r="AA323" i="6"/>
  <c r="Z220" i="10"/>
  <c r="Z220" i="6"/>
  <c r="AB24" i="10"/>
  <c r="AB24" i="6"/>
  <c r="AB52" i="10"/>
  <c r="AB52" i="6"/>
  <c r="AB47" i="10"/>
  <c r="AB47" i="6"/>
  <c r="AB350" i="10"/>
  <c r="AB350" i="6"/>
  <c r="AB369" i="10"/>
  <c r="AB369" i="6"/>
  <c r="Z225" i="10"/>
  <c r="Z225" i="6"/>
  <c r="AA121" i="10"/>
  <c r="AA121" i="6"/>
  <c r="Z210" i="10"/>
  <c r="Z210" i="6"/>
  <c r="Z243" i="10"/>
  <c r="Z243" i="6"/>
  <c r="Z216" i="10"/>
  <c r="Z216" i="6"/>
  <c r="AB15" i="10"/>
  <c r="AB15" i="6"/>
  <c r="AA156" i="10"/>
  <c r="AA156" i="6"/>
  <c r="AA135" i="10"/>
  <c r="AA135" i="6"/>
  <c r="AA299" i="10"/>
  <c r="AA299" i="6"/>
  <c r="Z190" i="10"/>
  <c r="Z190" i="6"/>
  <c r="Z169" i="10"/>
  <c r="Z169" i="6"/>
  <c r="AB359" i="10"/>
  <c r="AB359" i="6"/>
  <c r="AA157" i="10"/>
  <c r="AA157" i="6"/>
  <c r="AA102" i="10"/>
  <c r="AA102" i="6"/>
  <c r="AA138" i="10"/>
  <c r="AA138" i="6"/>
  <c r="AB60" i="10"/>
  <c r="AB60" i="6"/>
  <c r="Z234" i="10"/>
  <c r="Z234" i="6"/>
  <c r="AA311" i="10"/>
  <c r="AA311" i="6"/>
  <c r="AB39" i="10"/>
  <c r="AB39" i="6"/>
  <c r="AA148" i="10"/>
  <c r="AA148" i="6"/>
  <c r="AA132" i="10"/>
  <c r="AA132" i="6"/>
  <c r="AA155" i="10"/>
  <c r="AA155" i="6"/>
  <c r="AA339" i="10"/>
  <c r="AA339" i="6"/>
  <c r="AB349" i="10"/>
  <c r="AB349" i="6"/>
  <c r="AB89" i="10"/>
  <c r="AB89" i="6"/>
  <c r="Z200" i="10"/>
  <c r="Z200" i="6"/>
  <c r="AA309" i="10"/>
  <c r="AA309" i="6"/>
  <c r="Z192" i="10"/>
  <c r="Z192" i="6"/>
  <c r="AA101" i="10"/>
  <c r="AA101" i="6"/>
  <c r="AA105" i="10"/>
  <c r="AA105" i="6"/>
  <c r="AB49" i="10"/>
  <c r="AB49" i="6"/>
  <c r="Z188" i="10"/>
  <c r="Z188" i="6"/>
  <c r="AA133" i="10"/>
  <c r="AA133" i="6"/>
  <c r="Z276" i="10"/>
  <c r="Z276" i="6"/>
  <c r="AA316" i="10"/>
  <c r="AA316" i="6"/>
  <c r="AA152" i="10"/>
  <c r="AA152" i="6"/>
  <c r="AA136" i="10"/>
  <c r="AA136" i="6"/>
  <c r="AA338" i="10"/>
  <c r="AA338" i="6"/>
  <c r="Z246" i="10"/>
  <c r="Z246" i="6"/>
  <c r="AB32" i="10"/>
  <c r="AB32" i="6"/>
  <c r="AA301" i="10"/>
  <c r="AA301" i="6"/>
  <c r="AB57" i="10"/>
  <c r="AB57" i="6"/>
  <c r="Z222" i="10"/>
  <c r="Z222" i="6"/>
  <c r="AB366" i="10"/>
  <c r="AB366" i="6"/>
  <c r="AA336" i="10"/>
  <c r="AA336" i="6"/>
  <c r="AA288" i="10"/>
  <c r="AA288" i="6"/>
  <c r="Z274" i="10"/>
  <c r="Z274" i="6"/>
  <c r="AB354" i="10"/>
  <c r="AB354" i="6"/>
  <c r="Z158" i="10"/>
  <c r="Z158" i="6"/>
  <c r="AA104" i="10"/>
  <c r="AA104" i="6"/>
  <c r="AB95" i="10"/>
  <c r="AB95" i="6"/>
  <c r="Z184" i="10"/>
  <c r="Z184" i="6"/>
  <c r="Z272" i="10"/>
  <c r="Z272" i="6"/>
  <c r="Z213" i="10"/>
  <c r="Z213" i="6"/>
  <c r="Z198" i="10"/>
  <c r="Z198" i="6"/>
  <c r="AB27" i="10"/>
  <c r="AB27" i="6"/>
  <c r="AB22" i="10"/>
  <c r="AB22" i="6"/>
  <c r="AA281" i="10"/>
  <c r="AA281" i="6"/>
  <c r="AB347" i="10"/>
  <c r="AB347" i="6"/>
  <c r="AB93" i="10"/>
  <c r="AB93" i="6"/>
  <c r="Z270" i="10"/>
  <c r="Z270" i="6"/>
  <c r="AB34" i="10"/>
  <c r="AB34" i="6"/>
  <c r="AA107" i="10"/>
  <c r="AA107" i="6"/>
  <c r="Z265" i="10"/>
  <c r="Z265" i="6"/>
  <c r="AB363" i="10"/>
  <c r="AB363" i="6"/>
  <c r="AA333" i="10"/>
  <c r="AA333" i="6"/>
  <c r="AB362" i="10"/>
  <c r="AB362" i="6"/>
  <c r="Z251" i="10"/>
  <c r="Z251" i="6"/>
  <c r="AB72" i="10"/>
  <c r="AB72" i="6"/>
  <c r="Z197" i="10"/>
  <c r="Z197" i="6"/>
  <c r="AA124" i="10"/>
  <c r="AA124" i="6"/>
  <c r="Z186" i="10"/>
  <c r="Z186" i="6"/>
  <c r="AB81" i="10"/>
  <c r="AB81" i="6"/>
  <c r="AB82" i="10"/>
  <c r="AB82" i="6"/>
  <c r="AB43" i="10"/>
  <c r="AB43" i="6"/>
  <c r="Z183" i="10"/>
  <c r="Z183" i="6"/>
  <c r="AA298" i="10"/>
  <c r="AA298" i="6"/>
  <c r="Z173" i="10"/>
  <c r="Z173" i="6"/>
  <c r="Z217" i="10"/>
  <c r="Z217" i="6"/>
  <c r="Z214" i="10"/>
  <c r="Z214" i="6"/>
  <c r="AA324" i="10"/>
  <c r="AA324" i="6"/>
  <c r="AB69" i="10"/>
  <c r="AB69" i="6"/>
  <c r="Z160" i="10"/>
  <c r="Z160" i="6"/>
  <c r="AB88" i="10"/>
  <c r="AB88" i="6"/>
  <c r="AB83" i="10"/>
  <c r="AB83" i="6"/>
  <c r="Z171" i="10"/>
  <c r="Z171" i="6"/>
  <c r="AB344" i="10"/>
  <c r="AB344" i="6"/>
  <c r="Z278" i="10"/>
  <c r="Z278" i="6"/>
  <c r="AA149" i="10"/>
  <c r="AA149" i="6"/>
  <c r="AA315" i="10"/>
  <c r="AA315" i="6"/>
  <c r="Z235" i="10"/>
  <c r="Z235" i="6"/>
  <c r="AA130" i="10"/>
  <c r="AA130" i="6"/>
  <c r="AB11" i="10"/>
  <c r="AB11" i="6"/>
  <c r="AB25" i="10"/>
  <c r="AB25" i="6"/>
  <c r="Z196" i="10"/>
  <c r="Z196" i="6"/>
  <c r="Z228" i="10"/>
  <c r="Z228" i="6"/>
  <c r="AA321" i="10"/>
  <c r="AA321" i="6"/>
  <c r="Z195" i="10"/>
  <c r="Z195" i="6"/>
  <c r="Z159" i="10"/>
  <c r="Z159" i="6"/>
  <c r="AA306" i="10"/>
  <c r="AA306" i="6"/>
  <c r="AA307" i="10"/>
  <c r="AA307" i="6"/>
  <c r="AB343" i="10"/>
  <c r="AB343" i="6"/>
  <c r="AB55" i="10"/>
  <c r="AB55" i="6"/>
  <c r="AA331" i="10"/>
  <c r="AA331" i="6"/>
  <c r="AB86" i="10"/>
  <c r="AB86" i="6"/>
  <c r="Z193" i="10"/>
  <c r="Z193" i="6"/>
  <c r="Z162" i="10"/>
  <c r="Z162" i="6"/>
  <c r="AB67" i="10"/>
  <c r="AB67" i="6"/>
  <c r="AB78" i="10"/>
  <c r="AB78" i="6"/>
  <c r="Z170" i="10"/>
  <c r="Z170" i="6"/>
  <c r="Z266" i="10"/>
  <c r="Z266" i="6"/>
  <c r="AA330" i="10"/>
  <c r="AA330" i="6"/>
  <c r="Z165" i="10"/>
  <c r="Z165" i="6"/>
  <c r="AA113" i="10"/>
  <c r="AA113" i="6"/>
  <c r="AB74" i="10"/>
  <c r="AB74" i="6"/>
  <c r="Z199" i="10"/>
  <c r="Z199" i="6"/>
  <c r="Z240" i="10"/>
  <c r="Z240" i="6"/>
  <c r="Z271" i="10"/>
  <c r="Z271" i="6"/>
  <c r="AA319" i="10"/>
  <c r="AA319" i="6"/>
  <c r="AA146" i="10"/>
  <c r="AA146" i="6"/>
  <c r="AA108" i="10"/>
  <c r="AA108" i="6"/>
  <c r="AB36" i="10"/>
  <c r="AB36" i="6"/>
  <c r="AA128" i="10"/>
  <c r="AA128" i="6"/>
  <c r="AB38" i="10"/>
  <c r="AB38" i="6"/>
  <c r="AA119" i="10"/>
  <c r="AA119" i="6"/>
  <c r="Z264" i="10"/>
  <c r="Z264" i="6"/>
  <c r="Z231" i="10"/>
  <c r="Z231" i="6"/>
  <c r="AA153" i="10"/>
  <c r="AA153" i="6"/>
  <c r="Z185" i="10"/>
  <c r="Z185" i="6"/>
  <c r="AA118" i="10"/>
  <c r="AA118" i="6"/>
  <c r="AA98" i="10"/>
  <c r="AA98" i="6"/>
  <c r="Z182" i="10"/>
  <c r="Z182" i="6"/>
  <c r="Z226" i="10"/>
  <c r="Z226" i="6"/>
  <c r="Z258" i="10"/>
  <c r="Z258" i="6"/>
  <c r="AA145" i="10"/>
  <c r="AA145" i="6"/>
  <c r="AA112" i="10"/>
  <c r="AA112" i="6"/>
  <c r="AB33" i="10"/>
  <c r="AB33" i="6"/>
  <c r="AA100" i="10"/>
  <c r="AA100" i="6"/>
  <c r="AB50" i="10"/>
  <c r="AB50" i="6"/>
  <c r="AB18" i="10"/>
  <c r="AB18" i="6"/>
  <c r="AB53" i="10"/>
  <c r="AB53" i="6"/>
  <c r="AA139" i="10"/>
  <c r="AA139" i="6"/>
  <c r="Z180" i="10"/>
  <c r="Z180" i="6"/>
  <c r="AA294" i="10"/>
  <c r="AA294" i="6"/>
  <c r="AA296" i="10"/>
  <c r="AA296" i="6"/>
  <c r="AB341" i="10"/>
  <c r="AB341" i="6"/>
  <c r="AB361" i="10"/>
  <c r="AB361" i="6"/>
  <c r="Z209" i="10"/>
  <c r="Z209" i="6"/>
  <c r="AB360" i="10"/>
  <c r="AB360" i="6"/>
  <c r="Z267" i="10"/>
  <c r="Z267" i="6"/>
  <c r="Z257" i="10"/>
  <c r="Z257" i="6"/>
  <c r="AB356" i="10"/>
  <c r="AB356" i="6"/>
  <c r="AB357" i="10"/>
  <c r="AB357" i="6"/>
  <c r="AA310" i="10"/>
  <c r="AA310" i="6"/>
  <c r="AA328" i="10"/>
  <c r="AA328" i="6"/>
  <c r="Z208" i="10"/>
  <c r="Z208" i="6"/>
  <c r="Z237" i="10"/>
  <c r="Z237" i="6"/>
  <c r="AB7" i="10"/>
  <c r="M4" i="10"/>
  <c r="L69" i="10"/>
  <c r="L206" i="10"/>
  <c r="L124" i="10"/>
  <c r="L207" i="10"/>
  <c r="L262" i="10"/>
  <c r="L214" i="10"/>
  <c r="L230" i="10"/>
  <c r="L240" i="10"/>
  <c r="L282" i="10"/>
  <c r="L318" i="10"/>
  <c r="L336" i="10"/>
  <c r="L224" i="10"/>
  <c r="L131" i="10"/>
  <c r="L270" i="10"/>
  <c r="L237" i="10"/>
  <c r="L242" i="10"/>
  <c r="L252" i="10"/>
  <c r="L364" i="10"/>
  <c r="L62" i="10"/>
  <c r="L174" i="10"/>
  <c r="L251" i="10"/>
  <c r="L253" i="10"/>
  <c r="L201" i="10"/>
  <c r="L220" i="10"/>
  <c r="L246" i="10"/>
  <c r="L256" i="10"/>
  <c r="L175" i="10"/>
  <c r="L269" i="10"/>
  <c r="L95" i="10"/>
  <c r="L120" i="10"/>
  <c r="L172" i="10"/>
  <c r="L236" i="10"/>
  <c r="L258" i="10"/>
  <c r="L71" i="10"/>
  <c r="L77" i="10"/>
  <c r="L56" i="10"/>
  <c r="L72" i="10"/>
  <c r="L108" i="10"/>
  <c r="L78" i="10"/>
  <c r="L139" i="10"/>
  <c r="L104" i="10"/>
  <c r="L247" i="10"/>
  <c r="L326" i="10"/>
  <c r="L263" i="10"/>
  <c r="L167" i="10"/>
  <c r="L244" i="10"/>
  <c r="L188" i="10"/>
  <c r="L185" i="10"/>
  <c r="L58" i="10"/>
  <c r="L222" i="10"/>
  <c r="L180" i="10"/>
  <c r="L266" i="10"/>
  <c r="L362" i="10"/>
  <c r="L350" i="10"/>
  <c r="L346" i="10"/>
  <c r="L342" i="10"/>
  <c r="L349" i="10"/>
  <c r="L341" i="10"/>
  <c r="L367" i="10"/>
  <c r="L351" i="10"/>
  <c r="L321" i="10"/>
  <c r="L301" i="10"/>
  <c r="L300" i="10"/>
  <c r="L356" i="10"/>
  <c r="L319" i="10"/>
  <c r="L291" i="10"/>
  <c r="L332" i="10"/>
  <c r="L324" i="10"/>
  <c r="L316" i="10"/>
  <c r="L286" i="10"/>
  <c r="L303" i="10"/>
  <c r="L290" i="10"/>
  <c r="L307" i="10"/>
  <c r="L39" i="10"/>
  <c r="L23" i="10"/>
  <c r="L7" i="10"/>
  <c r="L33" i="10"/>
  <c r="L9" i="10"/>
  <c r="L52" i="10"/>
  <c r="L44" i="10"/>
  <c r="L24" i="10"/>
  <c r="L38" i="10"/>
  <c r="L22" i="10"/>
  <c r="L41" i="10"/>
  <c r="L29" i="10"/>
  <c r="L21" i="10"/>
  <c r="L32" i="10"/>
  <c r="L158" i="10"/>
  <c r="L61" i="10"/>
  <c r="L141" i="10"/>
  <c r="L93" i="10"/>
  <c r="L369" i="10"/>
  <c r="L353" i="10"/>
  <c r="L322" i="10"/>
  <c r="L280" i="10"/>
  <c r="L205" i="10"/>
  <c r="L203" i="10"/>
  <c r="L278" i="10"/>
  <c r="L160" i="10"/>
  <c r="L96" i="10"/>
  <c r="L154" i="10"/>
  <c r="L122" i="10"/>
  <c r="L90" i="10"/>
  <c r="L97" i="10"/>
  <c r="L83" i="10"/>
  <c r="L165" i="10"/>
  <c r="L101" i="10"/>
  <c r="L194" i="10"/>
  <c r="L99" i="10"/>
  <c r="L79" i="10"/>
  <c r="L283" i="10"/>
  <c r="L275" i="10"/>
  <c r="L208" i="10"/>
  <c r="L192" i="10"/>
  <c r="L176" i="10"/>
  <c r="L116" i="10"/>
  <c r="L181" i="10"/>
  <c r="L125" i="10"/>
  <c r="L155" i="10"/>
  <c r="L119" i="10"/>
  <c r="L55" i="10"/>
  <c r="L129" i="10"/>
  <c r="L226" i="10"/>
  <c r="L182" i="10"/>
  <c r="L70" i="10"/>
  <c r="L153" i="10"/>
  <c r="L105" i="10"/>
  <c r="L91" i="10"/>
  <c r="L163" i="10"/>
  <c r="L60" i="10"/>
  <c r="L76" i="10"/>
  <c r="L86" i="10"/>
  <c r="L243" i="10"/>
  <c r="L65" i="10"/>
  <c r="L272" i="10"/>
  <c r="L260" i="10"/>
  <c r="L218" i="10"/>
  <c r="L164" i="10"/>
  <c r="L199" i="10"/>
  <c r="L92" i="10"/>
  <c r="L233" i="10"/>
  <c r="L238" i="10"/>
  <c r="L216" i="10"/>
  <c r="L88" i="10"/>
  <c r="L210" i="10"/>
  <c r="L358" i="10"/>
  <c r="L347" i="10"/>
  <c r="L363" i="10"/>
  <c r="L333" i="10"/>
  <c r="L317" i="10"/>
  <c r="L305" i="10"/>
  <c r="L289" i="10"/>
  <c r="L304" i="10"/>
  <c r="L288" i="10"/>
  <c r="L299" i="10"/>
  <c r="L331" i="10"/>
  <c r="L315" i="10"/>
  <c r="L295" i="10"/>
  <c r="L360" i="10"/>
  <c r="L43" i="10"/>
  <c r="L27" i="10"/>
  <c r="L11" i="10"/>
  <c r="L50" i="10"/>
  <c r="L12" i="10"/>
  <c r="L51" i="10"/>
  <c r="L47" i="10"/>
  <c r="L42" i="10"/>
  <c r="L26" i="10"/>
  <c r="L10" i="10"/>
  <c r="L17" i="10"/>
  <c r="L287" i="10"/>
  <c r="L54" i="10"/>
  <c r="L36" i="10"/>
  <c r="L57" i="10"/>
  <c r="L133" i="10"/>
  <c r="L365" i="10"/>
  <c r="L330" i="10"/>
  <c r="L264" i="10"/>
  <c r="L261" i="10"/>
  <c r="L229" i="10"/>
  <c r="L239" i="10"/>
  <c r="L112" i="10"/>
  <c r="L146" i="10"/>
  <c r="L82" i="10"/>
  <c r="L85" i="10"/>
  <c r="L241" i="10"/>
  <c r="L151" i="10"/>
  <c r="L170" i="10"/>
  <c r="L281" i="10"/>
  <c r="L204" i="10"/>
  <c r="L187" i="10"/>
  <c r="L193" i="10"/>
  <c r="L168" i="10"/>
  <c r="L257" i="10"/>
  <c r="L132" i="10"/>
  <c r="L110" i="10"/>
  <c r="L115" i="10"/>
  <c r="L134" i="10"/>
  <c r="L178" i="10"/>
  <c r="L219" i="10"/>
  <c r="L249" i="10"/>
  <c r="L217" i="10"/>
  <c r="L64" i="10"/>
  <c r="L135" i="10"/>
  <c r="L127" i="10"/>
  <c r="L231" i="10"/>
  <c r="L265" i="10"/>
  <c r="L183" i="10"/>
  <c r="L228" i="10"/>
  <c r="L66" i="10"/>
  <c r="L221" i="10"/>
  <c r="L166" i="10"/>
  <c r="L343" i="10"/>
  <c r="L355" i="10"/>
  <c r="L297" i="10"/>
  <c r="L296" i="10"/>
  <c r="L368" i="10"/>
  <c r="L309" i="10"/>
  <c r="L35" i="10"/>
  <c r="L46" i="10"/>
  <c r="L8" i="10"/>
  <c r="L53" i="10"/>
  <c r="L45" i="10"/>
  <c r="L34" i="10"/>
  <c r="L94" i="10"/>
  <c r="L157" i="10"/>
  <c r="L357" i="10"/>
  <c r="L189" i="10"/>
  <c r="L245" i="10"/>
  <c r="L169" i="10"/>
  <c r="L255" i="10"/>
  <c r="L191" i="10"/>
  <c r="L144" i="10"/>
  <c r="L190" i="10"/>
  <c r="L102" i="10"/>
  <c r="L285" i="10"/>
  <c r="L171" i="10"/>
  <c r="L184" i="10"/>
  <c r="L227" i="10"/>
  <c r="L100" i="10"/>
  <c r="L159" i="10"/>
  <c r="L87" i="10"/>
  <c r="L195" i="10"/>
  <c r="L118" i="10"/>
  <c r="L59" i="10"/>
  <c r="L89" i="10"/>
  <c r="L98" i="10"/>
  <c r="L225" i="10"/>
  <c r="L107" i="10"/>
  <c r="L268" i="10"/>
  <c r="L137" i="10"/>
  <c r="L259" i="10"/>
  <c r="L74" i="10"/>
  <c r="L232" i="10"/>
  <c r="L354" i="10"/>
  <c r="L359" i="10"/>
  <c r="L313" i="10"/>
  <c r="L306" i="10"/>
  <c r="L48" i="10"/>
  <c r="L267" i="10"/>
  <c r="L235" i="10"/>
  <c r="L75" i="10"/>
  <c r="L271" i="10"/>
  <c r="L126" i="10"/>
  <c r="L274" i="10"/>
  <c r="L113" i="10"/>
  <c r="L212" i="10"/>
  <c r="L156" i="10"/>
  <c r="L254" i="10"/>
  <c r="L152" i="10"/>
  <c r="L142" i="10"/>
  <c r="L370" i="10"/>
  <c r="L348" i="10"/>
  <c r="L339" i="10"/>
  <c r="L338" i="10"/>
  <c r="L340" i="10"/>
  <c r="L329" i="10"/>
  <c r="L293" i="10"/>
  <c r="L292" i="10"/>
  <c r="L327" i="10"/>
  <c r="L302" i="10"/>
  <c r="L320" i="10"/>
  <c r="L294" i="10"/>
  <c r="L352" i="10"/>
  <c r="L31" i="10"/>
  <c r="L40" i="10"/>
  <c r="L20" i="10"/>
  <c r="L30" i="10"/>
  <c r="L138" i="10"/>
  <c r="L121" i="10"/>
  <c r="L177" i="10"/>
  <c r="L128" i="10"/>
  <c r="L106" i="10"/>
  <c r="L117" i="10"/>
  <c r="L147" i="10"/>
  <c r="L73" i="10"/>
  <c r="L143" i="10"/>
  <c r="L335" i="10"/>
  <c r="L279" i="10"/>
  <c r="L200" i="10"/>
  <c r="L209" i="10"/>
  <c r="L84" i="10"/>
  <c r="L186" i="10"/>
  <c r="L111" i="10"/>
  <c r="L145" i="10"/>
  <c r="L68" i="10"/>
  <c r="L140" i="10"/>
  <c r="L123" i="10"/>
  <c r="L136" i="10"/>
  <c r="L173" i="10"/>
  <c r="L284" i="10"/>
  <c r="L310" i="10"/>
  <c r="L250" i="10"/>
  <c r="L197" i="10"/>
  <c r="L248" i="10"/>
  <c r="L366" i="10"/>
  <c r="L371" i="10"/>
  <c r="L325" i="10"/>
  <c r="L298" i="10"/>
  <c r="L323" i="10"/>
  <c r="L19" i="10"/>
  <c r="L16" i="10"/>
  <c r="L49" i="10"/>
  <c r="L18" i="10"/>
  <c r="L13" i="10"/>
  <c r="L130" i="10"/>
  <c r="L334" i="10"/>
  <c r="L314" i="10"/>
  <c r="L273" i="10"/>
  <c r="L213" i="10"/>
  <c r="L223" i="10"/>
  <c r="L80" i="10"/>
  <c r="L162" i="10"/>
  <c r="L109" i="10"/>
  <c r="L67" i="10"/>
  <c r="L103" i="10"/>
  <c r="L277" i="10"/>
  <c r="L196" i="10"/>
  <c r="L276" i="10"/>
  <c r="L150" i="10"/>
  <c r="L211" i="10"/>
  <c r="L215" i="10"/>
  <c r="L198" i="10"/>
  <c r="L234" i="10"/>
  <c r="L202" i="10"/>
  <c r="L344" i="10"/>
  <c r="L345" i="10"/>
  <c r="L337" i="10"/>
  <c r="L308" i="10"/>
  <c r="L311" i="10"/>
  <c r="L328" i="10"/>
  <c r="L312" i="10"/>
  <c r="L15" i="10"/>
  <c r="L37" i="10"/>
  <c r="L28" i="10"/>
  <c r="L14" i="10"/>
  <c r="L25" i="10"/>
  <c r="L361" i="10"/>
  <c r="L161" i="10"/>
  <c r="L114" i="10"/>
  <c r="L81" i="10"/>
  <c r="L179" i="10"/>
  <c r="L148" i="10"/>
  <c r="L149" i="10"/>
  <c r="L63" i="10"/>
  <c r="L19" i="6"/>
  <c r="L23" i="6"/>
  <c r="L27" i="6"/>
  <c r="L31" i="6"/>
  <c r="L35" i="6"/>
  <c r="L44" i="6"/>
  <c r="L76" i="6"/>
  <c r="L108" i="6"/>
  <c r="L47" i="6"/>
  <c r="L63" i="6"/>
  <c r="L79" i="6"/>
  <c r="L95" i="6"/>
  <c r="L111" i="6"/>
  <c r="L137" i="6"/>
  <c r="L265" i="6"/>
  <c r="L42" i="6"/>
  <c r="L58" i="6"/>
  <c r="L74" i="6"/>
  <c r="L90" i="6"/>
  <c r="L106" i="6"/>
  <c r="L126" i="6"/>
  <c r="L142" i="6"/>
  <c r="L41" i="6"/>
  <c r="L57" i="6"/>
  <c r="L73" i="6"/>
  <c r="L89" i="6"/>
  <c r="L105" i="6"/>
  <c r="L121" i="6"/>
  <c r="L211" i="6"/>
  <c r="L275" i="6"/>
  <c r="L263" i="6"/>
  <c r="L277" i="6"/>
  <c r="L276" i="6"/>
  <c r="L280" i="6"/>
  <c r="L354" i="6"/>
  <c r="L362" i="6"/>
  <c r="L370" i="6"/>
  <c r="L215" i="6"/>
  <c r="L219" i="6"/>
  <c r="L223" i="6"/>
  <c r="L227" i="6"/>
  <c r="L231" i="6"/>
  <c r="L235" i="6"/>
  <c r="L239" i="6"/>
  <c r="L243" i="6"/>
  <c r="L247" i="6"/>
  <c r="L20" i="6"/>
  <c r="L24" i="6"/>
  <c r="L28" i="6"/>
  <c r="L32" i="6"/>
  <c r="L36" i="6"/>
  <c r="L68" i="6"/>
  <c r="L100" i="6"/>
  <c r="L116" i="6"/>
  <c r="L43" i="6"/>
  <c r="L59" i="6"/>
  <c r="L75" i="6"/>
  <c r="L91" i="6"/>
  <c r="L107" i="6"/>
  <c r="L123" i="6"/>
  <c r="L133" i="6"/>
  <c r="L38" i="6"/>
  <c r="L54" i="6"/>
  <c r="L70" i="6"/>
  <c r="L86" i="6"/>
  <c r="L102" i="6"/>
  <c r="L138" i="6"/>
  <c r="L37" i="6"/>
  <c r="L53" i="6"/>
  <c r="L69" i="6"/>
  <c r="L85" i="6"/>
  <c r="L101" i="6"/>
  <c r="L117" i="6"/>
  <c r="L260" i="6"/>
  <c r="L273" i="6"/>
  <c r="L356" i="6"/>
  <c r="L267" i="6"/>
  <c r="L360" i="6"/>
  <c r="L262" i="6"/>
  <c r="L269" i="6"/>
  <c r="L352" i="6"/>
  <c r="L368" i="6"/>
  <c r="L18" i="6"/>
  <c r="L26" i="6"/>
  <c r="L34" i="6"/>
  <c r="L52" i="6"/>
  <c r="L67" i="6"/>
  <c r="L99" i="6"/>
  <c r="L141" i="6"/>
  <c r="L46" i="6"/>
  <c r="L78" i="6"/>
  <c r="L110" i="6"/>
  <c r="L130" i="6"/>
  <c r="L45" i="6"/>
  <c r="L77" i="6"/>
  <c r="L109" i="6"/>
  <c r="L131" i="6"/>
  <c r="L139" i="6"/>
  <c r="L264" i="6"/>
  <c r="L272" i="6"/>
  <c r="L217" i="6"/>
  <c r="L222" i="6"/>
  <c r="L228" i="6"/>
  <c r="L233" i="6"/>
  <c r="L238" i="6"/>
  <c r="L244" i="6"/>
  <c r="L249" i="6"/>
  <c r="L253" i="6"/>
  <c r="L257" i="6"/>
  <c r="L261" i="6"/>
  <c r="L274" i="6"/>
  <c r="L282" i="6"/>
  <c r="L284" i="6"/>
  <c r="L286" i="6"/>
  <c r="L288" i="6"/>
  <c r="L290" i="6"/>
  <c r="L292" i="6"/>
  <c r="L294" i="6"/>
  <c r="L296" i="6"/>
  <c r="L298" i="6"/>
  <c r="L300" i="6"/>
  <c r="L302" i="6"/>
  <c r="L304" i="6"/>
  <c r="L334" i="6"/>
  <c r="L344" i="6"/>
  <c r="L346" i="6"/>
  <c r="L21" i="6"/>
  <c r="L29" i="6"/>
  <c r="L60" i="6"/>
  <c r="L128" i="6"/>
  <c r="L136" i="6"/>
  <c r="L144" i="6"/>
  <c r="L39" i="6"/>
  <c r="L71" i="6"/>
  <c r="L103" i="6"/>
  <c r="L145" i="6"/>
  <c r="L50" i="6"/>
  <c r="L82" i="6"/>
  <c r="L114" i="6"/>
  <c r="L122" i="6"/>
  <c r="L134" i="6"/>
  <c r="L49" i="6"/>
  <c r="L81" i="6"/>
  <c r="L113" i="6"/>
  <c r="L143" i="6"/>
  <c r="L212" i="6"/>
  <c r="L364" i="6"/>
  <c r="L213" i="6"/>
  <c r="L218" i="6"/>
  <c r="L224" i="6"/>
  <c r="L229" i="6"/>
  <c r="L234" i="6"/>
  <c r="L240" i="6"/>
  <c r="L245" i="6"/>
  <c r="L250" i="6"/>
  <c r="L254" i="6"/>
  <c r="L258" i="6"/>
  <c r="L270" i="6"/>
  <c r="L342" i="6"/>
  <c r="L307" i="6"/>
  <c r="L309" i="6"/>
  <c r="L311" i="6"/>
  <c r="L313" i="6"/>
  <c r="L315" i="6"/>
  <c r="L317" i="6"/>
  <c r="L319" i="6"/>
  <c r="L321" i="6"/>
  <c r="L323" i="6"/>
  <c r="L325" i="6"/>
  <c r="L327" i="6"/>
  <c r="L339" i="6"/>
  <c r="L349" i="6"/>
  <c r="L22" i="6"/>
  <c r="L30" i="6"/>
  <c r="L84" i="6"/>
  <c r="L51" i="6"/>
  <c r="L83" i="6"/>
  <c r="L115" i="6"/>
  <c r="L125" i="6"/>
  <c r="L62" i="6"/>
  <c r="L94" i="6"/>
  <c r="L61" i="6"/>
  <c r="L93" i="6"/>
  <c r="L127" i="6"/>
  <c r="L135" i="6"/>
  <c r="L271" i="6"/>
  <c r="L268" i="6"/>
  <c r="L214" i="6"/>
  <c r="L220" i="6"/>
  <c r="L225" i="6"/>
  <c r="L230" i="6"/>
  <c r="L236" i="6"/>
  <c r="L241" i="6"/>
  <c r="L246" i="6"/>
  <c r="L251" i="6"/>
  <c r="L255" i="6"/>
  <c r="L259" i="6"/>
  <c r="L266" i="6"/>
  <c r="L340" i="6"/>
  <c r="L306" i="6"/>
  <c r="L281" i="6"/>
  <c r="L283" i="6"/>
  <c r="L285" i="6"/>
  <c r="L287" i="6"/>
  <c r="L289" i="6"/>
  <c r="L291" i="6"/>
  <c r="L293" i="6"/>
  <c r="L295" i="6"/>
  <c r="L297" i="6"/>
  <c r="L299" i="6"/>
  <c r="L301" i="6"/>
  <c r="L303" i="6"/>
  <c r="L305" i="6"/>
  <c r="L338" i="6"/>
  <c r="L335" i="6"/>
  <c r="L345" i="6"/>
  <c r="L120" i="6"/>
  <c r="L87" i="6"/>
  <c r="L129" i="6"/>
  <c r="L97" i="6"/>
  <c r="L216" i="6"/>
  <c r="L237" i="6"/>
  <c r="L256" i="6"/>
  <c r="L278" i="6"/>
  <c r="L358" i="6"/>
  <c r="L357" i="6"/>
  <c r="L365" i="6"/>
  <c r="L312" i="6"/>
  <c r="L320" i="6"/>
  <c r="L343" i="6"/>
  <c r="L347" i="6"/>
  <c r="L132" i="6"/>
  <c r="L55" i="6"/>
  <c r="L98" i="6"/>
  <c r="L65" i="6"/>
  <c r="L149" i="6"/>
  <c r="L221" i="6"/>
  <c r="L242" i="6"/>
  <c r="L366" i="6"/>
  <c r="L351" i="6"/>
  <c r="L359" i="6"/>
  <c r="L367" i="6"/>
  <c r="L348" i="6"/>
  <c r="L350" i="6"/>
  <c r="L314" i="6"/>
  <c r="L322" i="6"/>
  <c r="L337" i="6"/>
  <c r="L25" i="6"/>
  <c r="L92" i="6"/>
  <c r="L140" i="6"/>
  <c r="L66" i="6"/>
  <c r="L279" i="6"/>
  <c r="L226" i="6"/>
  <c r="L248" i="6"/>
  <c r="L332" i="6"/>
  <c r="L353" i="6"/>
  <c r="L361" i="6"/>
  <c r="L369" i="6"/>
  <c r="L308" i="6"/>
  <c r="L316" i="6"/>
  <c r="L324" i="6"/>
  <c r="L341" i="6"/>
  <c r="L333" i="6"/>
  <c r="L33" i="6"/>
  <c r="L119" i="6"/>
  <c r="L118" i="6"/>
  <c r="L148" i="6"/>
  <c r="L232" i="6"/>
  <c r="L252" i="6"/>
  <c r="L336" i="6"/>
  <c r="L355" i="6"/>
  <c r="L363" i="6"/>
  <c r="L371" i="6"/>
  <c r="L310" i="6"/>
  <c r="L318" i="6"/>
  <c r="L326" i="6"/>
  <c r="L328" i="6"/>
  <c r="L206" i="6"/>
  <c r="L198" i="6"/>
  <c r="L190" i="6"/>
  <c r="L182" i="6"/>
  <c r="L174" i="6"/>
  <c r="L166" i="6"/>
  <c r="L158" i="6"/>
  <c r="L184" i="6"/>
  <c r="L152" i="6"/>
  <c r="L192" i="6"/>
  <c r="L160" i="6"/>
  <c r="L17" i="6"/>
  <c r="L13" i="6"/>
  <c r="L9" i="6"/>
  <c r="L112" i="6"/>
  <c r="L80" i="6"/>
  <c r="L48" i="6"/>
  <c r="L330" i="6"/>
  <c r="L209" i="6"/>
  <c r="L201" i="6"/>
  <c r="L193" i="6"/>
  <c r="L185" i="6"/>
  <c r="L177" i="6"/>
  <c r="L169" i="6"/>
  <c r="L161" i="6"/>
  <c r="L153" i="6"/>
  <c r="L207" i="6"/>
  <c r="L199" i="6"/>
  <c r="L191" i="6"/>
  <c r="L183" i="6"/>
  <c r="L175" i="6"/>
  <c r="L167" i="6"/>
  <c r="L159" i="6"/>
  <c r="L151" i="6"/>
  <c r="L147" i="6"/>
  <c r="L196" i="6"/>
  <c r="L164" i="6"/>
  <c r="L16" i="6"/>
  <c r="L12" i="6"/>
  <c r="L8" i="6"/>
  <c r="L88" i="6"/>
  <c r="L56" i="6"/>
  <c r="L210" i="6"/>
  <c r="L202" i="6"/>
  <c r="L194" i="6"/>
  <c r="L186" i="6"/>
  <c r="L178" i="6"/>
  <c r="L170" i="6"/>
  <c r="L162" i="6"/>
  <c r="L154" i="6"/>
  <c r="L200" i="6"/>
  <c r="L168" i="6"/>
  <c r="L208" i="6"/>
  <c r="L176" i="6"/>
  <c r="L156" i="6"/>
  <c r="L204" i="6"/>
  <c r="L172" i="6"/>
  <c r="L15" i="6"/>
  <c r="L11" i="6"/>
  <c r="L7" i="6"/>
  <c r="L96" i="6"/>
  <c r="L64" i="6"/>
  <c r="L331" i="6"/>
  <c r="L329" i="6"/>
  <c r="L205" i="6"/>
  <c r="L197" i="6"/>
  <c r="L189" i="6"/>
  <c r="L181" i="6"/>
  <c r="L173" i="6"/>
  <c r="L165" i="6"/>
  <c r="L157" i="6"/>
  <c r="L203" i="6"/>
  <c r="L195" i="6"/>
  <c r="L187" i="6"/>
  <c r="L179" i="6"/>
  <c r="L171" i="6"/>
  <c r="L163" i="6"/>
  <c r="L155" i="6"/>
  <c r="L180" i="6"/>
  <c r="L146" i="6"/>
  <c r="L150" i="6"/>
  <c r="L124" i="6"/>
  <c r="L14" i="6"/>
  <c r="L10" i="6"/>
  <c r="L188" i="6"/>
  <c r="L104" i="6"/>
  <c r="L72" i="6"/>
  <c r="L40" i="6"/>
  <c r="C23" i="3"/>
  <c r="K9" i="2"/>
  <c r="N9" i="2" s="1"/>
  <c r="P9" i="2" s="1"/>
  <c r="K11" i="2"/>
  <c r="N11" i="2" s="1"/>
  <c r="P11" i="2" s="1"/>
  <c r="K13" i="2"/>
  <c r="N13" i="2" s="1"/>
  <c r="P13" i="2" s="1"/>
  <c r="K15" i="2"/>
  <c r="N15" i="2" s="1"/>
  <c r="P15" i="2" s="1"/>
  <c r="K17" i="2"/>
  <c r="N17" i="2" s="1"/>
  <c r="P17" i="2" s="1"/>
  <c r="K19" i="2"/>
  <c r="N19" i="2" s="1"/>
  <c r="P19" i="2" s="1"/>
  <c r="K21" i="2"/>
  <c r="N21" i="2" s="1"/>
  <c r="P21" i="2" s="1"/>
  <c r="K23" i="2"/>
  <c r="N23" i="2" s="1"/>
  <c r="P23" i="2" s="1"/>
  <c r="K25" i="2"/>
  <c r="N25" i="2" s="1"/>
  <c r="P25" i="2" s="1"/>
  <c r="K27" i="2"/>
  <c r="N27" i="2" s="1"/>
  <c r="P27" i="2" s="1"/>
  <c r="K29" i="2"/>
  <c r="N29" i="2" s="1"/>
  <c r="P29" i="2" s="1"/>
  <c r="K31" i="2"/>
  <c r="N31" i="2" s="1"/>
  <c r="P31" i="2" s="1"/>
  <c r="K33" i="2"/>
  <c r="N33" i="2" s="1"/>
  <c r="P33" i="2" s="1"/>
  <c r="K35" i="2"/>
  <c r="N35" i="2" s="1"/>
  <c r="P35" i="2" s="1"/>
  <c r="K37" i="2"/>
  <c r="N37" i="2" s="1"/>
  <c r="P37" i="2" s="1"/>
  <c r="K39" i="2"/>
  <c r="N39" i="2" s="1"/>
  <c r="P39" i="2" s="1"/>
  <c r="K41" i="2"/>
  <c r="N41" i="2" s="1"/>
  <c r="P41" i="2" s="1"/>
  <c r="K43" i="2"/>
  <c r="N43" i="2" s="1"/>
  <c r="P43" i="2" s="1"/>
  <c r="K45" i="2"/>
  <c r="N45" i="2" s="1"/>
  <c r="P45" i="2" s="1"/>
  <c r="K47" i="2"/>
  <c r="N47" i="2" s="1"/>
  <c r="P47" i="2" s="1"/>
  <c r="K49" i="2"/>
  <c r="N49" i="2" s="1"/>
  <c r="P49" i="2" s="1"/>
  <c r="K51" i="2"/>
  <c r="N51" i="2" s="1"/>
  <c r="P51" i="2" s="1"/>
  <c r="K53" i="2"/>
  <c r="N53" i="2" s="1"/>
  <c r="P53" i="2" s="1"/>
  <c r="K55" i="2"/>
  <c r="N55" i="2" s="1"/>
  <c r="P55" i="2" s="1"/>
  <c r="K57" i="2"/>
  <c r="N57" i="2" s="1"/>
  <c r="P57" i="2" s="1"/>
  <c r="K59" i="2"/>
  <c r="N59" i="2" s="1"/>
  <c r="P59" i="2" s="1"/>
  <c r="K61" i="2"/>
  <c r="N61" i="2" s="1"/>
  <c r="P61" i="2" s="1"/>
  <c r="K63" i="2"/>
  <c r="N63" i="2" s="1"/>
  <c r="P63" i="2" s="1"/>
  <c r="K65" i="2"/>
  <c r="N65" i="2" s="1"/>
  <c r="P65" i="2" s="1"/>
  <c r="K67" i="2"/>
  <c r="N67" i="2" s="1"/>
  <c r="P67" i="2" s="1"/>
  <c r="K69" i="2"/>
  <c r="N69" i="2" s="1"/>
  <c r="P69" i="2" s="1"/>
  <c r="K71" i="2"/>
  <c r="N71" i="2" s="1"/>
  <c r="P71" i="2" s="1"/>
  <c r="K73" i="2"/>
  <c r="N73" i="2" s="1"/>
  <c r="P73" i="2" s="1"/>
  <c r="K75" i="2"/>
  <c r="N75" i="2" s="1"/>
  <c r="P75" i="2" s="1"/>
  <c r="K77" i="2"/>
  <c r="N77" i="2" s="1"/>
  <c r="P77" i="2" s="1"/>
  <c r="K79" i="2"/>
  <c r="N79" i="2" s="1"/>
  <c r="P79" i="2" s="1"/>
  <c r="K81" i="2"/>
  <c r="N81" i="2" s="1"/>
  <c r="P81" i="2" s="1"/>
  <c r="K83" i="2"/>
  <c r="N83" i="2" s="1"/>
  <c r="P83" i="2" s="1"/>
  <c r="K85" i="2"/>
  <c r="N85" i="2" s="1"/>
  <c r="P85" i="2" s="1"/>
  <c r="K87" i="2"/>
  <c r="N87" i="2" s="1"/>
  <c r="P87" i="2" s="1"/>
  <c r="K89" i="2"/>
  <c r="N89" i="2" s="1"/>
  <c r="P89" i="2" s="1"/>
  <c r="K91" i="2"/>
  <c r="N91" i="2" s="1"/>
  <c r="P91" i="2" s="1"/>
  <c r="K93" i="2"/>
  <c r="N93" i="2" s="1"/>
  <c r="P93" i="2" s="1"/>
  <c r="K95" i="2"/>
  <c r="N95" i="2" s="1"/>
  <c r="P95" i="2" s="1"/>
  <c r="K97" i="2"/>
  <c r="N97" i="2" s="1"/>
  <c r="P97" i="2" s="1"/>
  <c r="K99" i="2"/>
  <c r="N99" i="2" s="1"/>
  <c r="P99" i="2" s="1"/>
  <c r="K101" i="2"/>
  <c r="N101" i="2" s="1"/>
  <c r="P101" i="2" s="1"/>
  <c r="K103" i="2"/>
  <c r="N103" i="2" s="1"/>
  <c r="P103" i="2" s="1"/>
  <c r="K105" i="2"/>
  <c r="N105" i="2" s="1"/>
  <c r="P105" i="2" s="1"/>
  <c r="K107" i="2"/>
  <c r="N107" i="2" s="1"/>
  <c r="P107" i="2" s="1"/>
  <c r="K109" i="2"/>
  <c r="N109" i="2" s="1"/>
  <c r="P109" i="2" s="1"/>
  <c r="K111" i="2"/>
  <c r="N111" i="2" s="1"/>
  <c r="P111" i="2" s="1"/>
  <c r="K113" i="2"/>
  <c r="N113" i="2" s="1"/>
  <c r="P113" i="2" s="1"/>
  <c r="K115" i="2"/>
  <c r="N115" i="2" s="1"/>
  <c r="P115" i="2" s="1"/>
  <c r="K117" i="2"/>
  <c r="N117" i="2" s="1"/>
  <c r="P117" i="2" s="1"/>
  <c r="K119" i="2"/>
  <c r="N119" i="2" s="1"/>
  <c r="P119" i="2" s="1"/>
  <c r="K121" i="2"/>
  <c r="N121" i="2" s="1"/>
  <c r="P121" i="2" s="1"/>
  <c r="K123" i="2"/>
  <c r="N123" i="2" s="1"/>
  <c r="P123" i="2" s="1"/>
  <c r="K125" i="2"/>
  <c r="N125" i="2" s="1"/>
  <c r="P125" i="2" s="1"/>
  <c r="K127" i="2"/>
  <c r="N127" i="2" s="1"/>
  <c r="P127" i="2" s="1"/>
  <c r="K129" i="2"/>
  <c r="N129" i="2" s="1"/>
  <c r="P129" i="2" s="1"/>
  <c r="K131" i="2"/>
  <c r="N131" i="2" s="1"/>
  <c r="P131" i="2" s="1"/>
  <c r="K133" i="2"/>
  <c r="N133" i="2" s="1"/>
  <c r="P133" i="2" s="1"/>
  <c r="K135" i="2"/>
  <c r="N135" i="2" s="1"/>
  <c r="P135" i="2" s="1"/>
  <c r="K137" i="2"/>
  <c r="N137" i="2" s="1"/>
  <c r="P137" i="2" s="1"/>
  <c r="K139" i="2"/>
  <c r="N139" i="2" s="1"/>
  <c r="P139" i="2" s="1"/>
  <c r="K141" i="2"/>
  <c r="N141" i="2" s="1"/>
  <c r="P141" i="2" s="1"/>
  <c r="K143" i="2"/>
  <c r="N143" i="2" s="1"/>
  <c r="P143" i="2" s="1"/>
  <c r="K145" i="2"/>
  <c r="N145" i="2" s="1"/>
  <c r="P145" i="2" s="1"/>
  <c r="K147" i="2"/>
  <c r="N147" i="2" s="1"/>
  <c r="P147" i="2" s="1"/>
  <c r="K149" i="2"/>
  <c r="N149" i="2" s="1"/>
  <c r="P149" i="2" s="1"/>
  <c r="K151" i="2"/>
  <c r="N151" i="2" s="1"/>
  <c r="P151" i="2" s="1"/>
  <c r="K153" i="2"/>
  <c r="N153" i="2" s="1"/>
  <c r="P153" i="2" s="1"/>
  <c r="K155" i="2"/>
  <c r="N155" i="2" s="1"/>
  <c r="P155" i="2" s="1"/>
  <c r="K157" i="2"/>
  <c r="N157" i="2" s="1"/>
  <c r="P157" i="2" s="1"/>
  <c r="K159" i="2"/>
  <c r="N159" i="2" s="1"/>
  <c r="P159" i="2" s="1"/>
  <c r="K161" i="2"/>
  <c r="N161" i="2" s="1"/>
  <c r="P161" i="2" s="1"/>
  <c r="K163" i="2"/>
  <c r="N163" i="2" s="1"/>
  <c r="P163" i="2" s="1"/>
  <c r="K165" i="2"/>
  <c r="N165" i="2" s="1"/>
  <c r="P165" i="2" s="1"/>
  <c r="K167" i="2"/>
  <c r="N167" i="2" s="1"/>
  <c r="P167" i="2" s="1"/>
  <c r="K169" i="2"/>
  <c r="N169" i="2" s="1"/>
  <c r="P169" i="2" s="1"/>
  <c r="K171" i="2"/>
  <c r="N171" i="2" s="1"/>
  <c r="P171" i="2" s="1"/>
  <c r="K173" i="2"/>
  <c r="N173" i="2" s="1"/>
  <c r="P173" i="2" s="1"/>
  <c r="K175" i="2"/>
  <c r="N175" i="2" s="1"/>
  <c r="P175" i="2" s="1"/>
  <c r="K8" i="2"/>
  <c r="N8" i="2" s="1"/>
  <c r="P8" i="2" s="1"/>
  <c r="K12" i="2"/>
  <c r="N12" i="2" s="1"/>
  <c r="P12" i="2" s="1"/>
  <c r="K16" i="2"/>
  <c r="N16" i="2" s="1"/>
  <c r="P16" i="2" s="1"/>
  <c r="K20" i="2"/>
  <c r="N20" i="2" s="1"/>
  <c r="P20" i="2" s="1"/>
  <c r="K24" i="2"/>
  <c r="N24" i="2" s="1"/>
  <c r="P24" i="2" s="1"/>
  <c r="K28" i="2"/>
  <c r="N28" i="2" s="1"/>
  <c r="P28" i="2" s="1"/>
  <c r="K32" i="2"/>
  <c r="N32" i="2" s="1"/>
  <c r="P32" i="2" s="1"/>
  <c r="K36" i="2"/>
  <c r="N36" i="2" s="1"/>
  <c r="P36" i="2" s="1"/>
  <c r="K40" i="2"/>
  <c r="N40" i="2" s="1"/>
  <c r="P40" i="2" s="1"/>
  <c r="K44" i="2"/>
  <c r="N44" i="2" s="1"/>
  <c r="P44" i="2" s="1"/>
  <c r="K48" i="2"/>
  <c r="N48" i="2" s="1"/>
  <c r="P48" i="2" s="1"/>
  <c r="K52" i="2"/>
  <c r="N52" i="2" s="1"/>
  <c r="P52" i="2" s="1"/>
  <c r="K56" i="2"/>
  <c r="N56" i="2" s="1"/>
  <c r="P56" i="2" s="1"/>
  <c r="K60" i="2"/>
  <c r="N60" i="2" s="1"/>
  <c r="P60" i="2" s="1"/>
  <c r="K64" i="2"/>
  <c r="N64" i="2" s="1"/>
  <c r="P64" i="2" s="1"/>
  <c r="K68" i="2"/>
  <c r="N68" i="2" s="1"/>
  <c r="P68" i="2" s="1"/>
  <c r="K72" i="2"/>
  <c r="N72" i="2" s="1"/>
  <c r="P72" i="2" s="1"/>
  <c r="K76" i="2"/>
  <c r="N76" i="2" s="1"/>
  <c r="P76" i="2" s="1"/>
  <c r="K80" i="2"/>
  <c r="N80" i="2" s="1"/>
  <c r="P80" i="2" s="1"/>
  <c r="K84" i="2"/>
  <c r="N84" i="2" s="1"/>
  <c r="P84" i="2" s="1"/>
  <c r="K88" i="2"/>
  <c r="N88" i="2" s="1"/>
  <c r="P88" i="2" s="1"/>
  <c r="K92" i="2"/>
  <c r="N92" i="2" s="1"/>
  <c r="P92" i="2" s="1"/>
  <c r="K96" i="2"/>
  <c r="N96" i="2" s="1"/>
  <c r="P96" i="2" s="1"/>
  <c r="K100" i="2"/>
  <c r="N100" i="2" s="1"/>
  <c r="P100" i="2" s="1"/>
  <c r="K104" i="2"/>
  <c r="N104" i="2" s="1"/>
  <c r="P104" i="2" s="1"/>
  <c r="K108" i="2"/>
  <c r="N108" i="2" s="1"/>
  <c r="P108" i="2" s="1"/>
  <c r="K10" i="2"/>
  <c r="N10" i="2" s="1"/>
  <c r="P10" i="2" s="1"/>
  <c r="K18" i="2"/>
  <c r="N18" i="2" s="1"/>
  <c r="P18" i="2" s="1"/>
  <c r="K26" i="2"/>
  <c r="N26" i="2" s="1"/>
  <c r="P26" i="2" s="1"/>
  <c r="K34" i="2"/>
  <c r="N34" i="2" s="1"/>
  <c r="P34" i="2" s="1"/>
  <c r="K42" i="2"/>
  <c r="N42" i="2" s="1"/>
  <c r="P42" i="2" s="1"/>
  <c r="K50" i="2"/>
  <c r="N50" i="2" s="1"/>
  <c r="P50" i="2" s="1"/>
  <c r="K58" i="2"/>
  <c r="N58" i="2" s="1"/>
  <c r="P58" i="2" s="1"/>
  <c r="K66" i="2"/>
  <c r="N66" i="2" s="1"/>
  <c r="P66" i="2" s="1"/>
  <c r="K74" i="2"/>
  <c r="N74" i="2" s="1"/>
  <c r="P74" i="2" s="1"/>
  <c r="K82" i="2"/>
  <c r="N82" i="2" s="1"/>
  <c r="P82" i="2" s="1"/>
  <c r="K90" i="2"/>
  <c r="N90" i="2" s="1"/>
  <c r="P90" i="2" s="1"/>
  <c r="K98" i="2"/>
  <c r="N98" i="2" s="1"/>
  <c r="P98" i="2" s="1"/>
  <c r="K106" i="2"/>
  <c r="N106" i="2" s="1"/>
  <c r="P106" i="2" s="1"/>
  <c r="K112" i="2"/>
  <c r="N112" i="2" s="1"/>
  <c r="P112" i="2" s="1"/>
  <c r="K118" i="2"/>
  <c r="N118" i="2" s="1"/>
  <c r="P118" i="2" s="1"/>
  <c r="K128" i="2"/>
  <c r="N128" i="2" s="1"/>
  <c r="P128" i="2" s="1"/>
  <c r="K134" i="2"/>
  <c r="N134" i="2" s="1"/>
  <c r="P134" i="2" s="1"/>
  <c r="K144" i="2"/>
  <c r="N144" i="2" s="1"/>
  <c r="P144" i="2" s="1"/>
  <c r="K150" i="2"/>
  <c r="N150" i="2" s="1"/>
  <c r="P150" i="2" s="1"/>
  <c r="K160" i="2"/>
  <c r="N160" i="2" s="1"/>
  <c r="P160" i="2" s="1"/>
  <c r="K166" i="2"/>
  <c r="N166" i="2" s="1"/>
  <c r="P166" i="2" s="1"/>
  <c r="K176" i="2"/>
  <c r="N176" i="2" s="1"/>
  <c r="P176" i="2" s="1"/>
  <c r="K179" i="2"/>
  <c r="N179" i="2" s="1"/>
  <c r="P179" i="2" s="1"/>
  <c r="K184" i="2"/>
  <c r="N184" i="2" s="1"/>
  <c r="P184" i="2" s="1"/>
  <c r="K187" i="2"/>
  <c r="N187" i="2" s="1"/>
  <c r="P187" i="2" s="1"/>
  <c r="K192" i="2"/>
  <c r="N192" i="2" s="1"/>
  <c r="P192" i="2" s="1"/>
  <c r="K195" i="2"/>
  <c r="N195" i="2" s="1"/>
  <c r="P195" i="2" s="1"/>
  <c r="K200" i="2"/>
  <c r="N200" i="2" s="1"/>
  <c r="P200" i="2" s="1"/>
  <c r="K203" i="2"/>
  <c r="N203" i="2" s="1"/>
  <c r="P203" i="2" s="1"/>
  <c r="K208" i="2"/>
  <c r="N208" i="2" s="1"/>
  <c r="P208" i="2" s="1"/>
  <c r="K211" i="2"/>
  <c r="N211" i="2" s="1"/>
  <c r="P211" i="2" s="1"/>
  <c r="K216" i="2"/>
  <c r="N216" i="2" s="1"/>
  <c r="P216" i="2" s="1"/>
  <c r="K219" i="2"/>
  <c r="N219" i="2" s="1"/>
  <c r="P219" i="2" s="1"/>
  <c r="K224" i="2"/>
  <c r="N224" i="2" s="1"/>
  <c r="P224" i="2" s="1"/>
  <c r="K227" i="2"/>
  <c r="N227" i="2" s="1"/>
  <c r="P227" i="2" s="1"/>
  <c r="K232" i="2"/>
  <c r="N232" i="2" s="1"/>
  <c r="P232" i="2" s="1"/>
  <c r="K235" i="2"/>
  <c r="N235" i="2" s="1"/>
  <c r="P235" i="2" s="1"/>
  <c r="K240" i="2"/>
  <c r="N240" i="2" s="1"/>
  <c r="P240" i="2" s="1"/>
  <c r="K243" i="2"/>
  <c r="N243" i="2" s="1"/>
  <c r="P243" i="2" s="1"/>
  <c r="K248" i="2"/>
  <c r="N248" i="2" s="1"/>
  <c r="P248" i="2" s="1"/>
  <c r="K251" i="2"/>
  <c r="N251" i="2" s="1"/>
  <c r="P251" i="2" s="1"/>
  <c r="K256" i="2"/>
  <c r="N256" i="2" s="1"/>
  <c r="P256" i="2" s="1"/>
  <c r="K259" i="2"/>
  <c r="N259" i="2" s="1"/>
  <c r="P259" i="2" s="1"/>
  <c r="K7" i="2"/>
  <c r="N7" i="2" s="1"/>
  <c r="P7" i="2" s="1"/>
  <c r="K114" i="2"/>
  <c r="N114" i="2" s="1"/>
  <c r="P114" i="2" s="1"/>
  <c r="K124" i="2"/>
  <c r="N124" i="2" s="1"/>
  <c r="P124" i="2" s="1"/>
  <c r="K130" i="2"/>
  <c r="N130" i="2" s="1"/>
  <c r="P130" i="2" s="1"/>
  <c r="K140" i="2"/>
  <c r="N140" i="2" s="1"/>
  <c r="P140" i="2" s="1"/>
  <c r="K146" i="2"/>
  <c r="N146" i="2" s="1"/>
  <c r="P146" i="2" s="1"/>
  <c r="K156" i="2"/>
  <c r="N156" i="2" s="1"/>
  <c r="P156" i="2" s="1"/>
  <c r="K162" i="2"/>
  <c r="N162" i="2" s="1"/>
  <c r="P162" i="2" s="1"/>
  <c r="K172" i="2"/>
  <c r="N172" i="2" s="1"/>
  <c r="P172" i="2" s="1"/>
  <c r="K177" i="2"/>
  <c r="N177" i="2" s="1"/>
  <c r="P177" i="2" s="1"/>
  <c r="K182" i="2"/>
  <c r="N182" i="2" s="1"/>
  <c r="P182" i="2" s="1"/>
  <c r="K185" i="2"/>
  <c r="N185" i="2" s="1"/>
  <c r="P185" i="2" s="1"/>
  <c r="K190" i="2"/>
  <c r="N190" i="2" s="1"/>
  <c r="P190" i="2" s="1"/>
  <c r="K193" i="2"/>
  <c r="N193" i="2" s="1"/>
  <c r="P193" i="2" s="1"/>
  <c r="K198" i="2"/>
  <c r="N198" i="2" s="1"/>
  <c r="P198" i="2" s="1"/>
  <c r="K201" i="2"/>
  <c r="N201" i="2" s="1"/>
  <c r="P201" i="2" s="1"/>
  <c r="K206" i="2"/>
  <c r="N206" i="2" s="1"/>
  <c r="P206" i="2" s="1"/>
  <c r="K209" i="2"/>
  <c r="N209" i="2" s="1"/>
  <c r="P209" i="2" s="1"/>
  <c r="K214" i="2"/>
  <c r="N214" i="2" s="1"/>
  <c r="P214" i="2" s="1"/>
  <c r="K217" i="2"/>
  <c r="N217" i="2" s="1"/>
  <c r="P217" i="2" s="1"/>
  <c r="K222" i="2"/>
  <c r="N222" i="2" s="1"/>
  <c r="P222" i="2" s="1"/>
  <c r="K225" i="2"/>
  <c r="N225" i="2" s="1"/>
  <c r="P225" i="2" s="1"/>
  <c r="K230" i="2"/>
  <c r="N230" i="2" s="1"/>
  <c r="P230" i="2" s="1"/>
  <c r="K233" i="2"/>
  <c r="N233" i="2" s="1"/>
  <c r="P233" i="2" s="1"/>
  <c r="K238" i="2"/>
  <c r="N238" i="2" s="1"/>
  <c r="P238" i="2" s="1"/>
  <c r="K241" i="2"/>
  <c r="N241" i="2" s="1"/>
  <c r="P241" i="2" s="1"/>
  <c r="K246" i="2"/>
  <c r="N246" i="2" s="1"/>
  <c r="P246" i="2" s="1"/>
  <c r="K249" i="2"/>
  <c r="N249" i="2" s="1"/>
  <c r="P249" i="2" s="1"/>
  <c r="K254" i="2"/>
  <c r="N254" i="2" s="1"/>
  <c r="P254" i="2" s="1"/>
  <c r="K257" i="2"/>
  <c r="N257" i="2" s="1"/>
  <c r="P257" i="2" s="1"/>
  <c r="K262" i="2"/>
  <c r="N262" i="2" s="1"/>
  <c r="P262" i="2" s="1"/>
  <c r="K264" i="2"/>
  <c r="N264" i="2" s="1"/>
  <c r="P264" i="2" s="1"/>
  <c r="K266" i="2"/>
  <c r="N266" i="2" s="1"/>
  <c r="P266" i="2" s="1"/>
  <c r="K268" i="2"/>
  <c r="N268" i="2" s="1"/>
  <c r="P268" i="2" s="1"/>
  <c r="K270" i="2"/>
  <c r="N270" i="2" s="1"/>
  <c r="P270" i="2" s="1"/>
  <c r="K272" i="2"/>
  <c r="N272" i="2" s="1"/>
  <c r="P272" i="2" s="1"/>
  <c r="K274" i="2"/>
  <c r="N274" i="2" s="1"/>
  <c r="P274" i="2" s="1"/>
  <c r="K276" i="2"/>
  <c r="N276" i="2" s="1"/>
  <c r="P276" i="2" s="1"/>
  <c r="K278" i="2"/>
  <c r="N278" i="2" s="1"/>
  <c r="P278" i="2" s="1"/>
  <c r="K280" i="2"/>
  <c r="N280" i="2" s="1"/>
  <c r="P280" i="2" s="1"/>
  <c r="K282" i="2"/>
  <c r="N282" i="2" s="1"/>
  <c r="P282" i="2" s="1"/>
  <c r="K284" i="2"/>
  <c r="N284" i="2" s="1"/>
  <c r="P284" i="2" s="1"/>
  <c r="K286" i="2"/>
  <c r="N286" i="2" s="1"/>
  <c r="P286" i="2" s="1"/>
  <c r="K288" i="2"/>
  <c r="N288" i="2" s="1"/>
  <c r="P288" i="2" s="1"/>
  <c r="K290" i="2"/>
  <c r="N290" i="2" s="1"/>
  <c r="P290" i="2" s="1"/>
  <c r="K292" i="2"/>
  <c r="N292" i="2" s="1"/>
  <c r="P292" i="2" s="1"/>
  <c r="K294" i="2"/>
  <c r="N294" i="2" s="1"/>
  <c r="P294" i="2" s="1"/>
  <c r="K296" i="2"/>
  <c r="N296" i="2" s="1"/>
  <c r="P296" i="2" s="1"/>
  <c r="K298" i="2"/>
  <c r="N298" i="2" s="1"/>
  <c r="P298" i="2" s="1"/>
  <c r="K300" i="2"/>
  <c r="N300" i="2" s="1"/>
  <c r="P300" i="2" s="1"/>
  <c r="K302" i="2"/>
  <c r="N302" i="2" s="1"/>
  <c r="P302" i="2" s="1"/>
  <c r="K304" i="2"/>
  <c r="N304" i="2" s="1"/>
  <c r="P304" i="2" s="1"/>
  <c r="K306" i="2"/>
  <c r="N306" i="2" s="1"/>
  <c r="P306" i="2" s="1"/>
  <c r="K308" i="2"/>
  <c r="N308" i="2" s="1"/>
  <c r="P308" i="2" s="1"/>
  <c r="K310" i="2"/>
  <c r="N310" i="2" s="1"/>
  <c r="P310" i="2" s="1"/>
  <c r="K312" i="2"/>
  <c r="N312" i="2" s="1"/>
  <c r="P312" i="2" s="1"/>
  <c r="K314" i="2"/>
  <c r="N314" i="2" s="1"/>
  <c r="P314" i="2" s="1"/>
  <c r="K316" i="2"/>
  <c r="N316" i="2" s="1"/>
  <c r="P316" i="2" s="1"/>
  <c r="K318" i="2"/>
  <c r="N318" i="2" s="1"/>
  <c r="P318" i="2" s="1"/>
  <c r="K320" i="2"/>
  <c r="N320" i="2" s="1"/>
  <c r="P320" i="2" s="1"/>
  <c r="K322" i="2"/>
  <c r="N322" i="2" s="1"/>
  <c r="P322" i="2" s="1"/>
  <c r="K324" i="2"/>
  <c r="N324" i="2" s="1"/>
  <c r="P324" i="2" s="1"/>
  <c r="K326" i="2"/>
  <c r="N326" i="2" s="1"/>
  <c r="P326" i="2" s="1"/>
  <c r="K328" i="2"/>
  <c r="N328" i="2" s="1"/>
  <c r="P328" i="2" s="1"/>
  <c r="K330" i="2"/>
  <c r="N330" i="2" s="1"/>
  <c r="P330" i="2" s="1"/>
  <c r="K332" i="2"/>
  <c r="N332" i="2" s="1"/>
  <c r="P332" i="2" s="1"/>
  <c r="K334" i="2"/>
  <c r="N334" i="2" s="1"/>
  <c r="P334" i="2" s="1"/>
  <c r="K336" i="2"/>
  <c r="N336" i="2" s="1"/>
  <c r="P336" i="2" s="1"/>
  <c r="K338" i="2"/>
  <c r="N338" i="2" s="1"/>
  <c r="P338" i="2" s="1"/>
  <c r="K340" i="2"/>
  <c r="N340" i="2" s="1"/>
  <c r="P340" i="2" s="1"/>
  <c r="K342" i="2"/>
  <c r="N342" i="2" s="1"/>
  <c r="P342" i="2" s="1"/>
  <c r="K344" i="2"/>
  <c r="N344" i="2" s="1"/>
  <c r="P344" i="2" s="1"/>
  <c r="K346" i="2"/>
  <c r="N346" i="2" s="1"/>
  <c r="P346" i="2" s="1"/>
  <c r="K348" i="2"/>
  <c r="N348" i="2" s="1"/>
  <c r="P348" i="2" s="1"/>
  <c r="K350" i="2"/>
  <c r="N350" i="2" s="1"/>
  <c r="P350" i="2" s="1"/>
  <c r="K352" i="2"/>
  <c r="N352" i="2" s="1"/>
  <c r="P352" i="2" s="1"/>
  <c r="K354" i="2"/>
  <c r="N354" i="2" s="1"/>
  <c r="P354" i="2" s="1"/>
  <c r="K356" i="2"/>
  <c r="N356" i="2" s="1"/>
  <c r="P356" i="2" s="1"/>
  <c r="K358" i="2"/>
  <c r="N358" i="2" s="1"/>
  <c r="P358" i="2" s="1"/>
  <c r="K360" i="2"/>
  <c r="N360" i="2" s="1"/>
  <c r="P360" i="2" s="1"/>
  <c r="K362" i="2"/>
  <c r="N362" i="2" s="1"/>
  <c r="P362" i="2" s="1"/>
  <c r="K364" i="2"/>
  <c r="N364" i="2" s="1"/>
  <c r="P364" i="2" s="1"/>
  <c r="K366" i="2"/>
  <c r="N366" i="2" s="1"/>
  <c r="P366" i="2" s="1"/>
  <c r="K368" i="2"/>
  <c r="N368" i="2" s="1"/>
  <c r="P368" i="2" s="1"/>
  <c r="K370" i="2"/>
  <c r="N370" i="2" s="1"/>
  <c r="P370" i="2" s="1"/>
  <c r="K14" i="2"/>
  <c r="N14" i="2" s="1"/>
  <c r="P14" i="2" s="1"/>
  <c r="K30" i="2"/>
  <c r="N30" i="2" s="1"/>
  <c r="P30" i="2" s="1"/>
  <c r="K46" i="2"/>
  <c r="N46" i="2" s="1"/>
  <c r="P46" i="2" s="1"/>
  <c r="K62" i="2"/>
  <c r="N62" i="2" s="1"/>
  <c r="P62" i="2" s="1"/>
  <c r="K78" i="2"/>
  <c r="N78" i="2" s="1"/>
  <c r="P78" i="2" s="1"/>
  <c r="K94" i="2"/>
  <c r="N94" i="2" s="1"/>
  <c r="P94" i="2" s="1"/>
  <c r="K110" i="2"/>
  <c r="N110" i="2" s="1"/>
  <c r="P110" i="2" s="1"/>
  <c r="K120" i="2"/>
  <c r="N120" i="2" s="1"/>
  <c r="P120" i="2" s="1"/>
  <c r="K142" i="2"/>
  <c r="N142" i="2" s="1"/>
  <c r="P142" i="2" s="1"/>
  <c r="K152" i="2"/>
  <c r="N152" i="2" s="1"/>
  <c r="P152" i="2" s="1"/>
  <c r="K174" i="2"/>
  <c r="N174" i="2" s="1"/>
  <c r="P174" i="2" s="1"/>
  <c r="K180" i="2"/>
  <c r="N180" i="2" s="1"/>
  <c r="P180" i="2" s="1"/>
  <c r="K191" i="2"/>
  <c r="N191" i="2" s="1"/>
  <c r="P191" i="2" s="1"/>
  <c r="K196" i="2"/>
  <c r="N196" i="2" s="1"/>
  <c r="P196" i="2" s="1"/>
  <c r="K207" i="2"/>
  <c r="N207" i="2" s="1"/>
  <c r="P207" i="2" s="1"/>
  <c r="K212" i="2"/>
  <c r="N212" i="2" s="1"/>
  <c r="P212" i="2" s="1"/>
  <c r="K223" i="2"/>
  <c r="N223" i="2" s="1"/>
  <c r="P223" i="2" s="1"/>
  <c r="K228" i="2"/>
  <c r="N228" i="2" s="1"/>
  <c r="P228" i="2" s="1"/>
  <c r="K239" i="2"/>
  <c r="N239" i="2" s="1"/>
  <c r="P239" i="2" s="1"/>
  <c r="K244" i="2"/>
  <c r="N244" i="2" s="1"/>
  <c r="P244" i="2" s="1"/>
  <c r="K255" i="2"/>
  <c r="N255" i="2" s="1"/>
  <c r="P255" i="2" s="1"/>
  <c r="K260" i="2"/>
  <c r="N260" i="2" s="1"/>
  <c r="P260" i="2" s="1"/>
  <c r="K122" i="2"/>
  <c r="N122" i="2" s="1"/>
  <c r="P122" i="2" s="1"/>
  <c r="K132" i="2"/>
  <c r="N132" i="2" s="1"/>
  <c r="P132" i="2" s="1"/>
  <c r="K154" i="2"/>
  <c r="N154" i="2" s="1"/>
  <c r="P154" i="2" s="1"/>
  <c r="K164" i="2"/>
  <c r="N164" i="2" s="1"/>
  <c r="P164" i="2" s="1"/>
  <c r="K181" i="2"/>
  <c r="N181" i="2" s="1"/>
  <c r="P181" i="2" s="1"/>
  <c r="K186" i="2"/>
  <c r="N186" i="2" s="1"/>
  <c r="P186" i="2" s="1"/>
  <c r="K197" i="2"/>
  <c r="N197" i="2" s="1"/>
  <c r="P197" i="2" s="1"/>
  <c r="K202" i="2"/>
  <c r="N202" i="2" s="1"/>
  <c r="P202" i="2" s="1"/>
  <c r="K213" i="2"/>
  <c r="N213" i="2" s="1"/>
  <c r="P213" i="2" s="1"/>
  <c r="K218" i="2"/>
  <c r="N218" i="2" s="1"/>
  <c r="P218" i="2" s="1"/>
  <c r="K229" i="2"/>
  <c r="N229" i="2" s="1"/>
  <c r="P229" i="2" s="1"/>
  <c r="K234" i="2"/>
  <c r="N234" i="2" s="1"/>
  <c r="P234" i="2" s="1"/>
  <c r="K245" i="2"/>
  <c r="N245" i="2" s="1"/>
  <c r="P245" i="2" s="1"/>
  <c r="K250" i="2"/>
  <c r="N250" i="2" s="1"/>
  <c r="P250" i="2" s="1"/>
  <c r="K261" i="2"/>
  <c r="N261" i="2" s="1"/>
  <c r="P261" i="2" s="1"/>
  <c r="K265" i="2"/>
  <c r="N265" i="2" s="1"/>
  <c r="P265" i="2" s="1"/>
  <c r="K269" i="2"/>
  <c r="N269" i="2" s="1"/>
  <c r="P269" i="2" s="1"/>
  <c r="K273" i="2"/>
  <c r="N273" i="2" s="1"/>
  <c r="P273" i="2" s="1"/>
  <c r="K277" i="2"/>
  <c r="N277" i="2" s="1"/>
  <c r="P277" i="2" s="1"/>
  <c r="K281" i="2"/>
  <c r="N281" i="2" s="1"/>
  <c r="P281" i="2" s="1"/>
  <c r="K285" i="2"/>
  <c r="N285" i="2" s="1"/>
  <c r="P285" i="2" s="1"/>
  <c r="K289" i="2"/>
  <c r="N289" i="2" s="1"/>
  <c r="P289" i="2" s="1"/>
  <c r="K293" i="2"/>
  <c r="N293" i="2" s="1"/>
  <c r="P293" i="2" s="1"/>
  <c r="K297" i="2"/>
  <c r="N297" i="2" s="1"/>
  <c r="P297" i="2" s="1"/>
  <c r="K301" i="2"/>
  <c r="N301" i="2" s="1"/>
  <c r="P301" i="2" s="1"/>
  <c r="K305" i="2"/>
  <c r="N305" i="2" s="1"/>
  <c r="P305" i="2" s="1"/>
  <c r="K309" i="2"/>
  <c r="N309" i="2" s="1"/>
  <c r="P309" i="2" s="1"/>
  <c r="K313" i="2"/>
  <c r="N313" i="2" s="1"/>
  <c r="P313" i="2" s="1"/>
  <c r="K317" i="2"/>
  <c r="N317" i="2" s="1"/>
  <c r="P317" i="2" s="1"/>
  <c r="K321" i="2"/>
  <c r="N321" i="2" s="1"/>
  <c r="P321" i="2" s="1"/>
  <c r="K325" i="2"/>
  <c r="N325" i="2" s="1"/>
  <c r="P325" i="2" s="1"/>
  <c r="K329" i="2"/>
  <c r="N329" i="2" s="1"/>
  <c r="P329" i="2" s="1"/>
  <c r="K333" i="2"/>
  <c r="N333" i="2" s="1"/>
  <c r="P333" i="2" s="1"/>
  <c r="K337" i="2"/>
  <c r="N337" i="2" s="1"/>
  <c r="P337" i="2" s="1"/>
  <c r="K341" i="2"/>
  <c r="N341" i="2" s="1"/>
  <c r="P341" i="2" s="1"/>
  <c r="K345" i="2"/>
  <c r="N345" i="2" s="1"/>
  <c r="P345" i="2" s="1"/>
  <c r="K349" i="2"/>
  <c r="N349" i="2" s="1"/>
  <c r="P349" i="2" s="1"/>
  <c r="K353" i="2"/>
  <c r="N353" i="2" s="1"/>
  <c r="P353" i="2" s="1"/>
  <c r="K357" i="2"/>
  <c r="N357" i="2" s="1"/>
  <c r="P357" i="2" s="1"/>
  <c r="K361" i="2"/>
  <c r="N361" i="2" s="1"/>
  <c r="P361" i="2" s="1"/>
  <c r="K365" i="2"/>
  <c r="N365" i="2" s="1"/>
  <c r="P365" i="2" s="1"/>
  <c r="K369" i="2"/>
  <c r="N369" i="2" s="1"/>
  <c r="P369" i="2" s="1"/>
  <c r="K22" i="2"/>
  <c r="N22" i="2" s="1"/>
  <c r="P22" i="2" s="1"/>
  <c r="K54" i="2"/>
  <c r="N54" i="2" s="1"/>
  <c r="P54" i="2" s="1"/>
  <c r="K86" i="2"/>
  <c r="N86" i="2" s="1"/>
  <c r="P86" i="2" s="1"/>
  <c r="K136" i="2"/>
  <c r="N136" i="2" s="1"/>
  <c r="P136" i="2" s="1"/>
  <c r="K158" i="2"/>
  <c r="N158" i="2" s="1"/>
  <c r="P158" i="2" s="1"/>
  <c r="K188" i="2"/>
  <c r="N188" i="2" s="1"/>
  <c r="P188" i="2" s="1"/>
  <c r="K199" i="2"/>
  <c r="N199" i="2" s="1"/>
  <c r="P199" i="2" s="1"/>
  <c r="K220" i="2"/>
  <c r="N220" i="2" s="1"/>
  <c r="P220" i="2" s="1"/>
  <c r="K231" i="2"/>
  <c r="N231" i="2" s="1"/>
  <c r="P231" i="2" s="1"/>
  <c r="K252" i="2"/>
  <c r="N252" i="2" s="1"/>
  <c r="P252" i="2" s="1"/>
  <c r="K70" i="2"/>
  <c r="N70" i="2" s="1"/>
  <c r="P70" i="2" s="1"/>
  <c r="K126" i="2"/>
  <c r="N126" i="2" s="1"/>
  <c r="P126" i="2" s="1"/>
  <c r="K215" i="2"/>
  <c r="N215" i="2" s="1"/>
  <c r="P215" i="2" s="1"/>
  <c r="K236" i="2"/>
  <c r="N236" i="2" s="1"/>
  <c r="P236" i="2" s="1"/>
  <c r="K170" i="2"/>
  <c r="N170" i="2" s="1"/>
  <c r="P170" i="2" s="1"/>
  <c r="K205" i="2"/>
  <c r="N205" i="2" s="1"/>
  <c r="P205" i="2" s="1"/>
  <c r="K226" i="2"/>
  <c r="N226" i="2" s="1"/>
  <c r="P226" i="2" s="1"/>
  <c r="K267" i="2"/>
  <c r="N267" i="2" s="1"/>
  <c r="P267" i="2" s="1"/>
  <c r="K283" i="2"/>
  <c r="N283" i="2" s="1"/>
  <c r="P283" i="2" s="1"/>
  <c r="K299" i="2"/>
  <c r="N299" i="2" s="1"/>
  <c r="P299" i="2" s="1"/>
  <c r="K315" i="2"/>
  <c r="N315" i="2" s="1"/>
  <c r="P315" i="2" s="1"/>
  <c r="K331" i="2"/>
  <c r="N331" i="2" s="1"/>
  <c r="P331" i="2" s="1"/>
  <c r="K347" i="2"/>
  <c r="N347" i="2" s="1"/>
  <c r="P347" i="2" s="1"/>
  <c r="K363" i="2"/>
  <c r="N363" i="2" s="1"/>
  <c r="P363" i="2" s="1"/>
  <c r="K116" i="2"/>
  <c r="N116" i="2" s="1"/>
  <c r="P116" i="2" s="1"/>
  <c r="K138" i="2"/>
  <c r="N138" i="2" s="1"/>
  <c r="P138" i="2" s="1"/>
  <c r="K178" i="2"/>
  <c r="N178" i="2" s="1"/>
  <c r="P178" i="2" s="1"/>
  <c r="K189" i="2"/>
  <c r="N189" i="2" s="1"/>
  <c r="P189" i="2" s="1"/>
  <c r="K210" i="2"/>
  <c r="N210" i="2" s="1"/>
  <c r="P210" i="2" s="1"/>
  <c r="K221" i="2"/>
  <c r="N221" i="2" s="1"/>
  <c r="P221" i="2" s="1"/>
  <c r="K242" i="2"/>
  <c r="N242" i="2" s="1"/>
  <c r="P242" i="2" s="1"/>
  <c r="K253" i="2"/>
  <c r="N253" i="2" s="1"/>
  <c r="P253" i="2" s="1"/>
  <c r="K263" i="2"/>
  <c r="N263" i="2" s="1"/>
  <c r="P263" i="2" s="1"/>
  <c r="K271" i="2"/>
  <c r="N271" i="2" s="1"/>
  <c r="P271" i="2" s="1"/>
  <c r="K279" i="2"/>
  <c r="N279" i="2" s="1"/>
  <c r="P279" i="2" s="1"/>
  <c r="K287" i="2"/>
  <c r="N287" i="2" s="1"/>
  <c r="P287" i="2" s="1"/>
  <c r="K295" i="2"/>
  <c r="N295" i="2" s="1"/>
  <c r="P295" i="2" s="1"/>
  <c r="K303" i="2"/>
  <c r="N303" i="2" s="1"/>
  <c r="P303" i="2" s="1"/>
  <c r="K311" i="2"/>
  <c r="N311" i="2" s="1"/>
  <c r="P311" i="2" s="1"/>
  <c r="K319" i="2"/>
  <c r="N319" i="2" s="1"/>
  <c r="P319" i="2" s="1"/>
  <c r="K327" i="2"/>
  <c r="N327" i="2" s="1"/>
  <c r="P327" i="2" s="1"/>
  <c r="K335" i="2"/>
  <c r="N335" i="2" s="1"/>
  <c r="P335" i="2" s="1"/>
  <c r="K343" i="2"/>
  <c r="N343" i="2" s="1"/>
  <c r="P343" i="2" s="1"/>
  <c r="K351" i="2"/>
  <c r="N351" i="2" s="1"/>
  <c r="P351" i="2" s="1"/>
  <c r="K359" i="2"/>
  <c r="N359" i="2" s="1"/>
  <c r="P359" i="2" s="1"/>
  <c r="K367" i="2"/>
  <c r="N367" i="2" s="1"/>
  <c r="P367" i="2" s="1"/>
  <c r="K38" i="2"/>
  <c r="N38" i="2" s="1"/>
  <c r="P38" i="2" s="1"/>
  <c r="K102" i="2"/>
  <c r="N102" i="2" s="1"/>
  <c r="P102" i="2" s="1"/>
  <c r="K168" i="2"/>
  <c r="N168" i="2" s="1"/>
  <c r="P168" i="2" s="1"/>
  <c r="K183" i="2"/>
  <c r="N183" i="2" s="1"/>
  <c r="P183" i="2" s="1"/>
  <c r="K204" i="2"/>
  <c r="N204" i="2" s="1"/>
  <c r="P204" i="2" s="1"/>
  <c r="K247" i="2"/>
  <c r="N247" i="2" s="1"/>
  <c r="P247" i="2" s="1"/>
  <c r="K148" i="2"/>
  <c r="N148" i="2" s="1"/>
  <c r="P148" i="2" s="1"/>
  <c r="K194" i="2"/>
  <c r="N194" i="2" s="1"/>
  <c r="P194" i="2" s="1"/>
  <c r="K237" i="2"/>
  <c r="N237" i="2" s="1"/>
  <c r="P237" i="2" s="1"/>
  <c r="K258" i="2"/>
  <c r="N258" i="2" s="1"/>
  <c r="P258" i="2" s="1"/>
  <c r="K275" i="2"/>
  <c r="N275" i="2" s="1"/>
  <c r="P275" i="2" s="1"/>
  <c r="K291" i="2"/>
  <c r="N291" i="2" s="1"/>
  <c r="P291" i="2" s="1"/>
  <c r="K307" i="2"/>
  <c r="N307" i="2" s="1"/>
  <c r="P307" i="2" s="1"/>
  <c r="K323" i="2"/>
  <c r="N323" i="2" s="1"/>
  <c r="P323" i="2" s="1"/>
  <c r="K339" i="2"/>
  <c r="N339" i="2" s="1"/>
  <c r="P339" i="2" s="1"/>
  <c r="K355" i="2"/>
  <c r="N355" i="2" s="1"/>
  <c r="P355" i="2" s="1"/>
  <c r="K371" i="2"/>
  <c r="N371" i="2" s="1"/>
  <c r="P371" i="2" s="1"/>
  <c r="C26" i="3" s="1"/>
  <c r="G61" i="3" l="1"/>
  <c r="G62" i="3"/>
  <c r="D61" i="3"/>
  <c r="D62" i="3"/>
  <c r="D60" i="3"/>
  <c r="G60" i="3"/>
  <c r="E51" i="3"/>
  <c r="C22" i="3"/>
  <c r="C25" i="3"/>
  <c r="E50" i="3"/>
  <c r="E49" i="3"/>
  <c r="E48" i="3"/>
  <c r="E62" i="3" l="1"/>
  <c r="F62" i="3" s="1"/>
  <c r="D71" i="11"/>
  <c r="E60" i="3"/>
  <c r="D69" i="11"/>
  <c r="E61" i="3"/>
  <c r="D70" i="11"/>
  <c r="F61" i="3"/>
  <c r="F60" i="3" s="1"/>
  <c r="D63" i="3"/>
  <c r="F51" i="3"/>
  <c r="E38" i="3"/>
  <c r="E41" i="3"/>
  <c r="F41" i="3" s="1"/>
  <c r="E39" i="3"/>
  <c r="E40" i="3"/>
  <c r="D72" i="11" l="1"/>
  <c r="V194" i="10"/>
  <c r="V291" i="10"/>
  <c r="V269" i="10"/>
  <c r="V257" i="10"/>
  <c r="V68" i="10"/>
  <c r="V353" i="10"/>
  <c r="V355" i="10"/>
  <c r="V327" i="10"/>
  <c r="V124" i="10"/>
  <c r="V99" i="10"/>
  <c r="V341" i="10"/>
  <c r="V313" i="10"/>
  <c r="V106" i="10"/>
  <c r="V340" i="10"/>
  <c r="V273" i="10"/>
  <c r="V365" i="10"/>
  <c r="V368" i="10"/>
  <c r="V280" i="10"/>
  <c r="V72" i="10"/>
  <c r="V307" i="10"/>
  <c r="V369" i="10"/>
  <c r="V213" i="10"/>
  <c r="V348" i="10"/>
  <c r="V158" i="10"/>
  <c r="V324" i="10"/>
  <c r="V296" i="10"/>
  <c r="V311" i="10"/>
  <c r="V103" i="10"/>
  <c r="V110" i="10"/>
  <c r="V77" i="10"/>
  <c r="V349" i="10"/>
  <c r="V321" i="10"/>
  <c r="V276" i="10"/>
  <c r="V21" i="10"/>
  <c r="V357" i="10"/>
  <c r="V187" i="10"/>
  <c r="V299" i="10"/>
  <c r="V175" i="10"/>
  <c r="V60" i="10"/>
  <c r="V361" i="10"/>
  <c r="V185" i="10"/>
  <c r="V94" i="10"/>
  <c r="V162" i="10"/>
  <c r="V98" i="10"/>
  <c r="V306" i="10"/>
  <c r="V71" i="10"/>
  <c r="V255" i="10"/>
  <c r="V241" i="10"/>
  <c r="V329" i="10"/>
  <c r="V294" i="10"/>
  <c r="V174" i="10"/>
  <c r="V102" i="10"/>
  <c r="V316" i="10"/>
  <c r="V314" i="10"/>
  <c r="V121" i="10"/>
  <c r="V334" i="10"/>
  <c r="V337" i="10"/>
  <c r="V76" i="10"/>
  <c r="V62" i="10"/>
  <c r="V371" i="10"/>
  <c r="V140" i="10"/>
  <c r="V346" i="10"/>
  <c r="V80" i="10"/>
  <c r="V92" i="10"/>
  <c r="V126" i="10"/>
  <c r="V105" i="10"/>
  <c r="V161" i="10"/>
  <c r="V354" i="10"/>
  <c r="V290" i="10"/>
  <c r="V144" i="10"/>
  <c r="V264" i="10"/>
  <c r="V27" i="10"/>
  <c r="V338" i="10"/>
  <c r="V145" i="10"/>
  <c r="V330" i="10"/>
  <c r="V351" i="10"/>
  <c r="V170" i="10"/>
  <c r="V297" i="10"/>
  <c r="V128" i="10"/>
  <c r="V181" i="10"/>
  <c r="V39" i="10"/>
  <c r="V364" i="10"/>
  <c r="V67" i="10"/>
  <c r="V295" i="10"/>
  <c r="V339" i="10"/>
  <c r="V370" i="10"/>
  <c r="V332" i="10"/>
  <c r="V322" i="10"/>
  <c r="V149" i="10"/>
  <c r="V319" i="10"/>
  <c r="V178" i="10"/>
  <c r="V74" i="10"/>
  <c r="V93" i="10"/>
  <c r="V78" i="10"/>
  <c r="V203" i="10"/>
  <c r="V235" i="10"/>
  <c r="V278" i="10"/>
  <c r="V134" i="10"/>
  <c r="V191" i="10"/>
  <c r="V169" i="10"/>
  <c r="V10" i="10"/>
  <c r="V118" i="10"/>
  <c r="V65" i="10"/>
  <c r="V26" i="10"/>
  <c r="V113" i="10"/>
  <c r="V156" i="10"/>
  <c r="V225" i="10"/>
  <c r="V301" i="10"/>
  <c r="V58" i="10"/>
  <c r="V56" i="10"/>
  <c r="V79" i="10"/>
  <c r="V300" i="10"/>
  <c r="V73" i="10"/>
  <c r="V227" i="10"/>
  <c r="V143" i="10"/>
  <c r="V192" i="10"/>
  <c r="V133" i="10"/>
  <c r="V229" i="10"/>
  <c r="V57" i="10"/>
  <c r="V208" i="10"/>
  <c r="V223" i="10"/>
  <c r="V112" i="10"/>
  <c r="V11" i="10"/>
  <c r="V9" i="10"/>
  <c r="V32" i="10"/>
  <c r="V179" i="10"/>
  <c r="V244" i="10"/>
  <c r="V333" i="10"/>
  <c r="V16" i="10"/>
  <c r="V286" i="10"/>
  <c r="V165" i="10"/>
  <c r="V55" i="10"/>
  <c r="V343" i="10"/>
  <c r="V101" i="10"/>
  <c r="V44" i="10"/>
  <c r="V157" i="10"/>
  <c r="V42" i="10"/>
  <c r="V64" i="10"/>
  <c r="V137" i="10"/>
  <c r="V367" i="10"/>
  <c r="V46" i="10"/>
  <c r="V167" i="10"/>
  <c r="V228" i="10"/>
  <c r="V49" i="10"/>
  <c r="V129" i="10"/>
  <c r="V59" i="10"/>
  <c r="V254" i="10"/>
  <c r="V298" i="10"/>
  <c r="V36" i="10"/>
  <c r="V217" i="10"/>
  <c r="V279" i="10"/>
  <c r="V122" i="10"/>
  <c r="V196" i="10"/>
  <c r="V31" i="10"/>
  <c r="V287" i="10"/>
  <c r="V224" i="10"/>
  <c r="V256" i="10"/>
  <c r="V22" i="10"/>
  <c r="V33" i="10"/>
  <c r="V159" i="10"/>
  <c r="V274" i="10"/>
  <c r="V323" i="10"/>
  <c r="V25" i="10"/>
  <c r="V7" i="10"/>
  <c r="V183" i="10"/>
  <c r="V51" i="10"/>
  <c r="V8" i="10"/>
  <c r="V24" i="10"/>
  <c r="V204" i="10"/>
  <c r="V166" i="10"/>
  <c r="V267" i="10"/>
  <c r="V95" i="10"/>
  <c r="V199" i="10"/>
  <c r="V260" i="10"/>
  <c r="V75" i="10"/>
  <c r="V136" i="10"/>
  <c r="V309" i="10"/>
  <c r="V345" i="10"/>
  <c r="V63" i="10"/>
  <c r="V251" i="10"/>
  <c r="V331" i="10"/>
  <c r="V184" i="10"/>
  <c r="V45" i="10"/>
  <c r="V141" i="10"/>
  <c r="V120" i="10"/>
  <c r="V200" i="10"/>
  <c r="V232" i="10"/>
  <c r="V263" i="10"/>
  <c r="V342" i="10"/>
  <c r="V83" i="10"/>
  <c r="V130" i="10"/>
  <c r="V292" i="10"/>
  <c r="V352" i="10"/>
  <c r="V201" i="10"/>
  <c r="V117" i="10"/>
  <c r="V88" i="10"/>
  <c r="V220" i="10"/>
  <c r="V304" i="10"/>
  <c r="V328" i="10"/>
  <c r="V82" i="10"/>
  <c r="V132" i="10"/>
  <c r="V85" i="10"/>
  <c r="V164" i="10"/>
  <c r="V97" i="10"/>
  <c r="V89" i="10"/>
  <c r="V70" i="10"/>
  <c r="V239" i="10"/>
  <c r="V150" i="10"/>
  <c r="V366" i="10"/>
  <c r="V96" i="10"/>
  <c r="V54" i="10"/>
  <c r="V271" i="10"/>
  <c r="V29" i="10"/>
  <c r="V303" i="10"/>
  <c r="V285" i="10"/>
  <c r="V168" i="10"/>
  <c r="V222" i="10"/>
  <c r="V247" i="10"/>
  <c r="V344" i="10"/>
  <c r="V173" i="10"/>
  <c r="V12" i="10"/>
  <c r="V123" i="10"/>
  <c r="V211" i="10"/>
  <c r="V363" i="10"/>
  <c r="V34" i="10"/>
  <c r="V50" i="10"/>
  <c r="V35" i="10"/>
  <c r="V308" i="10"/>
  <c r="V190" i="10"/>
  <c r="V109" i="10"/>
  <c r="V207" i="10"/>
  <c r="V41" i="10"/>
  <c r="V114" i="10"/>
  <c r="V189" i="10"/>
  <c r="V15" i="10"/>
  <c r="V246" i="10"/>
  <c r="V151" i="10"/>
  <c r="V155" i="10"/>
  <c r="V116" i="10"/>
  <c r="V356" i="10"/>
  <c r="V28" i="10"/>
  <c r="V91" i="10"/>
  <c r="V13" i="10"/>
  <c r="V326" i="10"/>
  <c r="V350" i="10"/>
  <c r="V146" i="10"/>
  <c r="V84" i="10"/>
  <c r="V284" i="10"/>
  <c r="V283" i="10"/>
  <c r="V52" i="10"/>
  <c r="V197" i="10"/>
  <c r="V240" i="10"/>
  <c r="V317" i="10"/>
  <c r="V198" i="10"/>
  <c r="V358" i="10"/>
  <c r="V252" i="10"/>
  <c r="V293" i="10"/>
  <c r="V160" i="10"/>
  <c r="V43" i="10"/>
  <c r="V261" i="10"/>
  <c r="V23" i="10"/>
  <c r="V81" i="10"/>
  <c r="V210" i="10"/>
  <c r="V318" i="10"/>
  <c r="V266" i="10"/>
  <c r="V347" i="10"/>
  <c r="V176" i="10"/>
  <c r="V30" i="10"/>
  <c r="V238" i="10"/>
  <c r="V20" i="10"/>
  <c r="V154" i="10"/>
  <c r="V139" i="10"/>
  <c r="V69" i="10"/>
  <c r="V216" i="10"/>
  <c r="V87" i="10"/>
  <c r="V100" i="10"/>
  <c r="V281" i="10"/>
  <c r="V14" i="10"/>
  <c r="V236" i="10"/>
  <c r="V277" i="10"/>
  <c r="V182" i="10"/>
  <c r="V282" i="10"/>
  <c r="V249" i="10"/>
  <c r="V219" i="10"/>
  <c r="V302" i="10"/>
  <c r="V153" i="10"/>
  <c r="V127" i="10"/>
  <c r="V104" i="10"/>
  <c r="V226" i="10"/>
  <c r="V242" i="10"/>
  <c r="V258" i="10"/>
  <c r="V360" i="10"/>
  <c r="V38" i="10"/>
  <c r="V195" i="10"/>
  <c r="V17" i="10"/>
  <c r="V148" i="10"/>
  <c r="V221" i="10"/>
  <c r="V315" i="10"/>
  <c r="V202" i="10"/>
  <c r="V209" i="10"/>
  <c r="V108" i="10"/>
  <c r="V206" i="10"/>
  <c r="V245" i="10"/>
  <c r="V171" i="10"/>
  <c r="V40" i="10"/>
  <c r="V131" i="10"/>
  <c r="V152" i="10"/>
  <c r="V265" i="10"/>
  <c r="V336" i="10"/>
  <c r="V259" i="10"/>
  <c r="V268" i="10"/>
  <c r="V248" i="10"/>
  <c r="V230" i="10"/>
  <c r="V18" i="10"/>
  <c r="V19" i="10"/>
  <c r="V234" i="10"/>
  <c r="V205" i="10"/>
  <c r="V193" i="10"/>
  <c r="V115" i="10"/>
  <c r="V237" i="10"/>
  <c r="V86" i="10"/>
  <c r="V272" i="10"/>
  <c r="V335" i="10"/>
  <c r="V188" i="10"/>
  <c r="V48" i="10"/>
  <c r="V243" i="10"/>
  <c r="V147" i="10"/>
  <c r="V142" i="10"/>
  <c r="V305" i="10"/>
  <c r="V215" i="10"/>
  <c r="V90" i="10"/>
  <c r="V163" i="10"/>
  <c r="V325" i="10"/>
  <c r="V107" i="10"/>
  <c r="V47" i="10"/>
  <c r="V233" i="10"/>
  <c r="V138" i="10"/>
  <c r="V231" i="10"/>
  <c r="V253" i="10"/>
  <c r="V66" i="10"/>
  <c r="V212" i="10"/>
  <c r="V310" i="10"/>
  <c r="V119" i="10"/>
  <c r="V312" i="10"/>
  <c r="V180" i="10"/>
  <c r="V135" i="10"/>
  <c r="V270" i="10"/>
  <c r="V172" i="10"/>
  <c r="V53" i="10"/>
  <c r="V218" i="10"/>
  <c r="V250" i="10"/>
  <c r="V288" i="10"/>
  <c r="V320" i="10"/>
  <c r="V125" i="10"/>
  <c r="V111" i="10"/>
  <c r="V186" i="10"/>
  <c r="V262" i="10"/>
  <c r="V275" i="10"/>
  <c r="V177" i="10"/>
  <c r="V362" i="10"/>
  <c r="V289" i="10"/>
  <c r="V359" i="10"/>
  <c r="V214" i="10"/>
  <c r="V61" i="10"/>
  <c r="V37" i="10"/>
  <c r="R155" i="10"/>
  <c r="R327" i="10"/>
  <c r="R319" i="10"/>
  <c r="R311" i="10"/>
  <c r="R182" i="10"/>
  <c r="R362" i="10"/>
  <c r="R309" i="10"/>
  <c r="R204" i="10"/>
  <c r="R218" i="10"/>
  <c r="R111" i="10"/>
  <c r="R129" i="10"/>
  <c r="R284" i="10"/>
  <c r="R113" i="10"/>
  <c r="R209" i="10"/>
  <c r="R270" i="10"/>
  <c r="R198" i="10"/>
  <c r="R256" i="10"/>
  <c r="R230" i="10"/>
  <c r="R368" i="10"/>
  <c r="R187" i="10"/>
  <c r="R234" i="10"/>
  <c r="R363" i="10"/>
  <c r="R171" i="10"/>
  <c r="R254" i="10"/>
  <c r="R224" i="10"/>
  <c r="R84" i="10"/>
  <c r="R149" i="10"/>
  <c r="R367" i="10"/>
  <c r="R223" i="10"/>
  <c r="R210" i="10"/>
  <c r="R360" i="10"/>
  <c r="R179" i="10"/>
  <c r="R246" i="10"/>
  <c r="R214" i="10"/>
  <c r="R181" i="10"/>
  <c r="R279" i="10"/>
  <c r="R320" i="10"/>
  <c r="R240" i="10"/>
  <c r="R176" i="10"/>
  <c r="R285" i="10"/>
  <c r="R277" i="10"/>
  <c r="R366" i="10"/>
  <c r="R211" i="10"/>
  <c r="R192" i="10"/>
  <c r="R250" i="10"/>
  <c r="R336" i="10"/>
  <c r="R261" i="10"/>
  <c r="R88" i="10"/>
  <c r="R335" i="10"/>
  <c r="R196" i="10"/>
  <c r="R238" i="10"/>
  <c r="R100" i="10"/>
  <c r="R332" i="10"/>
  <c r="R185" i="10"/>
  <c r="R239" i="10"/>
  <c r="R283" i="10"/>
  <c r="R275" i="10"/>
  <c r="R220" i="10"/>
  <c r="R276" i="10"/>
  <c r="R186" i="10"/>
  <c r="R126" i="10"/>
  <c r="R351" i="10"/>
  <c r="R104" i="10"/>
  <c r="R252" i="10"/>
  <c r="R243" i="10"/>
  <c r="R137" i="10"/>
  <c r="R316" i="10"/>
  <c r="R206" i="10"/>
  <c r="R274" i="10"/>
  <c r="R119" i="10"/>
  <c r="R266" i="10"/>
  <c r="R142" i="10"/>
  <c r="R244" i="10"/>
  <c r="R193" i="10"/>
  <c r="R262" i="10"/>
  <c r="R118" i="10"/>
  <c r="R242" i="10"/>
  <c r="R255" i="10"/>
  <c r="R281" i="10"/>
  <c r="R159" i="10"/>
  <c r="R120" i="10"/>
  <c r="R213" i="10"/>
  <c r="R110" i="10"/>
  <c r="R195" i="10"/>
  <c r="R216" i="10"/>
  <c r="R248" i="10"/>
  <c r="R102" i="10"/>
  <c r="R65" i="10"/>
  <c r="R73" i="10"/>
  <c r="R365" i="10"/>
  <c r="R158" i="10"/>
  <c r="R99" i="10"/>
  <c r="R306" i="10"/>
  <c r="R302" i="10"/>
  <c r="R292" i="10"/>
  <c r="R293" i="10"/>
  <c r="R338" i="10"/>
  <c r="R339" i="10"/>
  <c r="R222" i="10"/>
  <c r="R184" i="10"/>
  <c r="R207" i="10"/>
  <c r="R136" i="10"/>
  <c r="R212" i="10"/>
  <c r="R134" i="10"/>
  <c r="R132" i="10"/>
  <c r="R89" i="10"/>
  <c r="R151" i="10"/>
  <c r="R112" i="10"/>
  <c r="R328" i="10"/>
  <c r="R150" i="10"/>
  <c r="R29" i="10"/>
  <c r="R32" i="10"/>
  <c r="R264" i="10"/>
  <c r="R122" i="10"/>
  <c r="R154" i="10"/>
  <c r="R96" i="10"/>
  <c r="R130" i="10"/>
  <c r="R140" i="10"/>
  <c r="R269" i="10"/>
  <c r="R80" i="10"/>
  <c r="R324" i="10"/>
  <c r="R323" i="10"/>
  <c r="R352" i="10"/>
  <c r="R183" i="10"/>
  <c r="R245" i="10"/>
  <c r="R258" i="10"/>
  <c r="R208" i="10"/>
  <c r="R200" i="10"/>
  <c r="R168" i="10"/>
  <c r="R241" i="10"/>
  <c r="R148" i="10"/>
  <c r="R229" i="10"/>
  <c r="R79" i="10"/>
  <c r="R78" i="10"/>
  <c r="R31" i="10"/>
  <c r="R66" i="10"/>
  <c r="R341" i="10"/>
  <c r="R114" i="10"/>
  <c r="R233" i="10"/>
  <c r="R359" i="10"/>
  <c r="R135" i="10"/>
  <c r="R310" i="10"/>
  <c r="R268" i="10"/>
  <c r="R107" i="10"/>
  <c r="R144" i="10"/>
  <c r="R123" i="10"/>
  <c r="R139" i="10"/>
  <c r="R227" i="10"/>
  <c r="R33" i="10"/>
  <c r="R50" i="10"/>
  <c r="R330" i="10"/>
  <c r="R290" i="10"/>
  <c r="R286" i="10"/>
  <c r="R294" i="10"/>
  <c r="R300" i="10"/>
  <c r="R301" i="10"/>
  <c r="R167" i="10"/>
  <c r="R263" i="10"/>
  <c r="R115" i="10"/>
  <c r="R228" i="10"/>
  <c r="R125" i="10"/>
  <c r="R156" i="10"/>
  <c r="R58" i="10"/>
  <c r="R344" i="10"/>
  <c r="R67" i="10"/>
  <c r="R331" i="10"/>
  <c r="R48" i="10"/>
  <c r="R27" i="10"/>
  <c r="R69" i="10"/>
  <c r="R191" i="10"/>
  <c r="R205" i="10"/>
  <c r="R121" i="10"/>
  <c r="R164" i="10"/>
  <c r="R105" i="10"/>
  <c r="R7" i="10"/>
  <c r="R10" i="10"/>
  <c r="R72" i="10"/>
  <c r="R272" i="10"/>
  <c r="R317" i="10"/>
  <c r="R342" i="10"/>
  <c r="R117" i="10"/>
  <c r="R225" i="10"/>
  <c r="R93" i="10"/>
  <c r="R180" i="10"/>
  <c r="R15" i="10"/>
  <c r="R299" i="10"/>
  <c r="R313" i="10"/>
  <c r="R349" i="10"/>
  <c r="R81" i="10"/>
  <c r="R160" i="10"/>
  <c r="R54" i="10"/>
  <c r="R295" i="10"/>
  <c r="R288" i="10"/>
  <c r="R289" i="10"/>
  <c r="R259" i="10"/>
  <c r="R177" i="10"/>
  <c r="R169" i="10"/>
  <c r="R203" i="10"/>
  <c r="R108" i="10"/>
  <c r="R178" i="10"/>
  <c r="R172" i="10"/>
  <c r="R44" i="10"/>
  <c r="R52" i="10"/>
  <c r="R236" i="10"/>
  <c r="R201" i="10"/>
  <c r="R46" i="10"/>
  <c r="R17" i="10"/>
  <c r="R43" i="10"/>
  <c r="R334" i="10"/>
  <c r="R25" i="10"/>
  <c r="R42" i="10"/>
  <c r="R24" i="10"/>
  <c r="R333" i="10"/>
  <c r="R146" i="10"/>
  <c r="R95" i="10"/>
  <c r="R41" i="10"/>
  <c r="R16" i="10"/>
  <c r="R116" i="10"/>
  <c r="R260" i="10"/>
  <c r="R86" i="10"/>
  <c r="R232" i="10"/>
  <c r="R131" i="10"/>
  <c r="R194" i="10"/>
  <c r="R219" i="10"/>
  <c r="R215" i="10"/>
  <c r="R145" i="10"/>
  <c r="R68" i="10"/>
  <c r="R307" i="10"/>
  <c r="R304" i="10"/>
  <c r="R337" i="10"/>
  <c r="R162" i="10"/>
  <c r="R357" i="10"/>
  <c r="R174" i="10"/>
  <c r="R371" i="10"/>
  <c r="R30" i="10"/>
  <c r="R37" i="10"/>
  <c r="R62" i="10"/>
  <c r="R40" i="10"/>
  <c r="R326" i="10"/>
  <c r="R345" i="10"/>
  <c r="R280" i="10"/>
  <c r="R257" i="10"/>
  <c r="R70" i="10"/>
  <c r="R318" i="10"/>
  <c r="R308" i="10"/>
  <c r="R83" i="10"/>
  <c r="R278" i="10"/>
  <c r="R157" i="10"/>
  <c r="R354" i="10"/>
  <c r="R11" i="10"/>
  <c r="R47" i="10"/>
  <c r="R51" i="10"/>
  <c r="R13" i="10"/>
  <c r="R18" i="10"/>
  <c r="R60" i="10"/>
  <c r="R28" i="10"/>
  <c r="R343" i="10"/>
  <c r="R165" i="10"/>
  <c r="R147" i="10"/>
  <c r="R217" i="10"/>
  <c r="R249" i="10"/>
  <c r="R128" i="10"/>
  <c r="R189" i="10"/>
  <c r="R356" i="10"/>
  <c r="R91" i="10"/>
  <c r="R127" i="10"/>
  <c r="R163" i="10"/>
  <c r="R166" i="10"/>
  <c r="R202" i="10"/>
  <c r="R364" i="10"/>
  <c r="R312" i="10"/>
  <c r="R152" i="10"/>
  <c r="R273" i="10"/>
  <c r="R199" i="10"/>
  <c r="R226" i="10"/>
  <c r="R370" i="10"/>
  <c r="R271" i="10"/>
  <c r="R321" i="10"/>
  <c r="R74" i="10"/>
  <c r="R61" i="10"/>
  <c r="R39" i="10"/>
  <c r="R350" i="10"/>
  <c r="R26" i="10"/>
  <c r="R235" i="10"/>
  <c r="R197" i="10"/>
  <c r="R141" i="10"/>
  <c r="R251" i="10"/>
  <c r="R12" i="10"/>
  <c r="R153" i="10"/>
  <c r="R8" i="10"/>
  <c r="R267" i="10"/>
  <c r="R57" i="10"/>
  <c r="R173" i="10"/>
  <c r="R329" i="10"/>
  <c r="R353" i="10"/>
  <c r="R101" i="10"/>
  <c r="R237" i="10"/>
  <c r="R361" i="10"/>
  <c r="R170" i="10"/>
  <c r="R22" i="10"/>
  <c r="R64" i="10"/>
  <c r="R20" i="10"/>
  <c r="R347" i="10"/>
  <c r="R82" i="10"/>
  <c r="R190" i="10"/>
  <c r="R85" i="10"/>
  <c r="R94" i="10"/>
  <c r="R71" i="10"/>
  <c r="R133" i="10"/>
  <c r="R77" i="10"/>
  <c r="R45" i="10"/>
  <c r="R253" i="10"/>
  <c r="R124" i="10"/>
  <c r="R23" i="10"/>
  <c r="R34" i="10"/>
  <c r="R325" i="10"/>
  <c r="R75" i="10"/>
  <c r="R103" i="10"/>
  <c r="R314" i="10"/>
  <c r="R63" i="10"/>
  <c r="R282" i="10"/>
  <c r="R355" i="10"/>
  <c r="R14" i="10"/>
  <c r="R35" i="10"/>
  <c r="R49" i="10"/>
  <c r="R291" i="10"/>
  <c r="R298" i="10"/>
  <c r="R297" i="10"/>
  <c r="R87" i="10"/>
  <c r="R92" i="10"/>
  <c r="R38" i="10"/>
  <c r="R303" i="10"/>
  <c r="R97" i="10"/>
  <c r="R138" i="10"/>
  <c r="R322" i="10"/>
  <c r="R346" i="10"/>
  <c r="R161" i="10"/>
  <c r="R21" i="10"/>
  <c r="R348" i="10"/>
  <c r="R90" i="10"/>
  <c r="R247" i="10"/>
  <c r="R221" i="10"/>
  <c r="R369" i="10"/>
  <c r="R188" i="10"/>
  <c r="R106" i="10"/>
  <c r="R231" i="10"/>
  <c r="R265" i="10"/>
  <c r="R358" i="10"/>
  <c r="R9" i="10"/>
  <c r="R56" i="10"/>
  <c r="R76" i="10"/>
  <c r="R36" i="10"/>
  <c r="R305" i="10"/>
  <c r="R98" i="10"/>
  <c r="R143" i="10"/>
  <c r="R340" i="10"/>
  <c r="R59" i="10"/>
  <c r="R175" i="10"/>
  <c r="R109" i="10"/>
  <c r="R55" i="10"/>
  <c r="R315" i="10"/>
  <c r="R19" i="10"/>
  <c r="R53" i="10"/>
  <c r="R287" i="10"/>
  <c r="R296" i="10"/>
  <c r="V347" i="6"/>
  <c r="V175" i="6"/>
  <c r="V153" i="6"/>
  <c r="V365" i="6"/>
  <c r="V134" i="6"/>
  <c r="V150" i="6"/>
  <c r="V371" i="6"/>
  <c r="V355" i="6"/>
  <c r="V142" i="6"/>
  <c r="V169" i="6"/>
  <c r="V364" i="6"/>
  <c r="V173" i="6"/>
  <c r="V351" i="6"/>
  <c r="V357" i="6"/>
  <c r="V62" i="6"/>
  <c r="V228" i="6"/>
  <c r="V244" i="6"/>
  <c r="V300" i="6"/>
  <c r="V303" i="6"/>
  <c r="V172" i="6"/>
  <c r="V286" i="6"/>
  <c r="V66" i="6"/>
  <c r="V140" i="6"/>
  <c r="V340" i="6"/>
  <c r="V95" i="6"/>
  <c r="V109" i="6"/>
  <c r="V36" i="6"/>
  <c r="V99" i="6"/>
  <c r="V11" i="6"/>
  <c r="V39" i="6"/>
  <c r="V37" i="6"/>
  <c r="V261" i="6"/>
  <c r="V324" i="6"/>
  <c r="V225" i="6"/>
  <c r="V298" i="6"/>
  <c r="V186" i="6"/>
  <c r="V330" i="6"/>
  <c r="V284" i="6"/>
  <c r="V213" i="6"/>
  <c r="V231" i="6"/>
  <c r="V263" i="6"/>
  <c r="V164" i="6"/>
  <c r="V366" i="6"/>
  <c r="V155" i="6"/>
  <c r="V272" i="6"/>
  <c r="V65" i="6"/>
  <c r="V64" i="6"/>
  <c r="V107" i="6"/>
  <c r="V285" i="6"/>
  <c r="V82" i="6"/>
  <c r="V204" i="6"/>
  <c r="V161" i="6"/>
  <c r="V185" i="6"/>
  <c r="V94" i="6"/>
  <c r="V56" i="6"/>
  <c r="V111" i="6"/>
  <c r="V337" i="6"/>
  <c r="V52" i="6"/>
  <c r="V51" i="6"/>
  <c r="V97" i="6"/>
  <c r="V33" i="6"/>
  <c r="V30" i="6"/>
  <c r="V317" i="6"/>
  <c r="V325" i="6"/>
  <c r="V292" i="6"/>
  <c r="V362" i="6"/>
  <c r="V205" i="6"/>
  <c r="V143" i="6"/>
  <c r="V344" i="6"/>
  <c r="V341" i="6"/>
  <c r="V363" i="6"/>
  <c r="V336" i="6"/>
  <c r="V187" i="6"/>
  <c r="V130" i="6"/>
  <c r="V342" i="6"/>
  <c r="V159" i="6"/>
  <c r="V189" i="6"/>
  <c r="V209" i="6"/>
  <c r="V120" i="6"/>
  <c r="V356" i="6"/>
  <c r="V83" i="6"/>
  <c r="V87" i="6"/>
  <c r="V211" i="6"/>
  <c r="V43" i="6"/>
  <c r="V219" i="6"/>
  <c r="V222" i="6"/>
  <c r="V181" i="6"/>
  <c r="V199" i="6"/>
  <c r="V350" i="6"/>
  <c r="V203" i="6"/>
  <c r="V45" i="6"/>
  <c r="V20" i="6"/>
  <c r="V100" i="6"/>
  <c r="V81" i="6"/>
  <c r="V335" i="6"/>
  <c r="V29" i="6"/>
  <c r="V78" i="6"/>
  <c r="V80" i="6"/>
  <c r="V103" i="6"/>
  <c r="V101" i="6"/>
  <c r="V70" i="6"/>
  <c r="V178" i="6"/>
  <c r="V220" i="6"/>
  <c r="V210" i="6"/>
  <c r="V299" i="6"/>
  <c r="V253" i="6"/>
  <c r="V212" i="6"/>
  <c r="V334" i="6"/>
  <c r="V240" i="6"/>
  <c r="V295" i="6"/>
  <c r="V245" i="6"/>
  <c r="V160" i="6"/>
  <c r="V74" i="6"/>
  <c r="V215" i="6"/>
  <c r="V190" i="6"/>
  <c r="V129" i="6"/>
  <c r="V249" i="6"/>
  <c r="V312" i="6"/>
  <c r="V216" i="6"/>
  <c r="V133" i="6"/>
  <c r="V47" i="6"/>
  <c r="V61" i="6"/>
  <c r="V24" i="6"/>
  <c r="V115" i="6"/>
  <c r="V96" i="6"/>
  <c r="V76" i="6"/>
  <c r="V179" i="6"/>
  <c r="V345" i="6"/>
  <c r="V145" i="6"/>
  <c r="V157" i="6"/>
  <c r="V135" i="6"/>
  <c r="V138" i="6"/>
  <c r="V132" i="6"/>
  <c r="V146" i="6"/>
  <c r="V278" i="6"/>
  <c r="V22" i="6"/>
  <c r="V168" i="6"/>
  <c r="V176" i="6"/>
  <c r="V201" i="6"/>
  <c r="V370" i="6"/>
  <c r="V40" i="6"/>
  <c r="V274" i="6"/>
  <c r="V16" i="6"/>
  <c r="V305" i="6"/>
  <c r="V26" i="6"/>
  <c r="V123" i="6"/>
  <c r="V89" i="6"/>
  <c r="V15" i="6"/>
  <c r="V338" i="6"/>
  <c r="V162" i="6"/>
  <c r="V308" i="6"/>
  <c r="V42" i="6"/>
  <c r="V314" i="6"/>
  <c r="V275" i="6"/>
  <c r="V250" i="6"/>
  <c r="V218" i="6"/>
  <c r="V343" i="6"/>
  <c r="V79" i="6"/>
  <c r="V32" i="6"/>
  <c r="V7" i="6"/>
  <c r="V323" i="6"/>
  <c r="V296" i="6"/>
  <c r="V254" i="6"/>
  <c r="V166" i="6"/>
  <c r="V354" i="6"/>
  <c r="V141" i="6"/>
  <c r="V55" i="6"/>
  <c r="V53" i="6"/>
  <c r="V276" i="6"/>
  <c r="V41" i="6"/>
  <c r="V333" i="6"/>
  <c r="V35" i="6"/>
  <c r="V282" i="6"/>
  <c r="V304" i="6"/>
  <c r="V320" i="6"/>
  <c r="V165" i="6"/>
  <c r="V25" i="6"/>
  <c r="V293" i="6"/>
  <c r="V247" i="6"/>
  <c r="V251" i="6"/>
  <c r="V139" i="6"/>
  <c r="V60" i="6"/>
  <c r="V319" i="6"/>
  <c r="V196" i="6"/>
  <c r="V369" i="6"/>
  <c r="V75" i="6"/>
  <c r="V200" i="6"/>
  <c r="V315" i="6"/>
  <c r="V310" i="6"/>
  <c r="V208" i="6"/>
  <c r="V227" i="6"/>
  <c r="V156" i="6"/>
  <c r="V58" i="6"/>
  <c r="V246" i="6"/>
  <c r="V214" i="6"/>
  <c r="V93" i="6"/>
  <c r="V85" i="6"/>
  <c r="V73" i="6"/>
  <c r="V236" i="6"/>
  <c r="V307" i="6"/>
  <c r="V358" i="6"/>
  <c r="V127" i="6"/>
  <c r="V353" i="6"/>
  <c r="V171" i="6"/>
  <c r="V63" i="6"/>
  <c r="V28" i="6"/>
  <c r="V49" i="6"/>
  <c r="V46" i="6"/>
  <c r="V112" i="6"/>
  <c r="V69" i="6"/>
  <c r="V18" i="6"/>
  <c r="V92" i="6"/>
  <c r="V102" i="6"/>
  <c r="V121" i="6"/>
  <c r="V313" i="6"/>
  <c r="V283" i="6"/>
  <c r="V106" i="6"/>
  <c r="V154" i="6"/>
  <c r="V223" i="6"/>
  <c r="V265" i="6"/>
  <c r="V207" i="6"/>
  <c r="V195" i="6"/>
  <c r="V349" i="6"/>
  <c r="V137" i="6"/>
  <c r="V191" i="6"/>
  <c r="V193" i="6"/>
  <c r="V368" i="6"/>
  <c r="V131" i="6"/>
  <c r="V367" i="6"/>
  <c r="V163" i="6"/>
  <c r="V104" i="6"/>
  <c r="V290" i="6"/>
  <c r="V234" i="6"/>
  <c r="V108" i="6"/>
  <c r="V279" i="6"/>
  <c r="V360" i="6"/>
  <c r="V117" i="6"/>
  <c r="V19" i="6"/>
  <c r="V50" i="6"/>
  <c r="V148" i="6"/>
  <c r="V118" i="6"/>
  <c r="V170" i="6"/>
  <c r="V237" i="6"/>
  <c r="V243" i="6"/>
  <c r="V277" i="6"/>
  <c r="V302" i="6"/>
  <c r="V230" i="6"/>
  <c r="V182" i="6"/>
  <c r="V197" i="6"/>
  <c r="V177" i="6"/>
  <c r="V88" i="6"/>
  <c r="V84" i="6"/>
  <c r="V44" i="6"/>
  <c r="V27" i="6"/>
  <c r="V352" i="6"/>
  <c r="V167" i="6"/>
  <c r="V128" i="6"/>
  <c r="V125" i="6"/>
  <c r="V77" i="6"/>
  <c r="V68" i="6"/>
  <c r="V67" i="6"/>
  <c r="V113" i="6"/>
  <c r="V48" i="6"/>
  <c r="V71" i="6"/>
  <c r="V339" i="6"/>
  <c r="V34" i="6"/>
  <c r="V57" i="6"/>
  <c r="V321" i="6"/>
  <c r="V241" i="6"/>
  <c r="V289" i="6"/>
  <c r="V224" i="6"/>
  <c r="V306" i="6"/>
  <c r="V239" i="6"/>
  <c r="V180" i="6"/>
  <c r="V174" i="6"/>
  <c r="V348" i="6"/>
  <c r="V332" i="6"/>
  <c r="V183" i="6"/>
  <c r="V158" i="6"/>
  <c r="V361" i="6"/>
  <c r="V270" i="6"/>
  <c r="V233" i="6"/>
  <c r="V54" i="6"/>
  <c r="V267" i="6"/>
  <c r="V248" i="6"/>
  <c r="V297" i="6"/>
  <c r="V257" i="6"/>
  <c r="V269" i="6"/>
  <c r="V287" i="6"/>
  <c r="V149" i="6"/>
  <c r="V151" i="6"/>
  <c r="V126" i="6"/>
  <c r="V268" i="6"/>
  <c r="V281" i="6"/>
  <c r="V221" i="6"/>
  <c r="V90" i="6"/>
  <c r="V238" i="6"/>
  <c r="V359" i="6"/>
  <c r="V12" i="6"/>
  <c r="V264" i="6"/>
  <c r="V14" i="6"/>
  <c r="V266" i="6"/>
  <c r="V110" i="6"/>
  <c r="V91" i="6"/>
  <c r="V301" i="6"/>
  <c r="V260" i="6"/>
  <c r="V309" i="6"/>
  <c r="V327" i="6"/>
  <c r="V311" i="6"/>
  <c r="V322" i="6"/>
  <c r="V229" i="6"/>
  <c r="V192" i="6"/>
  <c r="V294" i="6"/>
  <c r="V242" i="6"/>
  <c r="V206" i="6"/>
  <c r="V122" i="6"/>
  <c r="V152" i="6"/>
  <c r="V346" i="6"/>
  <c r="V119" i="6"/>
  <c r="V217" i="6"/>
  <c r="V288" i="6"/>
  <c r="V188" i="6"/>
  <c r="V259" i="6"/>
  <c r="V235" i="6"/>
  <c r="V72" i="6"/>
  <c r="V38" i="6"/>
  <c r="V23" i="6"/>
  <c r="V255" i="6"/>
  <c r="V258" i="6"/>
  <c r="V124" i="6"/>
  <c r="V328" i="6"/>
  <c r="V31" i="6"/>
  <c r="V116" i="6"/>
  <c r="V13" i="6"/>
  <c r="V331" i="6"/>
  <c r="V273" i="6"/>
  <c r="V280" i="6"/>
  <c r="V318" i="6"/>
  <c r="V316" i="6"/>
  <c r="V256" i="6"/>
  <c r="V329" i="6"/>
  <c r="V326" i="6"/>
  <c r="V136" i="6"/>
  <c r="V86" i="6"/>
  <c r="V202" i="6"/>
  <c r="V144" i="6"/>
  <c r="V21" i="6"/>
  <c r="V114" i="6"/>
  <c r="V184" i="6"/>
  <c r="V252" i="6"/>
  <c r="V262" i="6"/>
  <c r="V17" i="6"/>
  <c r="V59" i="6"/>
  <c r="V271" i="6"/>
  <c r="V105" i="6"/>
  <c r="V291" i="6"/>
  <c r="V98" i="6"/>
  <c r="V8" i="6"/>
  <c r="V10" i="6"/>
  <c r="V9" i="6"/>
  <c r="V147" i="6"/>
  <c r="V194" i="6"/>
  <c r="V232" i="6"/>
  <c r="V198" i="6"/>
  <c r="V226" i="6"/>
  <c r="R126" i="6"/>
  <c r="R174" i="6"/>
  <c r="R64" i="6"/>
  <c r="R277" i="6"/>
  <c r="R335" i="6"/>
  <c r="R256" i="6"/>
  <c r="R243" i="6"/>
  <c r="R182" i="6"/>
  <c r="R31" i="6"/>
  <c r="R155" i="6"/>
  <c r="R187" i="6"/>
  <c r="R127" i="6"/>
  <c r="R32" i="6"/>
  <c r="R201" i="6"/>
  <c r="R160" i="6"/>
  <c r="R192" i="6"/>
  <c r="R178" i="6"/>
  <c r="R80" i="6"/>
  <c r="R281" i="6"/>
  <c r="R287" i="6"/>
  <c r="R285" i="6"/>
  <c r="R291" i="6"/>
  <c r="R327" i="6"/>
  <c r="R319" i="6"/>
  <c r="R311" i="6"/>
  <c r="R357" i="6"/>
  <c r="R336" i="6"/>
  <c r="R263" i="6"/>
  <c r="R211" i="6"/>
  <c r="R58" i="6"/>
  <c r="R132" i="6"/>
  <c r="R137" i="6"/>
  <c r="R113" i="6"/>
  <c r="R81" i="6"/>
  <c r="R49" i="6"/>
  <c r="R146" i="6"/>
  <c r="R143" i="6"/>
  <c r="R34" i="6"/>
  <c r="R348" i="6"/>
  <c r="R68" i="6"/>
  <c r="R289" i="6"/>
  <c r="R226" i="6"/>
  <c r="R141" i="6"/>
  <c r="R26" i="6"/>
  <c r="R344" i="6"/>
  <c r="R135" i="6"/>
  <c r="R19" i="6"/>
  <c r="R35" i="6"/>
  <c r="R209" i="6"/>
  <c r="R163" i="6"/>
  <c r="R195" i="6"/>
  <c r="R16" i="6"/>
  <c r="R334" i="6"/>
  <c r="R350" i="6"/>
  <c r="R355" i="6"/>
  <c r="R18" i="6"/>
  <c r="R188" i="6"/>
  <c r="R27" i="6"/>
  <c r="R347" i="6"/>
  <c r="R359" i="6"/>
  <c r="R252" i="6"/>
  <c r="R44" i="6"/>
  <c r="R108" i="6"/>
  <c r="R130" i="6"/>
  <c r="R77" i="6"/>
  <c r="R261" i="6"/>
  <c r="R63" i="6"/>
  <c r="R128" i="6"/>
  <c r="R306" i="6"/>
  <c r="R322" i="6"/>
  <c r="R314" i="6"/>
  <c r="R89" i="6"/>
  <c r="R254" i="6"/>
  <c r="R222" i="6"/>
  <c r="R114" i="6"/>
  <c r="R82" i="6"/>
  <c r="R50" i="6"/>
  <c r="R272" i="6"/>
  <c r="R257" i="6"/>
  <c r="R225" i="6"/>
  <c r="R116" i="6"/>
  <c r="R189" i="6"/>
  <c r="R331" i="6"/>
  <c r="R181" i="6"/>
  <c r="R205" i="6"/>
  <c r="R170" i="6"/>
  <c r="R349" i="6"/>
  <c r="R109" i="6"/>
  <c r="R321" i="6"/>
  <c r="R278" i="6"/>
  <c r="R74" i="6"/>
  <c r="R136" i="6"/>
  <c r="R279" i="6"/>
  <c r="R118" i="6"/>
  <c r="R131" i="6"/>
  <c r="R14" i="6"/>
  <c r="R7" i="6"/>
  <c r="R145" i="6"/>
  <c r="R139" i="6"/>
  <c r="R20" i="6"/>
  <c r="R168" i="6"/>
  <c r="R200" i="6"/>
  <c r="R232" i="6"/>
  <c r="R197" i="6"/>
  <c r="R28" i="6"/>
  <c r="R169" i="6"/>
  <c r="R93" i="6"/>
  <c r="R360" i="6"/>
  <c r="R70" i="6"/>
  <c r="R107" i="6"/>
  <c r="R151" i="6"/>
  <c r="R183" i="6"/>
  <c r="R22" i="6"/>
  <c r="R196" i="6"/>
  <c r="R134" i="6"/>
  <c r="R84" i="6"/>
  <c r="R333" i="6"/>
  <c r="R342" i="6"/>
  <c r="R365" i="6"/>
  <c r="R215" i="6"/>
  <c r="R51" i="6"/>
  <c r="R218" i="6"/>
  <c r="R119" i="6"/>
  <c r="R87" i="6"/>
  <c r="R55" i="6"/>
  <c r="R269" i="6"/>
  <c r="R273" i="6"/>
  <c r="R156" i="6"/>
  <c r="R206" i="6"/>
  <c r="R237" i="6"/>
  <c r="R253" i="6"/>
  <c r="R351" i="6"/>
  <c r="R140" i="6"/>
  <c r="R60" i="6"/>
  <c r="R172" i="6"/>
  <c r="R158" i="6"/>
  <c r="R190" i="6"/>
  <c r="R154" i="6"/>
  <c r="R186" i="6"/>
  <c r="R67" i="6"/>
  <c r="R283" i="6"/>
  <c r="R248" i="6"/>
  <c r="R371" i="6"/>
  <c r="R363" i="6"/>
  <c r="R17" i="6"/>
  <c r="R72" i="6"/>
  <c r="R9" i="6"/>
  <c r="R210" i="6"/>
  <c r="R245" i="6"/>
  <c r="R244" i="6"/>
  <c r="R37" i="6"/>
  <c r="R152" i="6"/>
  <c r="R43" i="6"/>
  <c r="R159" i="6"/>
  <c r="R88" i="6"/>
  <c r="R341" i="6"/>
  <c r="R325" i="6"/>
  <c r="R309" i="6"/>
  <c r="R258" i="6"/>
  <c r="R106" i="6"/>
  <c r="R42" i="6"/>
  <c r="R266" i="6"/>
  <c r="R61" i="6"/>
  <c r="R133" i="6"/>
  <c r="R86" i="6"/>
  <c r="R54" i="6"/>
  <c r="R123" i="6"/>
  <c r="R91" i="6"/>
  <c r="R59" i="6"/>
  <c r="R11" i="6"/>
  <c r="R8" i="6"/>
  <c r="R161" i="6"/>
  <c r="R274" i="6"/>
  <c r="R221" i="6"/>
  <c r="R46" i="6"/>
  <c r="R358" i="6"/>
  <c r="R300" i="6"/>
  <c r="R354" i="6"/>
  <c r="R230" i="6"/>
  <c r="R125" i="6"/>
  <c r="R352" i="6"/>
  <c r="R10" i="6"/>
  <c r="R76" i="6"/>
  <c r="R15" i="6"/>
  <c r="R40" i="6"/>
  <c r="R104" i="6"/>
  <c r="R23" i="6"/>
  <c r="R193" i="6"/>
  <c r="R48" i="6"/>
  <c r="R112" i="6"/>
  <c r="R78" i="6"/>
  <c r="R265" i="6"/>
  <c r="R305" i="6"/>
  <c r="R340" i="6"/>
  <c r="R239" i="6"/>
  <c r="R250" i="6"/>
  <c r="R57" i="6"/>
  <c r="R241" i="6"/>
  <c r="R267" i="6"/>
  <c r="R147" i="6"/>
  <c r="R175" i="6"/>
  <c r="R292" i="6"/>
  <c r="R79" i="6"/>
  <c r="R185" i="6"/>
  <c r="R345" i="6"/>
  <c r="R328" i="6"/>
  <c r="R290" i="6"/>
  <c r="R240" i="6"/>
  <c r="R101" i="6"/>
  <c r="R138" i="6"/>
  <c r="R299" i="6"/>
  <c r="R100" i="6"/>
  <c r="R317" i="6"/>
  <c r="R105" i="6"/>
  <c r="R224" i="6"/>
  <c r="R320" i="6"/>
  <c r="R312" i="6"/>
  <c r="R246" i="6"/>
  <c r="R214" i="6"/>
  <c r="R153" i="6"/>
  <c r="R202" i="6"/>
  <c r="R295" i="6"/>
  <c r="R99" i="6"/>
  <c r="R367" i="6"/>
  <c r="R316" i="6"/>
  <c r="R234" i="6"/>
  <c r="R220" i="6"/>
  <c r="R166" i="6"/>
  <c r="R198" i="6"/>
  <c r="R173" i="6"/>
  <c r="R171" i="6"/>
  <c r="R203" i="6"/>
  <c r="R24" i="6"/>
  <c r="R162" i="6"/>
  <c r="R194" i="6"/>
  <c r="R110" i="6"/>
  <c r="R361" i="6"/>
  <c r="R353" i="6"/>
  <c r="R280" i="6"/>
  <c r="R271" i="6"/>
  <c r="R83" i="6"/>
  <c r="R251" i="6"/>
  <c r="R219" i="6"/>
  <c r="R368" i="6"/>
  <c r="R33" i="6"/>
  <c r="R284" i="6"/>
  <c r="R308" i="6"/>
  <c r="R233" i="6"/>
  <c r="R177" i="6"/>
  <c r="R164" i="6"/>
  <c r="R343" i="6"/>
  <c r="R282" i="6"/>
  <c r="R268" i="6"/>
  <c r="R115" i="6"/>
  <c r="R69" i="6"/>
  <c r="R223" i="6"/>
  <c r="R102" i="6"/>
  <c r="R25" i="6"/>
  <c r="R204" i="6"/>
  <c r="R96" i="6"/>
  <c r="R45" i="6"/>
  <c r="R216" i="6"/>
  <c r="R332" i="6"/>
  <c r="R41" i="6"/>
  <c r="R229" i="6"/>
  <c r="R94" i="6"/>
  <c r="R362" i="6"/>
  <c r="R150" i="6"/>
  <c r="R262" i="6"/>
  <c r="R249" i="6"/>
  <c r="R217" i="6"/>
  <c r="R236" i="6"/>
  <c r="R207" i="6"/>
  <c r="R179" i="6"/>
  <c r="R62" i="6"/>
  <c r="R270" i="6"/>
  <c r="R38" i="6"/>
  <c r="R75" i="6"/>
  <c r="R29" i="6"/>
  <c r="R329" i="6"/>
  <c r="R13" i="6"/>
  <c r="R142" i="6"/>
  <c r="R303" i="6"/>
  <c r="R337" i="6"/>
  <c r="R366" i="6"/>
  <c r="R276" i="6"/>
  <c r="R95" i="6"/>
  <c r="R144" i="6"/>
  <c r="R302" i="6"/>
  <c r="R294" i="6"/>
  <c r="R286" i="6"/>
  <c r="R148" i="6"/>
  <c r="R121" i="6"/>
  <c r="R364" i="6"/>
  <c r="R238" i="6"/>
  <c r="R212" i="6"/>
  <c r="R122" i="6"/>
  <c r="R98" i="6"/>
  <c r="R66" i="6"/>
  <c r="R103" i="6"/>
  <c r="R71" i="6"/>
  <c r="R39" i="6"/>
  <c r="R228" i="6"/>
  <c r="R339" i="6"/>
  <c r="R235" i="6"/>
  <c r="R184" i="6"/>
  <c r="R288" i="6"/>
  <c r="R259" i="6"/>
  <c r="R120" i="6"/>
  <c r="R356" i="6"/>
  <c r="R157" i="6"/>
  <c r="R12" i="6"/>
  <c r="R208" i="6"/>
  <c r="R307" i="6"/>
  <c r="R247" i="6"/>
  <c r="R213" i="6"/>
  <c r="R326" i="6"/>
  <c r="R90" i="6"/>
  <c r="R149" i="6"/>
  <c r="R346" i="6"/>
  <c r="R298" i="6"/>
  <c r="R275" i="6"/>
  <c r="R338" i="6"/>
  <c r="R227" i="6"/>
  <c r="R260" i="6"/>
  <c r="R313" i="6"/>
  <c r="R231" i="6"/>
  <c r="R242" i="6"/>
  <c r="R129" i="6"/>
  <c r="R124" i="6"/>
  <c r="R21" i="6"/>
  <c r="R370" i="6"/>
  <c r="R36" i="6"/>
  <c r="R304" i="6"/>
  <c r="R255" i="6"/>
  <c r="R47" i="6"/>
  <c r="R56" i="6"/>
  <c r="R293" i="6"/>
  <c r="R73" i="6"/>
  <c r="R165" i="6"/>
  <c r="R199" i="6"/>
  <c r="R180" i="6"/>
  <c r="R301" i="6"/>
  <c r="R323" i="6"/>
  <c r="R369" i="6"/>
  <c r="R310" i="6"/>
  <c r="R97" i="6"/>
  <c r="R85" i="6"/>
  <c r="R191" i="6"/>
  <c r="R296" i="6"/>
  <c r="R92" i="6"/>
  <c r="R52" i="6"/>
  <c r="R176" i="6"/>
  <c r="R330" i="6"/>
  <c r="R297" i="6"/>
  <c r="R315" i="6"/>
  <c r="R65" i="6"/>
  <c r="R53" i="6"/>
  <c r="R324" i="6"/>
  <c r="R111" i="6"/>
  <c r="R167" i="6"/>
  <c r="R30" i="6"/>
  <c r="R264" i="6"/>
  <c r="R318" i="6"/>
  <c r="R117" i="6"/>
  <c r="U7" i="2"/>
  <c r="Q9" i="2"/>
  <c r="Q13" i="2"/>
  <c r="Q17" i="2"/>
  <c r="Q21" i="2"/>
  <c r="Q25" i="2"/>
  <c r="Q29" i="2"/>
  <c r="Q33" i="2"/>
  <c r="Q37" i="2"/>
  <c r="Q41" i="2"/>
  <c r="Q45" i="2"/>
  <c r="Q49" i="2"/>
  <c r="Q53" i="2"/>
  <c r="Q57" i="2"/>
  <c r="Q61" i="2"/>
  <c r="Q65" i="2"/>
  <c r="Q69" i="2"/>
  <c r="Q73" i="2"/>
  <c r="Q77" i="2"/>
  <c r="Q81" i="2"/>
  <c r="Q85" i="2"/>
  <c r="Q89" i="2"/>
  <c r="Q93" i="2"/>
  <c r="Q97" i="2"/>
  <c r="Q101" i="2"/>
  <c r="Q105" i="2"/>
  <c r="Q109" i="2"/>
  <c r="Q10" i="2"/>
  <c r="Q15" i="2"/>
  <c r="Q20" i="2"/>
  <c r="Q26" i="2"/>
  <c r="Q31" i="2"/>
  <c r="Q36" i="2"/>
  <c r="Q42" i="2"/>
  <c r="Q47" i="2"/>
  <c r="Q52" i="2"/>
  <c r="Q58" i="2"/>
  <c r="Q63" i="2"/>
  <c r="Q68" i="2"/>
  <c r="Q74" i="2"/>
  <c r="Q79" i="2"/>
  <c r="Q84" i="2"/>
  <c r="Q90" i="2"/>
  <c r="Q95" i="2"/>
  <c r="Q100" i="2"/>
  <c r="Q106" i="2"/>
  <c r="Q111" i="2"/>
  <c r="Q115" i="2"/>
  <c r="Q119" i="2"/>
  <c r="Q123" i="2"/>
  <c r="Q127" i="2"/>
  <c r="Q131" i="2"/>
  <c r="Q135" i="2"/>
  <c r="Q139" i="2"/>
  <c r="Q143" i="2"/>
  <c r="Q147" i="2"/>
  <c r="Q151" i="2"/>
  <c r="Q155" i="2"/>
  <c r="Q159" i="2"/>
  <c r="Q163" i="2"/>
  <c r="Q167" i="2"/>
  <c r="Q171" i="2"/>
  <c r="Q175" i="2"/>
  <c r="Q179" i="2"/>
  <c r="Q183" i="2"/>
  <c r="Q187" i="2"/>
  <c r="Q191" i="2"/>
  <c r="Q195" i="2"/>
  <c r="Q199" i="2"/>
  <c r="Q203" i="2"/>
  <c r="Q207" i="2"/>
  <c r="Q211" i="2"/>
  <c r="Q215" i="2"/>
  <c r="Q219" i="2"/>
  <c r="Q223" i="2"/>
  <c r="Q227" i="2"/>
  <c r="Q231" i="2"/>
  <c r="Q235" i="2"/>
  <c r="Q239" i="2"/>
  <c r="Q243" i="2"/>
  <c r="Q247" i="2"/>
  <c r="Q251" i="2"/>
  <c r="Q255" i="2"/>
  <c r="Q259" i="2"/>
  <c r="Q263" i="2"/>
  <c r="Q267" i="2"/>
  <c r="Q271" i="2"/>
  <c r="Q275" i="2"/>
  <c r="Q279" i="2"/>
  <c r="Q283" i="2"/>
  <c r="Q287" i="2"/>
  <c r="Q291" i="2"/>
  <c r="Q295" i="2"/>
  <c r="Q299" i="2"/>
  <c r="Q303" i="2"/>
  <c r="Q307" i="2"/>
  <c r="Q311" i="2"/>
  <c r="Q315" i="2"/>
  <c r="Q319" i="2"/>
  <c r="Q323" i="2"/>
  <c r="Q327" i="2"/>
  <c r="Q331" i="2"/>
  <c r="Q335" i="2"/>
  <c r="Q339" i="2"/>
  <c r="Q343" i="2"/>
  <c r="Q347" i="2"/>
  <c r="Q351" i="2"/>
  <c r="Q355" i="2"/>
  <c r="Q359" i="2"/>
  <c r="Q363" i="2"/>
  <c r="Q367" i="2"/>
  <c r="Q371" i="2"/>
  <c r="Q11" i="2"/>
  <c r="Q16" i="2"/>
  <c r="Q22" i="2"/>
  <c r="Q27" i="2"/>
  <c r="Q32" i="2"/>
  <c r="Q38" i="2"/>
  <c r="Q43" i="2"/>
  <c r="Q48" i="2"/>
  <c r="Q54" i="2"/>
  <c r="Q59" i="2"/>
  <c r="Q64" i="2"/>
  <c r="Q70" i="2"/>
  <c r="Q75" i="2"/>
  <c r="Q80" i="2"/>
  <c r="Q86" i="2"/>
  <c r="Q91" i="2"/>
  <c r="Q96" i="2"/>
  <c r="Q102" i="2"/>
  <c r="Q107" i="2"/>
  <c r="Q112" i="2"/>
  <c r="Q116" i="2"/>
  <c r="Q120" i="2"/>
  <c r="Q124" i="2"/>
  <c r="Q128" i="2"/>
  <c r="Q132" i="2"/>
  <c r="Q136" i="2"/>
  <c r="Q140" i="2"/>
  <c r="Q144" i="2"/>
  <c r="Q148" i="2"/>
  <c r="Q152" i="2"/>
  <c r="Q156" i="2"/>
  <c r="Q160" i="2"/>
  <c r="Q164" i="2"/>
  <c r="Q168" i="2"/>
  <c r="Q172" i="2"/>
  <c r="Q176" i="2"/>
  <c r="Q180" i="2"/>
  <c r="Q184" i="2"/>
  <c r="Q14" i="2"/>
  <c r="Q24" i="2"/>
  <c r="Q35" i="2"/>
  <c r="Q46" i="2"/>
  <c r="Q56" i="2"/>
  <c r="Q67" i="2"/>
  <c r="Q78" i="2"/>
  <c r="Q88" i="2"/>
  <c r="Q99" i="2"/>
  <c r="Q110" i="2"/>
  <c r="Q118" i="2"/>
  <c r="Q126" i="2"/>
  <c r="Q134" i="2"/>
  <c r="Q142" i="2"/>
  <c r="Q150" i="2"/>
  <c r="Q158" i="2"/>
  <c r="Q166" i="2"/>
  <c r="Q174" i="2"/>
  <c r="Q182" i="2"/>
  <c r="Q189" i="2"/>
  <c r="Q194" i="2"/>
  <c r="Q200" i="2"/>
  <c r="Q205" i="2"/>
  <c r="Q210" i="2"/>
  <c r="Q216" i="2"/>
  <c r="Q221" i="2"/>
  <c r="Q226" i="2"/>
  <c r="Q232" i="2"/>
  <c r="Q237" i="2"/>
  <c r="Q242" i="2"/>
  <c r="Q248" i="2"/>
  <c r="Q253" i="2"/>
  <c r="Q258" i="2"/>
  <c r="Q264" i="2"/>
  <c r="Q269" i="2"/>
  <c r="Q274" i="2"/>
  <c r="Q280" i="2"/>
  <c r="Q285" i="2"/>
  <c r="Q290" i="2"/>
  <c r="Q296" i="2"/>
  <c r="Q301" i="2"/>
  <c r="Q306" i="2"/>
  <c r="Q312" i="2"/>
  <c r="Q317" i="2"/>
  <c r="Q322" i="2"/>
  <c r="Q328" i="2"/>
  <c r="Q333" i="2"/>
  <c r="Q338" i="2"/>
  <c r="Q344" i="2"/>
  <c r="Q349" i="2"/>
  <c r="Q354" i="2"/>
  <c r="Q360" i="2"/>
  <c r="Q365" i="2"/>
  <c r="Q370" i="2"/>
  <c r="Q18" i="2"/>
  <c r="Q28" i="2"/>
  <c r="Q39" i="2"/>
  <c r="Q50" i="2"/>
  <c r="Q60" i="2"/>
  <c r="Q71" i="2"/>
  <c r="Q82" i="2"/>
  <c r="Q92" i="2"/>
  <c r="Q103" i="2"/>
  <c r="Q113" i="2"/>
  <c r="Q121" i="2"/>
  <c r="Q129" i="2"/>
  <c r="Q137" i="2"/>
  <c r="Q145" i="2"/>
  <c r="Q153" i="2"/>
  <c r="Q161" i="2"/>
  <c r="Q169" i="2"/>
  <c r="Q177" i="2"/>
  <c r="Q185" i="2"/>
  <c r="Q190" i="2"/>
  <c r="Q196" i="2"/>
  <c r="Q201" i="2"/>
  <c r="Q206" i="2"/>
  <c r="Q212" i="2"/>
  <c r="Q217" i="2"/>
  <c r="Q222" i="2"/>
  <c r="Q228" i="2"/>
  <c r="Q233" i="2"/>
  <c r="Q238" i="2"/>
  <c r="Q244" i="2"/>
  <c r="Q249" i="2"/>
  <c r="Q254" i="2"/>
  <c r="Q260" i="2"/>
  <c r="Q265" i="2"/>
  <c r="Q270" i="2"/>
  <c r="Q276" i="2"/>
  <c r="Q281" i="2"/>
  <c r="Q286" i="2"/>
  <c r="Q292" i="2"/>
  <c r="Q297" i="2"/>
  <c r="Q302" i="2"/>
  <c r="Q308" i="2"/>
  <c r="Q313" i="2"/>
  <c r="Q318" i="2"/>
  <c r="Q324" i="2"/>
  <c r="Q329" i="2"/>
  <c r="Q334" i="2"/>
  <c r="Q340" i="2"/>
  <c r="Q345" i="2"/>
  <c r="Q350" i="2"/>
  <c r="Q356" i="2"/>
  <c r="Q361" i="2"/>
  <c r="Q366" i="2"/>
  <c r="Q7" i="2"/>
  <c r="Q8" i="2"/>
  <c r="Q19" i="2"/>
  <c r="Q30" i="2"/>
  <c r="Q40" i="2"/>
  <c r="Q51" i="2"/>
  <c r="Q62" i="2"/>
  <c r="Q72" i="2"/>
  <c r="Q83" i="2"/>
  <c r="Q94" i="2"/>
  <c r="Q104" i="2"/>
  <c r="Q114" i="2"/>
  <c r="Q122" i="2"/>
  <c r="Q130" i="2"/>
  <c r="Q138" i="2"/>
  <c r="Q146" i="2"/>
  <c r="Q154" i="2"/>
  <c r="Q162" i="2"/>
  <c r="Q170" i="2"/>
  <c r="Q178" i="2"/>
  <c r="Q186" i="2"/>
  <c r="Q192" i="2"/>
  <c r="Q197" i="2"/>
  <c r="Q202" i="2"/>
  <c r="Q208" i="2"/>
  <c r="Q213" i="2"/>
  <c r="Q218" i="2"/>
  <c r="Q224" i="2"/>
  <c r="Q229" i="2"/>
  <c r="Q234" i="2"/>
  <c r="Q240" i="2"/>
  <c r="Q245" i="2"/>
  <c r="Q250" i="2"/>
  <c r="Q256" i="2"/>
  <c r="Q261" i="2"/>
  <c r="Q266" i="2"/>
  <c r="Q272" i="2"/>
  <c r="Q277" i="2"/>
  <c r="Q282" i="2"/>
  <c r="Q288" i="2"/>
  <c r="Q293" i="2"/>
  <c r="Q298" i="2"/>
  <c r="Q304" i="2"/>
  <c r="Q309" i="2"/>
  <c r="Q314" i="2"/>
  <c r="Q320" i="2"/>
  <c r="Q325" i="2"/>
  <c r="Q330" i="2"/>
  <c r="Q336" i="2"/>
  <c r="Q341" i="2"/>
  <c r="Q346" i="2"/>
  <c r="Q352" i="2"/>
  <c r="Q357" i="2"/>
  <c r="Q362" i="2"/>
  <c r="Q368" i="2"/>
  <c r="Q12" i="2"/>
  <c r="Q23" i="2"/>
  <c r="Q34" i="2"/>
  <c r="Q44" i="2"/>
  <c r="Q55" i="2"/>
  <c r="Q66" i="2"/>
  <c r="Q76" i="2"/>
  <c r="Q87" i="2"/>
  <c r="Q98" i="2"/>
  <c r="Q108" i="2"/>
  <c r="Q117" i="2"/>
  <c r="Q125" i="2"/>
  <c r="Q133" i="2"/>
  <c r="Q141" i="2"/>
  <c r="Q149" i="2"/>
  <c r="Q157" i="2"/>
  <c r="Q165" i="2"/>
  <c r="Q173" i="2"/>
  <c r="Q181" i="2"/>
  <c r="Q188" i="2"/>
  <c r="Q193" i="2"/>
  <c r="Q198" i="2"/>
  <c r="Q204" i="2"/>
  <c r="Q209" i="2"/>
  <c r="Q214" i="2"/>
  <c r="Q220" i="2"/>
  <c r="Q225" i="2"/>
  <c r="Q230" i="2"/>
  <c r="Q236" i="2"/>
  <c r="Q241" i="2"/>
  <c r="Q246" i="2"/>
  <c r="Q252" i="2"/>
  <c r="Q257" i="2"/>
  <c r="Q262" i="2"/>
  <c r="Q268" i="2"/>
  <c r="Q273" i="2"/>
  <c r="Q278" i="2"/>
  <c r="Q284" i="2"/>
  <c r="Q289" i="2"/>
  <c r="Q294" i="2"/>
  <c r="Q300" i="2"/>
  <c r="Q305" i="2"/>
  <c r="Q310" i="2"/>
  <c r="Q316" i="2"/>
  <c r="Q321" i="2"/>
  <c r="Q326" i="2"/>
  <c r="Q332" i="2"/>
  <c r="Q337" i="2"/>
  <c r="Q342" i="2"/>
  <c r="Q348" i="2"/>
  <c r="Q353" i="2"/>
  <c r="Q358" i="2"/>
  <c r="Q364" i="2"/>
  <c r="Q369" i="2"/>
  <c r="F50" i="3"/>
  <c r="U275" i="2"/>
  <c r="U116" i="2"/>
  <c r="U231" i="2"/>
  <c r="U341" i="2"/>
  <c r="U277" i="2"/>
  <c r="U154" i="2"/>
  <c r="U356" i="2"/>
  <c r="U324" i="2"/>
  <c r="U292" i="2"/>
  <c r="U257" i="2"/>
  <c r="U193" i="2"/>
  <c r="U251" i="2"/>
  <c r="U187" i="2"/>
  <c r="U74" i="2"/>
  <c r="U80" i="2"/>
  <c r="U16" i="2"/>
  <c r="U149" i="2"/>
  <c r="U117" i="2"/>
  <c r="U85" i="2"/>
  <c r="U53" i="2"/>
  <c r="U21" i="2"/>
  <c r="U247" i="2"/>
  <c r="U319" i="2"/>
  <c r="U287" i="2"/>
  <c r="U299" i="2"/>
  <c r="U136" i="2"/>
  <c r="U321" i="2"/>
  <c r="U250" i="2"/>
  <c r="U244" i="2"/>
  <c r="U346" i="2"/>
  <c r="U314" i="2"/>
  <c r="U282" i="2"/>
  <c r="U238" i="2"/>
  <c r="U190" i="2"/>
  <c r="U172" i="2"/>
  <c r="U232" i="2"/>
  <c r="U160" i="2"/>
  <c r="U34" i="2"/>
  <c r="U60" i="2"/>
  <c r="U171" i="2"/>
  <c r="U139" i="2"/>
  <c r="U107" i="2"/>
  <c r="U75" i="2"/>
  <c r="U43" i="2"/>
  <c r="U11" i="2"/>
  <c r="U204" i="2"/>
  <c r="U311" i="2"/>
  <c r="U279" i="2"/>
  <c r="U283" i="2"/>
  <c r="U317" i="2"/>
  <c r="U245" i="2"/>
  <c r="U239" i="2"/>
  <c r="U110" i="2"/>
  <c r="U339" i="2"/>
  <c r="U359" i="2"/>
  <c r="U210" i="2"/>
  <c r="U215" i="2"/>
  <c r="U22" i="2"/>
  <c r="U357" i="2"/>
  <c r="U293" i="2"/>
  <c r="U197" i="2"/>
  <c r="U191" i="2"/>
  <c r="U14" i="2"/>
  <c r="U364" i="2"/>
  <c r="U332" i="2"/>
  <c r="U300" i="2"/>
  <c r="U268" i="2"/>
  <c r="U209" i="2"/>
  <c r="U114" i="2"/>
  <c r="U203" i="2"/>
  <c r="U134" i="2"/>
  <c r="U106" i="2"/>
  <c r="U96" i="2"/>
  <c r="U32" i="2"/>
  <c r="U157" i="2"/>
  <c r="U125" i="2"/>
  <c r="U93" i="2"/>
  <c r="U61" i="2"/>
  <c r="U29" i="2"/>
  <c r="U258" i="2"/>
  <c r="U363" i="2"/>
  <c r="U126" i="2"/>
  <c r="U220" i="2"/>
  <c r="U353" i="2"/>
  <c r="U337" i="2"/>
  <c r="U273" i="2"/>
  <c r="U132" i="2"/>
  <c r="U120" i="2"/>
  <c r="U354" i="2"/>
  <c r="U322" i="2"/>
  <c r="U290" i="2"/>
  <c r="U254" i="2"/>
  <c r="U248" i="2"/>
  <c r="U184" i="2"/>
  <c r="U66" i="2"/>
  <c r="U76" i="2"/>
  <c r="U12" i="2"/>
  <c r="U147" i="2"/>
  <c r="U115" i="2"/>
  <c r="U83" i="2"/>
  <c r="U51" i="2"/>
  <c r="U19" i="2"/>
  <c r="U237" i="2"/>
  <c r="U343" i="2"/>
  <c r="U347" i="2"/>
  <c r="U70" i="2"/>
  <c r="U199" i="2"/>
  <c r="U333" i="2"/>
  <c r="U269" i="2"/>
  <c r="U122" i="2"/>
  <c r="U174" i="2"/>
  <c r="U352" i="2"/>
  <c r="U320" i="2"/>
  <c r="U288" i="2"/>
  <c r="U168" i="2"/>
  <c r="U226" i="2"/>
  <c r="U158" i="2"/>
  <c r="U309" i="2"/>
  <c r="U223" i="2"/>
  <c r="U78" i="2"/>
  <c r="U340" i="2"/>
  <c r="U276" i="2"/>
  <c r="U146" i="2"/>
  <c r="U48" i="2"/>
  <c r="U133" i="2"/>
  <c r="U69" i="2"/>
  <c r="U323" i="2"/>
  <c r="U102" i="2"/>
  <c r="U189" i="2"/>
  <c r="U186" i="2"/>
  <c r="U362" i="2"/>
  <c r="U298" i="2"/>
  <c r="U206" i="2"/>
  <c r="U200" i="2"/>
  <c r="U92" i="2"/>
  <c r="U155" i="2"/>
  <c r="U91" i="2"/>
  <c r="U27" i="2"/>
  <c r="U285" i="2"/>
  <c r="U344" i="2"/>
  <c r="U328" i="2"/>
  <c r="U272" i="2"/>
  <c r="U217" i="2"/>
  <c r="U130" i="2"/>
  <c r="U211" i="2"/>
  <c r="U150" i="2"/>
  <c r="U104" i="2"/>
  <c r="U40" i="2"/>
  <c r="U161" i="2"/>
  <c r="U129" i="2"/>
  <c r="U97" i="2"/>
  <c r="U65" i="2"/>
  <c r="U33" i="2"/>
  <c r="U355" i="2"/>
  <c r="U367" i="2"/>
  <c r="U221" i="2"/>
  <c r="U236" i="2"/>
  <c r="U54" i="2"/>
  <c r="U361" i="2"/>
  <c r="U297" i="2"/>
  <c r="U202" i="2"/>
  <c r="U196" i="2"/>
  <c r="U30" i="2"/>
  <c r="U366" i="2"/>
  <c r="U334" i="2"/>
  <c r="U302" i="2"/>
  <c r="U270" i="2"/>
  <c r="U230" i="2"/>
  <c r="U214" i="2"/>
  <c r="U124" i="2"/>
  <c r="U208" i="2"/>
  <c r="U112" i="2"/>
  <c r="U295" i="2"/>
  <c r="U261" i="2"/>
  <c r="U316" i="2"/>
  <c r="U241" i="2"/>
  <c r="U235" i="2"/>
  <c r="U42" i="2"/>
  <c r="U173" i="2"/>
  <c r="U109" i="2"/>
  <c r="U45" i="2"/>
  <c r="U205" i="2"/>
  <c r="U305" i="2"/>
  <c r="U212" i="2"/>
  <c r="U62" i="2"/>
  <c r="U338" i="2"/>
  <c r="U274" i="2"/>
  <c r="U140" i="2"/>
  <c r="U128" i="2"/>
  <c r="U44" i="2"/>
  <c r="U131" i="2"/>
  <c r="U67" i="2"/>
  <c r="U371" i="2"/>
  <c r="U242" i="2"/>
  <c r="U365" i="2"/>
  <c r="U213" i="2"/>
  <c r="U368" i="2"/>
  <c r="U312" i="2"/>
  <c r="U296" i="2"/>
  <c r="U233" i="2"/>
  <c r="U162" i="2"/>
  <c r="U227" i="2"/>
  <c r="U26" i="2"/>
  <c r="U56" i="2"/>
  <c r="U169" i="2"/>
  <c r="U137" i="2"/>
  <c r="U105" i="2"/>
  <c r="U73" i="2"/>
  <c r="U41" i="2"/>
  <c r="U9" i="2"/>
  <c r="U183" i="2"/>
  <c r="U271" i="2"/>
  <c r="U267" i="2"/>
  <c r="U313" i="2"/>
  <c r="U234" i="2"/>
  <c r="U228" i="2"/>
  <c r="U94" i="2"/>
  <c r="U342" i="2"/>
  <c r="U310" i="2"/>
  <c r="U278" i="2"/>
  <c r="U182" i="2"/>
  <c r="U156" i="2"/>
  <c r="U224" i="2"/>
  <c r="U144" i="2"/>
  <c r="U18" i="2"/>
  <c r="U52" i="2"/>
  <c r="U167" i="2"/>
  <c r="U135" i="2"/>
  <c r="U103" i="2"/>
  <c r="U71" i="2"/>
  <c r="U263" i="2"/>
  <c r="U229" i="2"/>
  <c r="U308" i="2"/>
  <c r="U219" i="2"/>
  <c r="U165" i="2"/>
  <c r="U37" i="2"/>
  <c r="U180" i="2"/>
  <c r="U266" i="2"/>
  <c r="U98" i="2"/>
  <c r="U123" i="2"/>
  <c r="U307" i="2"/>
  <c r="U349" i="2"/>
  <c r="U336" i="2"/>
  <c r="U280" i="2"/>
  <c r="U249" i="2"/>
  <c r="U243" i="2"/>
  <c r="U58" i="2"/>
  <c r="U8" i="2"/>
  <c r="U113" i="2"/>
  <c r="U49" i="2"/>
  <c r="U194" i="2"/>
  <c r="U331" i="2"/>
  <c r="U329" i="2"/>
  <c r="U260" i="2"/>
  <c r="U350" i="2"/>
  <c r="U286" i="2"/>
  <c r="U262" i="2"/>
  <c r="U176" i="2"/>
  <c r="U36" i="2"/>
  <c r="U175" i="2"/>
  <c r="U119" i="2"/>
  <c r="U63" i="2"/>
  <c r="U31" i="2"/>
  <c r="U148" i="2"/>
  <c r="U325" i="2"/>
  <c r="U142" i="2"/>
  <c r="U348" i="2"/>
  <c r="U177" i="2"/>
  <c r="U64" i="2"/>
  <c r="U77" i="2"/>
  <c r="U253" i="2"/>
  <c r="U218" i="2"/>
  <c r="U306" i="2"/>
  <c r="U216" i="2"/>
  <c r="U163" i="2"/>
  <c r="U35" i="2"/>
  <c r="U170" i="2"/>
  <c r="U207" i="2"/>
  <c r="U360" i="2"/>
  <c r="U304" i="2"/>
  <c r="U201" i="2"/>
  <c r="U195" i="2"/>
  <c r="U118" i="2"/>
  <c r="U88" i="2"/>
  <c r="U153" i="2"/>
  <c r="U89" i="2"/>
  <c r="U25" i="2"/>
  <c r="U335" i="2"/>
  <c r="U252" i="2"/>
  <c r="U281" i="2"/>
  <c r="U152" i="2"/>
  <c r="U326" i="2"/>
  <c r="U256" i="2"/>
  <c r="U82" i="2"/>
  <c r="U84" i="2"/>
  <c r="U159" i="2"/>
  <c r="U143" i="2"/>
  <c r="U87" i="2"/>
  <c r="U39" i="2"/>
  <c r="U164" i="2"/>
  <c r="U192" i="2"/>
  <c r="U95" i="2"/>
  <c r="U55" i="2"/>
  <c r="U225" i="2"/>
  <c r="U166" i="2"/>
  <c r="U10" i="2"/>
  <c r="U101" i="2"/>
  <c r="U351" i="2"/>
  <c r="U369" i="2"/>
  <c r="U289" i="2"/>
  <c r="U330" i="2"/>
  <c r="U28" i="2"/>
  <c r="U59" i="2"/>
  <c r="U38" i="2"/>
  <c r="U178" i="2"/>
  <c r="U181" i="2"/>
  <c r="U185" i="2"/>
  <c r="U179" i="2"/>
  <c r="U72" i="2"/>
  <c r="U145" i="2"/>
  <c r="U81" i="2"/>
  <c r="U17" i="2"/>
  <c r="U303" i="2"/>
  <c r="U188" i="2"/>
  <c r="U265" i="2"/>
  <c r="U318" i="2"/>
  <c r="U294" i="2"/>
  <c r="U246" i="2"/>
  <c r="U198" i="2"/>
  <c r="U240" i="2"/>
  <c r="U50" i="2"/>
  <c r="U20" i="2"/>
  <c r="U127" i="2"/>
  <c r="U111" i="2"/>
  <c r="U47" i="2"/>
  <c r="U15" i="2"/>
  <c r="U327" i="2"/>
  <c r="U315" i="2"/>
  <c r="U255" i="2"/>
  <c r="U284" i="2"/>
  <c r="U141" i="2"/>
  <c r="U13" i="2"/>
  <c r="U370" i="2"/>
  <c r="U222" i="2"/>
  <c r="U108" i="2"/>
  <c r="U99" i="2"/>
  <c r="U86" i="2"/>
  <c r="U301" i="2"/>
  <c r="U46" i="2"/>
  <c r="U264" i="2"/>
  <c r="U259" i="2"/>
  <c r="U90" i="2"/>
  <c r="U24" i="2"/>
  <c r="U121" i="2"/>
  <c r="U57" i="2"/>
  <c r="U291" i="2"/>
  <c r="U138" i="2"/>
  <c r="U345" i="2"/>
  <c r="U358" i="2"/>
  <c r="U100" i="2"/>
  <c r="U68" i="2"/>
  <c r="U151" i="2"/>
  <c r="U79" i="2"/>
  <c r="U23" i="2"/>
  <c r="F40" i="3"/>
  <c r="W354" i="10" s="1"/>
  <c r="W177" i="10" l="1"/>
  <c r="W270" i="10"/>
  <c r="W147" i="10"/>
  <c r="W115" i="10"/>
  <c r="W254" i="10"/>
  <c r="W191" i="10"/>
  <c r="W332" i="10"/>
  <c r="W214" i="10"/>
  <c r="W111" i="10"/>
  <c r="W90" i="10"/>
  <c r="W335" i="10"/>
  <c r="W287" i="10"/>
  <c r="W279" i="10"/>
  <c r="W143" i="10"/>
  <c r="W178" i="10"/>
  <c r="W109" i="10"/>
  <c r="W83" i="10"/>
  <c r="W184" i="10"/>
  <c r="W345" i="10"/>
  <c r="W260" i="10"/>
  <c r="W323" i="10"/>
  <c r="W22" i="10"/>
  <c r="W134" i="10"/>
  <c r="W78" i="10"/>
  <c r="W319" i="10"/>
  <c r="W175" i="10"/>
  <c r="W21" i="10"/>
  <c r="W77" i="10"/>
  <c r="W296" i="10"/>
  <c r="W213" i="10"/>
  <c r="W280" i="10"/>
  <c r="W340" i="10"/>
  <c r="W99" i="10"/>
  <c r="W353" i="10"/>
  <c r="W337" i="10"/>
  <c r="W182" i="10"/>
  <c r="W283" i="10"/>
  <c r="W350" i="10"/>
  <c r="W183" i="10"/>
  <c r="W360" i="10"/>
  <c r="W104" i="10"/>
  <c r="W49" i="10"/>
  <c r="W367" i="10"/>
  <c r="W206" i="10"/>
  <c r="W37" i="10"/>
  <c r="W154" i="10"/>
  <c r="W176" i="10"/>
  <c r="W210" i="10"/>
  <c r="W358" i="10"/>
  <c r="W310" i="10"/>
  <c r="W284" i="10"/>
  <c r="W168" i="10"/>
  <c r="W271" i="10"/>
  <c r="W204" i="10"/>
  <c r="W132" i="10"/>
  <c r="W220" i="10"/>
  <c r="W352" i="10"/>
  <c r="W274" i="10"/>
  <c r="W342" i="10"/>
  <c r="W31" i="10"/>
  <c r="W157" i="10"/>
  <c r="W172" i="10"/>
  <c r="W312" i="10"/>
  <c r="W142" i="10"/>
  <c r="W237" i="10"/>
  <c r="W336" i="10"/>
  <c r="W40" i="10"/>
  <c r="W14" i="10"/>
  <c r="W35" i="10"/>
  <c r="W211" i="10"/>
  <c r="W344" i="10"/>
  <c r="W285" i="10"/>
  <c r="W54" i="10"/>
  <c r="W239" i="10"/>
  <c r="W97" i="10"/>
  <c r="W82" i="10"/>
  <c r="W88" i="10"/>
  <c r="W292" i="10"/>
  <c r="S17" i="6"/>
  <c r="S196" i="10"/>
  <c r="S218" i="10"/>
  <c r="S285" i="10"/>
  <c r="S171" i="10"/>
  <c r="S246" i="10"/>
  <c r="S360" i="10"/>
  <c r="S181" i="10"/>
  <c r="S283" i="10"/>
  <c r="S261" i="10"/>
  <c r="S182" i="10"/>
  <c r="S186" i="10"/>
  <c r="S198" i="10"/>
  <c r="S155" i="10"/>
  <c r="S311" i="10"/>
  <c r="S211" i="10"/>
  <c r="S200" i="10"/>
  <c r="S137" i="10"/>
  <c r="S86" i="10"/>
  <c r="S148" i="10"/>
  <c r="S185" i="10"/>
  <c r="S184" i="10"/>
  <c r="S110" i="10"/>
  <c r="S112" i="10"/>
  <c r="S344" i="10"/>
  <c r="S281" i="10"/>
  <c r="S235" i="10"/>
  <c r="S292" i="10"/>
  <c r="S253" i="10"/>
  <c r="S164" i="10"/>
  <c r="S136" i="10"/>
  <c r="S365" i="10"/>
  <c r="S201" i="10"/>
  <c r="S67" i="10"/>
  <c r="S48" i="10"/>
  <c r="S162" i="10"/>
  <c r="S205" i="10"/>
  <c r="S30" i="10"/>
  <c r="S322" i="10"/>
  <c r="S325" i="10"/>
  <c r="S350" i="10"/>
  <c r="S180" i="10"/>
  <c r="S120" i="10"/>
  <c r="S145" i="10"/>
  <c r="S305" i="10"/>
  <c r="S324" i="10"/>
  <c r="S371" i="10"/>
  <c r="S330" i="10"/>
  <c r="S94" i="10"/>
  <c r="S51" i="10"/>
  <c r="S28" i="10"/>
  <c r="S237" i="10"/>
  <c r="S127" i="10"/>
  <c r="S355" i="10"/>
  <c r="S296" i="10"/>
  <c r="S154" i="10"/>
  <c r="S304" i="10"/>
  <c r="S33" i="10"/>
  <c r="S290" i="10"/>
  <c r="S116" i="10"/>
  <c r="S150" i="10"/>
  <c r="S204" i="10"/>
  <c r="S230" i="10"/>
  <c r="S366" i="10"/>
  <c r="S250" i="10"/>
  <c r="S279" i="10"/>
  <c r="S176" i="10"/>
  <c r="S168" i="10"/>
  <c r="S284" i="10"/>
  <c r="S192" i="10"/>
  <c r="S336" i="10"/>
  <c r="S332" i="10"/>
  <c r="S84" i="10"/>
  <c r="S309" i="10"/>
  <c r="S327" i="10"/>
  <c r="S270" i="10"/>
  <c r="S238" i="10"/>
  <c r="S206" i="10"/>
  <c r="S260" i="10"/>
  <c r="S212" i="10"/>
  <c r="S248" i="10"/>
  <c r="S159" i="10"/>
  <c r="S252" i="10"/>
  <c r="S104" i="10"/>
  <c r="S119" i="10"/>
  <c r="S264" i="10"/>
  <c r="S242" i="10"/>
  <c r="S228" i="10"/>
  <c r="S179" i="10"/>
  <c r="S79" i="10"/>
  <c r="S31" i="10"/>
  <c r="S215" i="10"/>
  <c r="S337" i="10"/>
  <c r="S243" i="10"/>
  <c r="S156" i="10"/>
  <c r="S46" i="10"/>
  <c r="S302" i="10"/>
  <c r="S17" i="10"/>
  <c r="S43" i="10"/>
  <c r="S98" i="10"/>
  <c r="S124" i="10"/>
  <c r="S39" i="10"/>
  <c r="S272" i="10"/>
  <c r="S317" i="10"/>
  <c r="S346" i="10"/>
  <c r="S95" i="10"/>
  <c r="S68" i="10"/>
  <c r="S37" i="10"/>
  <c r="S40" i="10"/>
  <c r="S301" i="10"/>
  <c r="S70" i="10"/>
  <c r="S308" i="10"/>
  <c r="S83" i="10"/>
  <c r="S157" i="10"/>
  <c r="S47" i="10"/>
  <c r="S60" i="10"/>
  <c r="S315" i="10"/>
  <c r="S202" i="10"/>
  <c r="S364" i="10"/>
  <c r="S298" i="10"/>
  <c r="S227" i="10"/>
  <c r="S132" i="10"/>
  <c r="S144" i="10"/>
  <c r="S139" i="10"/>
  <c r="S286" i="10"/>
  <c r="S82" i="10"/>
  <c r="S26" i="10"/>
  <c r="S299" i="10"/>
  <c r="S190" i="10"/>
  <c r="S59" i="10"/>
  <c r="S369" i="10"/>
  <c r="S63" i="10"/>
  <c r="S77" i="10"/>
  <c r="S35" i="10"/>
  <c r="S297" i="10"/>
  <c r="S125" i="10"/>
  <c r="S338" i="10"/>
  <c r="S64" i="10"/>
  <c r="S101" i="10"/>
  <c r="S288" i="10"/>
  <c r="S349" i="10"/>
  <c r="S36" i="10"/>
  <c r="S220" i="10"/>
  <c r="S175" i="10"/>
  <c r="S153" i="10"/>
  <c r="S233" i="10"/>
  <c r="S49" i="10"/>
  <c r="S263" i="10"/>
  <c r="S294" i="10"/>
  <c r="S135" i="10"/>
  <c r="S356" i="10"/>
  <c r="S343" i="10"/>
  <c r="S342" i="10"/>
  <c r="S326" i="10"/>
  <c r="S69" i="10"/>
  <c r="S293" i="10"/>
  <c r="S208" i="10"/>
  <c r="S236" i="10"/>
  <c r="S229" i="10"/>
  <c r="S209" i="10"/>
  <c r="S129" i="10"/>
  <c r="S240" i="10"/>
  <c r="S319" i="10"/>
  <c r="S88" i="10"/>
  <c r="S320" i="10"/>
  <c r="S359" i="10"/>
  <c r="S249" i="10"/>
  <c r="S117" i="10"/>
  <c r="S99" i="10"/>
  <c r="S126" i="10"/>
  <c r="S178" i="10"/>
  <c r="S318" i="10"/>
  <c r="S21" i="10"/>
  <c r="S138" i="10"/>
  <c r="S45" i="10"/>
  <c r="S358" i="10"/>
  <c r="S109" i="10"/>
  <c r="S103" i="10"/>
  <c r="S50" i="10"/>
  <c r="S269" i="10"/>
  <c r="S173" i="10"/>
  <c r="S221" i="10"/>
  <c r="S340" i="10"/>
  <c r="S333" i="10"/>
  <c r="S143" i="10"/>
  <c r="S61" i="10"/>
  <c r="S370" i="10"/>
  <c r="S241" i="10"/>
  <c r="S303" i="10"/>
  <c r="S65" i="10"/>
  <c r="S131" i="10"/>
  <c r="S87" i="10"/>
  <c r="S111" i="10"/>
  <c r="S239" i="10"/>
  <c r="S274" i="10"/>
  <c r="S362" i="10"/>
  <c r="S187" i="10"/>
  <c r="S32" i="10"/>
  <c r="S52" i="10"/>
  <c r="S128" i="10"/>
  <c r="S93" i="10"/>
  <c r="S56" i="10"/>
  <c r="S265" i="10"/>
  <c r="S348" i="10"/>
  <c r="S107" i="10"/>
  <c r="S73" i="10"/>
  <c r="S22" i="10"/>
  <c r="S169" i="10"/>
  <c r="S289" i="10"/>
  <c r="S278" i="10"/>
  <c r="S10" i="10"/>
  <c r="S245" i="10"/>
  <c r="S34" i="10"/>
  <c r="S323" i="10"/>
  <c r="S141" i="10"/>
  <c r="S273" i="10"/>
  <c r="S19" i="10"/>
  <c r="S172" i="10"/>
  <c r="S361" i="10"/>
  <c r="S90" i="10"/>
  <c r="S329" i="10"/>
  <c r="S191" i="10"/>
  <c r="S80" i="10"/>
  <c r="S166" i="10"/>
  <c r="S13" i="10"/>
  <c r="S247" i="10"/>
  <c r="S167" i="10"/>
  <c r="S146" i="10"/>
  <c r="S122" i="10"/>
  <c r="S102" i="10"/>
  <c r="S280" i="10"/>
  <c r="S121" i="10"/>
  <c r="S357" i="10"/>
  <c r="S74" i="10"/>
  <c r="S58" i="10"/>
  <c r="S255" i="10"/>
  <c r="S307" i="10"/>
  <c r="S331" i="10"/>
  <c r="S78" i="10"/>
  <c r="S222" i="10"/>
  <c r="S194" i="10"/>
  <c r="S244" i="10"/>
  <c r="S213" i="10"/>
  <c r="S367" i="10"/>
  <c r="S100" i="10"/>
  <c r="S223" i="10"/>
  <c r="S363" i="10"/>
  <c r="S335" i="10"/>
  <c r="W359" i="10"/>
  <c r="W275" i="10"/>
  <c r="W125" i="10"/>
  <c r="W231" i="10"/>
  <c r="W107" i="10"/>
  <c r="W119" i="10"/>
  <c r="W108" i="10"/>
  <c r="W315" i="10"/>
  <c r="W233" i="10"/>
  <c r="W127" i="10"/>
  <c r="W219" i="10"/>
  <c r="W189" i="10"/>
  <c r="W281" i="10"/>
  <c r="W216" i="10"/>
  <c r="W20" i="10"/>
  <c r="W347" i="10"/>
  <c r="W81" i="10"/>
  <c r="W160" i="10"/>
  <c r="W198" i="10"/>
  <c r="W197" i="10"/>
  <c r="W242" i="10"/>
  <c r="W28" i="10"/>
  <c r="W151" i="10"/>
  <c r="W114" i="10"/>
  <c r="W193" i="10"/>
  <c r="W123" i="10"/>
  <c r="W247" i="10"/>
  <c r="W95" i="10"/>
  <c r="W64" i="10"/>
  <c r="W101" i="10"/>
  <c r="W165" i="10"/>
  <c r="W244" i="10"/>
  <c r="W11" i="10"/>
  <c r="W208" i="10"/>
  <c r="W192" i="10"/>
  <c r="W300" i="10"/>
  <c r="W301" i="10"/>
  <c r="W44" i="10"/>
  <c r="W339" i="10"/>
  <c r="W364" i="10"/>
  <c r="W297" i="10"/>
  <c r="W145" i="10"/>
  <c r="W299" i="10"/>
  <c r="W371" i="10"/>
  <c r="W334" i="10"/>
  <c r="W329" i="10"/>
  <c r="W306" i="10"/>
  <c r="W185" i="10"/>
  <c r="W276" i="10"/>
  <c r="W110" i="10"/>
  <c r="W324" i="10"/>
  <c r="W369" i="10"/>
  <c r="W368" i="10"/>
  <c r="W106" i="10"/>
  <c r="W124" i="10"/>
  <c r="W68" i="10"/>
  <c r="W291" i="10"/>
  <c r="S170" i="10"/>
  <c r="S72" i="10"/>
  <c r="S118" i="10"/>
  <c r="S106" i="10"/>
  <c r="S15" i="10"/>
  <c r="S312" i="10"/>
  <c r="S147" i="10"/>
  <c r="S123" i="10"/>
  <c r="S258" i="10"/>
  <c r="S97" i="10"/>
  <c r="S226" i="10"/>
  <c r="S55" i="10"/>
  <c r="S295" i="10"/>
  <c r="S225" i="10"/>
  <c r="S29" i="10"/>
  <c r="S161" i="10"/>
  <c r="S231" i="10"/>
  <c r="S314" i="10"/>
  <c r="S62" i="10"/>
  <c r="S16" i="10"/>
  <c r="S7" i="10"/>
  <c r="S89" i="10"/>
  <c r="S316" i="10"/>
  <c r="S219" i="10"/>
  <c r="S199" i="10"/>
  <c r="S262" i="10"/>
  <c r="S195" i="10"/>
  <c r="S193" i="10"/>
  <c r="S113" i="10"/>
  <c r="S256" i="10"/>
  <c r="S277" i="10"/>
  <c r="S224" i="10"/>
  <c r="S234" i="10"/>
  <c r="S183" i="10"/>
  <c r="S291" i="10"/>
  <c r="S354" i="10"/>
  <c r="S76" i="10"/>
  <c r="S163" i="10"/>
  <c r="S347" i="10"/>
  <c r="S160" i="10"/>
  <c r="S8" i="10"/>
  <c r="S12" i="10"/>
  <c r="S92" i="10"/>
  <c r="S134" i="10"/>
  <c r="S133" i="10"/>
  <c r="S203" i="10"/>
  <c r="S259" i="10"/>
  <c r="S75" i="10"/>
  <c r="S41" i="10"/>
  <c r="S42" i="10"/>
  <c r="S352" i="10"/>
  <c r="S140" i="10"/>
  <c r="S189" i="10"/>
  <c r="S18" i="10"/>
  <c r="S174" i="10"/>
  <c r="S115" i="10"/>
  <c r="S345" i="10"/>
  <c r="S267" i="10"/>
  <c r="S334" i="10"/>
  <c r="S27" i="10"/>
  <c r="S271" i="10"/>
  <c r="S151" i="10"/>
  <c r="S149" i="10"/>
  <c r="S210" i="10"/>
  <c r="S368" i="10"/>
  <c r="W157" i="6"/>
  <c r="W307" i="10"/>
  <c r="W51" i="10"/>
  <c r="W43" i="10"/>
  <c r="W8" i="10"/>
  <c r="W289" i="10"/>
  <c r="W205" i="10"/>
  <c r="W79" i="10"/>
  <c r="W200" i="10"/>
  <c r="W250" i="10"/>
  <c r="W171" i="10"/>
  <c r="W305" i="10"/>
  <c r="W163" i="10"/>
  <c r="W234" i="10"/>
  <c r="W102" i="10"/>
  <c r="W121" i="10"/>
  <c r="W203" i="10"/>
  <c r="W45" i="10"/>
  <c r="W92" i="10"/>
  <c r="W32" i="10"/>
  <c r="W50" i="10"/>
  <c r="W30" i="10"/>
  <c r="W258" i="10"/>
  <c r="W17" i="10"/>
  <c r="W188" i="10"/>
  <c r="W218" i="10"/>
  <c r="S20" i="10"/>
  <c r="S108" i="10"/>
  <c r="S328" i="10"/>
  <c r="S232" i="10"/>
  <c r="S9" i="10"/>
  <c r="S188" i="10"/>
  <c r="S313" i="10"/>
  <c r="S268" i="10"/>
  <c r="S266" i="10"/>
  <c r="S217" i="10"/>
  <c r="S287" i="10"/>
  <c r="S44" i="10"/>
  <c r="S91" i="10"/>
  <c r="S177" i="10"/>
  <c r="S54" i="10"/>
  <c r="S81" i="10"/>
  <c r="S114" i="10"/>
  <c r="S257" i="10"/>
  <c r="S96" i="10"/>
  <c r="S38" i="10"/>
  <c r="S216" i="10"/>
  <c r="S53" i="10"/>
  <c r="S14" i="10"/>
  <c r="S71" i="10"/>
  <c r="S353" i="10"/>
  <c r="S85" i="10"/>
  <c r="S300" i="10"/>
  <c r="S24" i="10"/>
  <c r="S25" i="10"/>
  <c r="S310" i="10"/>
  <c r="S130" i="10"/>
  <c r="S306" i="10"/>
  <c r="S282" i="10"/>
  <c r="S165" i="10"/>
  <c r="S11" i="10"/>
  <c r="S57" i="10"/>
  <c r="S23" i="10"/>
  <c r="S105" i="10"/>
  <c r="S339" i="10"/>
  <c r="S158" i="10"/>
  <c r="S251" i="10"/>
  <c r="S66" i="10"/>
  <c r="S197" i="10"/>
  <c r="S207" i="10"/>
  <c r="S341" i="10"/>
  <c r="S321" i="10"/>
  <c r="S152" i="10"/>
  <c r="S142" i="10"/>
  <c r="S276" i="10"/>
  <c r="S275" i="10"/>
  <c r="S351" i="10"/>
  <c r="S254" i="10"/>
  <c r="S214" i="10"/>
  <c r="W180" i="10"/>
  <c r="W212" i="10"/>
  <c r="W138" i="10"/>
  <c r="W325" i="10"/>
  <c r="W230" i="10"/>
  <c r="W259" i="10"/>
  <c r="W131" i="10"/>
  <c r="W179" i="10"/>
  <c r="W146" i="10"/>
  <c r="W226" i="10"/>
  <c r="W356" i="10"/>
  <c r="W246" i="10"/>
  <c r="W41" i="10"/>
  <c r="W34" i="10"/>
  <c r="W232" i="10"/>
  <c r="W63" i="10"/>
  <c r="W75" i="10"/>
  <c r="W267" i="10"/>
  <c r="W122" i="10"/>
  <c r="W298" i="10"/>
  <c r="W16" i="10"/>
  <c r="W46" i="10"/>
  <c r="W150" i="10"/>
  <c r="W286" i="10"/>
  <c r="W42" i="10"/>
  <c r="W57" i="10"/>
  <c r="W225" i="10"/>
  <c r="W26" i="10"/>
  <c r="W322" i="10"/>
  <c r="W341" i="10"/>
  <c r="W39" i="10"/>
  <c r="W170" i="10"/>
  <c r="W166" i="10"/>
  <c r="W264" i="10"/>
  <c r="W161" i="10"/>
  <c r="W80" i="10"/>
  <c r="W62" i="10"/>
  <c r="W241" i="10"/>
  <c r="W98" i="10"/>
  <c r="W361" i="10"/>
  <c r="W61" i="10"/>
  <c r="W362" i="10"/>
  <c r="W186" i="10"/>
  <c r="W288" i="10"/>
  <c r="W53" i="10"/>
  <c r="W135" i="10"/>
  <c r="W253" i="10"/>
  <c r="W47" i="10"/>
  <c r="W48" i="10"/>
  <c r="W86" i="10"/>
  <c r="W18" i="10"/>
  <c r="W268" i="10"/>
  <c r="W152" i="10"/>
  <c r="W245" i="10"/>
  <c r="W202" i="10"/>
  <c r="W148" i="10"/>
  <c r="W38" i="10"/>
  <c r="W302" i="10"/>
  <c r="W282" i="10"/>
  <c r="W236" i="10"/>
  <c r="W87" i="10"/>
  <c r="W139" i="10"/>
  <c r="W318" i="10"/>
  <c r="W261" i="10"/>
  <c r="W252" i="10"/>
  <c r="W240" i="10"/>
  <c r="W52" i="10"/>
  <c r="W91" i="10"/>
  <c r="W155" i="10"/>
  <c r="W207" i="10"/>
  <c r="W308" i="10"/>
  <c r="W363" i="10"/>
  <c r="W173" i="10"/>
  <c r="W29" i="10"/>
  <c r="W366" i="10"/>
  <c r="W89" i="10"/>
  <c r="W85" i="10"/>
  <c r="W304" i="10"/>
  <c r="W201" i="10"/>
  <c r="W263" i="10"/>
  <c r="W141" i="10"/>
  <c r="W251" i="10"/>
  <c r="W136" i="10"/>
  <c r="W25" i="10"/>
  <c r="W33" i="10"/>
  <c r="W224" i="10"/>
  <c r="W36" i="10"/>
  <c r="W129" i="10"/>
  <c r="W167" i="10"/>
  <c r="W137" i="10"/>
  <c r="W55" i="10"/>
  <c r="W333" i="10"/>
  <c r="W9" i="10"/>
  <c r="W223" i="10"/>
  <c r="W133" i="10"/>
  <c r="W73" i="10"/>
  <c r="W58" i="10"/>
  <c r="W113" i="10"/>
  <c r="W118" i="10"/>
  <c r="W169" i="10"/>
  <c r="W235" i="10"/>
  <c r="W74" i="10"/>
  <c r="W67" i="10"/>
  <c r="W128" i="10"/>
  <c r="W330" i="10"/>
  <c r="W27" i="10"/>
  <c r="W290" i="10"/>
  <c r="W126" i="10"/>
  <c r="W140" i="10"/>
  <c r="W316" i="10"/>
  <c r="W294" i="10"/>
  <c r="W71" i="10"/>
  <c r="W94" i="10"/>
  <c r="W60" i="10"/>
  <c r="W357" i="10"/>
  <c r="W349" i="10"/>
  <c r="W311" i="10"/>
  <c r="W348" i="10"/>
  <c r="W72" i="10"/>
  <c r="W273" i="10"/>
  <c r="W355" i="10"/>
  <c r="W269" i="10"/>
  <c r="W262" i="10"/>
  <c r="W320" i="10"/>
  <c r="W66" i="10"/>
  <c r="W215" i="10"/>
  <c r="W243" i="10"/>
  <c r="W272" i="10"/>
  <c r="W19" i="10"/>
  <c r="W248" i="10"/>
  <c r="W265" i="10"/>
  <c r="W209" i="10"/>
  <c r="W221" i="10"/>
  <c r="W195" i="10"/>
  <c r="W153" i="10"/>
  <c r="W249" i="10"/>
  <c r="W277" i="10"/>
  <c r="W100" i="10"/>
  <c r="W69" i="10"/>
  <c r="W238" i="10"/>
  <c r="W266" i="10"/>
  <c r="W23" i="10"/>
  <c r="W293" i="10"/>
  <c r="W317" i="10"/>
  <c r="W84" i="10"/>
  <c r="W326" i="10"/>
  <c r="W13" i="10"/>
  <c r="W116" i="10"/>
  <c r="W15" i="10"/>
  <c r="W190" i="10"/>
  <c r="W12" i="10"/>
  <c r="W222" i="10"/>
  <c r="W303" i="10"/>
  <c r="W96" i="10"/>
  <c r="W70" i="10"/>
  <c r="W164" i="10"/>
  <c r="W328" i="10"/>
  <c r="W117" i="10"/>
  <c r="W130" i="10"/>
  <c r="W120" i="10"/>
  <c r="W331" i="10"/>
  <c r="W309" i="10"/>
  <c r="W199" i="10"/>
  <c r="W24" i="10"/>
  <c r="W7" i="10"/>
  <c r="W159" i="10"/>
  <c r="W256" i="10"/>
  <c r="W196" i="10"/>
  <c r="W217" i="10"/>
  <c r="W59" i="10"/>
  <c r="W228" i="10"/>
  <c r="W343" i="10"/>
  <c r="W112" i="10"/>
  <c r="W229" i="10"/>
  <c r="W227" i="10"/>
  <c r="W56" i="10"/>
  <c r="W156" i="10"/>
  <c r="W65" i="10"/>
  <c r="W10" i="10"/>
  <c r="W278" i="10"/>
  <c r="W93" i="10"/>
  <c r="W149" i="10"/>
  <c r="W370" i="10"/>
  <c r="W295" i="10"/>
  <c r="W181" i="10"/>
  <c r="W351" i="10"/>
  <c r="W338" i="10"/>
  <c r="W144" i="10"/>
  <c r="W105" i="10"/>
  <c r="W346" i="10"/>
  <c r="W76" i="10"/>
  <c r="W314" i="10"/>
  <c r="W174" i="10"/>
  <c r="W255" i="10"/>
  <c r="W162" i="10"/>
  <c r="W187" i="10"/>
  <c r="W321" i="10"/>
  <c r="W103" i="10"/>
  <c r="W158" i="10"/>
  <c r="W365" i="10"/>
  <c r="W313" i="10"/>
  <c r="W327" i="10"/>
  <c r="W257" i="10"/>
  <c r="W194" i="10"/>
  <c r="S99" i="6"/>
  <c r="S125" i="6"/>
  <c r="S105" i="6"/>
  <c r="S147" i="6"/>
  <c r="S42" i="6"/>
  <c r="S141" i="6"/>
  <c r="S161" i="6"/>
  <c r="S63" i="6"/>
  <c r="S53" i="6"/>
  <c r="S97" i="6"/>
  <c r="S67" i="6"/>
  <c r="S136" i="6"/>
  <c r="S244" i="6"/>
  <c r="S311" i="6"/>
  <c r="S210" i="6"/>
  <c r="S31" i="6"/>
  <c r="S154" i="6"/>
  <c r="S269" i="6"/>
  <c r="S345" i="6"/>
  <c r="S204" i="6"/>
  <c r="S225" i="6"/>
  <c r="S284" i="6"/>
  <c r="S336" i="6"/>
  <c r="S279" i="6"/>
  <c r="S104" i="6"/>
  <c r="S213" i="6"/>
  <c r="S82" i="6"/>
  <c r="S75" i="6"/>
  <c r="S221" i="6"/>
  <c r="S338" i="6"/>
  <c r="S218" i="6"/>
  <c r="S310" i="6"/>
  <c r="S307" i="6"/>
  <c r="S330" i="6"/>
  <c r="S332" i="6"/>
  <c r="S35" i="6"/>
  <c r="S235" i="6"/>
  <c r="S268" i="6"/>
  <c r="S9" i="6"/>
  <c r="S155" i="6"/>
  <c r="S70" i="6"/>
  <c r="S181" i="6"/>
  <c r="S164" i="6"/>
  <c r="S366" i="6"/>
  <c r="S229" i="6"/>
  <c r="S340" i="6"/>
  <c r="S39" i="6"/>
  <c r="S239" i="6"/>
  <c r="S286" i="6"/>
  <c r="S337" i="6"/>
  <c r="S52" i="6"/>
  <c r="S354" i="6"/>
  <c r="S11" i="6"/>
  <c r="S203" i="6"/>
  <c r="S220" i="6"/>
  <c r="S234" i="6"/>
  <c r="S216" i="6"/>
  <c r="S159" i="6"/>
  <c r="S285" i="6"/>
  <c r="S130" i="6"/>
  <c r="S335" i="6"/>
  <c r="S341" i="6"/>
  <c r="S195" i="6"/>
  <c r="S119" i="6"/>
  <c r="S152" i="6"/>
  <c r="S222" i="6"/>
  <c r="S84" i="6"/>
  <c r="S371" i="6"/>
  <c r="S228" i="6"/>
  <c r="S179" i="6"/>
  <c r="S127" i="6"/>
  <c r="S207" i="6"/>
  <c r="S247" i="6"/>
  <c r="S199" i="6"/>
  <c r="S123" i="6"/>
  <c r="S363" i="6"/>
  <c r="S64" i="6"/>
  <c r="S98" i="6"/>
  <c r="S95" i="6"/>
  <c r="S230" i="6"/>
  <c r="S150" i="6"/>
  <c r="S143" i="6"/>
  <c r="S80" i="6"/>
  <c r="S144" i="6"/>
  <c r="S293" i="6"/>
  <c r="S47" i="6"/>
  <c r="S349" i="6"/>
  <c r="S263" i="6"/>
  <c r="S100" i="6"/>
  <c r="S190" i="6"/>
  <c r="S256" i="6"/>
  <c r="S43" i="6"/>
  <c r="S282" i="6"/>
  <c r="S359" i="6"/>
  <c r="W81" i="6"/>
  <c r="W271" i="6"/>
  <c r="W283" i="6"/>
  <c r="W313" i="6"/>
  <c r="W307" i="6"/>
  <c r="W174" i="6"/>
  <c r="W12" i="6"/>
  <c r="W93" i="6"/>
  <c r="W310" i="6"/>
  <c r="W185" i="6"/>
  <c r="W101" i="6"/>
  <c r="W202" i="6"/>
  <c r="W291" i="6"/>
  <c r="W335" i="6"/>
  <c r="W311" i="6"/>
  <c r="W90" i="6"/>
  <c r="W369" i="6"/>
  <c r="W66" i="6"/>
  <c r="W107" i="6"/>
  <c r="W274" i="6"/>
  <c r="W222" i="6"/>
  <c r="W138" i="6"/>
  <c r="W35" i="6"/>
  <c r="W161" i="6"/>
  <c r="W89" i="6"/>
  <c r="W350" i="6"/>
  <c r="W344" i="6"/>
  <c r="W75" i="6"/>
  <c r="W152" i="6"/>
  <c r="W60" i="6"/>
  <c r="W364" i="6"/>
  <c r="S162" i="6"/>
  <c r="S197" i="6"/>
  <c r="S271" i="6"/>
  <c r="S40" i="6"/>
  <c r="S236" i="6"/>
  <c r="S325" i="6"/>
  <c r="S348" i="6"/>
  <c r="S27" i="6"/>
  <c r="S212" i="6"/>
  <c r="S194" i="6"/>
  <c r="S217" i="6"/>
  <c r="S248" i="6"/>
  <c r="S306" i="6"/>
  <c r="S110" i="6"/>
  <c r="S202" i="6"/>
  <c r="S13" i="6"/>
  <c r="S262" i="6"/>
  <c r="S320" i="6"/>
  <c r="S74" i="6"/>
  <c r="S261" i="6"/>
  <c r="S267" i="6"/>
  <c r="S265" i="6"/>
  <c r="S78" i="6"/>
  <c r="S23" i="6"/>
  <c r="S157" i="6"/>
  <c r="S231" i="6"/>
  <c r="S59" i="6"/>
  <c r="S86" i="6"/>
  <c r="S259" i="6"/>
  <c r="S61" i="6"/>
  <c r="S135" i="6"/>
  <c r="S68" i="6"/>
  <c r="S314" i="6"/>
  <c r="S241" i="6"/>
  <c r="S103" i="6"/>
  <c r="S346" i="6"/>
  <c r="S121" i="6"/>
  <c r="S302" i="6"/>
  <c r="S329" i="6"/>
  <c r="S10" i="6"/>
  <c r="S274" i="6"/>
  <c r="S56" i="6"/>
  <c r="S260" i="6"/>
  <c r="S170" i="6"/>
  <c r="S114" i="6"/>
  <c r="S77" i="6"/>
  <c r="S183" i="6"/>
  <c r="S188" i="6"/>
  <c r="S117" i="6"/>
  <c r="S368" i="6"/>
  <c r="S251" i="6"/>
  <c r="S326" i="6"/>
  <c r="S353" i="6"/>
  <c r="S323" i="6"/>
  <c r="S176" i="6"/>
  <c r="S173" i="6"/>
  <c r="S30" i="6"/>
  <c r="S313" i="6"/>
  <c r="S295" i="6"/>
  <c r="S153" i="6"/>
  <c r="S214" i="6"/>
  <c r="S296" i="6"/>
  <c r="S334" i="6"/>
  <c r="S126" i="6"/>
  <c r="S26" i="6"/>
  <c r="S289" i="6"/>
  <c r="S116" i="6"/>
  <c r="S81" i="6"/>
  <c r="S240" i="6"/>
  <c r="S327" i="6"/>
  <c r="S370" i="6"/>
  <c r="S192" i="6"/>
  <c r="S32" i="6"/>
  <c r="S44" i="6"/>
  <c r="S177" i="6"/>
  <c r="S347" i="6"/>
  <c r="S175" i="6"/>
  <c r="S96" i="6"/>
  <c r="S209" i="6"/>
  <c r="S172" i="6"/>
  <c r="S156" i="6"/>
  <c r="S55" i="6"/>
  <c r="S51" i="6"/>
  <c r="S357" i="6"/>
  <c r="S343" i="6"/>
  <c r="S196" i="6"/>
  <c r="S22" i="6"/>
  <c r="S243" i="6"/>
  <c r="S232" i="6"/>
  <c r="S7" i="6"/>
  <c r="S14" i="6"/>
  <c r="S140" i="6"/>
  <c r="S69" i="6"/>
  <c r="S272" i="6"/>
  <c r="S339" i="6"/>
  <c r="S298" i="6"/>
  <c r="S124" i="6"/>
  <c r="S308" i="6"/>
  <c r="W84" i="6"/>
  <c r="W164" i="6"/>
  <c r="W77" i="6"/>
  <c r="W106" i="6"/>
  <c r="W57" i="6"/>
  <c r="W144" i="6"/>
  <c r="W136" i="6"/>
  <c r="W13" i="6"/>
  <c r="W124" i="6"/>
  <c r="W325" i="6"/>
  <c r="W224" i="6"/>
  <c r="W241" i="6"/>
  <c r="W18" i="6"/>
  <c r="W266" i="6"/>
  <c r="W264" i="6"/>
  <c r="W359" i="6"/>
  <c r="W177" i="6"/>
  <c r="W302" i="6"/>
  <c r="W237" i="6"/>
  <c r="W269" i="6"/>
  <c r="W200" i="6"/>
  <c r="W96" i="6"/>
  <c r="W270" i="6"/>
  <c r="W213" i="6"/>
  <c r="W300" i="6"/>
  <c r="W258" i="6"/>
  <c r="W256" i="6"/>
  <c r="W255" i="6"/>
  <c r="W125" i="6"/>
  <c r="W198" i="6"/>
  <c r="W277" i="6"/>
  <c r="W204" i="6"/>
  <c r="W368" i="6"/>
  <c r="W349" i="6"/>
  <c r="W206" i="6"/>
  <c r="W102" i="6"/>
  <c r="W358" i="6"/>
  <c r="W318" i="6"/>
  <c r="W151" i="6"/>
  <c r="W257" i="6"/>
  <c r="W248" i="6"/>
  <c r="W285" i="6"/>
  <c r="W220" i="6"/>
  <c r="W45" i="6"/>
  <c r="W276" i="6"/>
  <c r="W52" i="6"/>
  <c r="W141" i="6"/>
  <c r="W249" i="6"/>
  <c r="W245" i="6"/>
  <c r="W334" i="6"/>
  <c r="W299" i="6"/>
  <c r="W16" i="6"/>
  <c r="W36" i="6"/>
  <c r="W203" i="6"/>
  <c r="W370" i="6"/>
  <c r="W228" i="6"/>
  <c r="W132" i="6"/>
  <c r="W165" i="6"/>
  <c r="W41" i="6"/>
  <c r="W233" i="6"/>
  <c r="W32" i="6"/>
  <c r="W234" i="6"/>
  <c r="W319" i="6"/>
  <c r="W70" i="6"/>
  <c r="W104" i="6"/>
  <c r="W247" i="6"/>
  <c r="W356" i="6"/>
  <c r="W332" i="6"/>
  <c r="W183" i="6"/>
  <c r="W341" i="6"/>
  <c r="W304" i="6"/>
  <c r="W19" i="6"/>
  <c r="W53" i="6"/>
  <c r="W51" i="6"/>
  <c r="W166" i="6"/>
  <c r="W366" i="6"/>
  <c r="W290" i="6"/>
  <c r="W338" i="6"/>
  <c r="W340" i="6"/>
  <c r="W25" i="6"/>
  <c r="W351" i="6"/>
  <c r="W365" i="6"/>
  <c r="W8" i="6"/>
  <c r="W262" i="6"/>
  <c r="W27" i="6"/>
  <c r="W324" i="6"/>
  <c r="W346" i="6"/>
  <c r="W306" i="6"/>
  <c r="W112" i="6"/>
  <c r="W182" i="6"/>
  <c r="W292" i="6"/>
  <c r="W150" i="6"/>
  <c r="W268" i="6"/>
  <c r="W367" i="6"/>
  <c r="W294" i="6"/>
  <c r="W80" i="6"/>
  <c r="W169" i="6"/>
  <c r="W343" i="6"/>
  <c r="W212" i="6"/>
  <c r="W95" i="6"/>
  <c r="W345" i="6"/>
  <c r="W129" i="6"/>
  <c r="W29" i="6"/>
  <c r="W342" i="6"/>
  <c r="W175" i="6"/>
  <c r="W218" i="6"/>
  <c r="W355" i="6"/>
  <c r="S280" i="6"/>
  <c r="S312" i="6"/>
  <c r="S276" i="6"/>
  <c r="S166" i="6"/>
  <c r="S133" i="6"/>
  <c r="S350" i="6"/>
  <c r="S132" i="6"/>
  <c r="S364" i="6"/>
  <c r="S24" i="6"/>
  <c r="S18" i="6"/>
  <c r="S48" i="6"/>
  <c r="S283" i="6"/>
  <c r="S316" i="6"/>
  <c r="S169" i="6"/>
  <c r="S242" i="6"/>
  <c r="S264" i="6"/>
  <c r="S165" i="6"/>
  <c r="S46" i="6"/>
  <c r="S91" i="6"/>
  <c r="S356" i="6"/>
  <c r="S255" i="6"/>
  <c r="S118" i="6"/>
  <c r="S66" i="6"/>
  <c r="S129" i="6"/>
  <c r="S250" i="6"/>
  <c r="S305" i="6"/>
  <c r="S369" i="6"/>
  <c r="S29" i="6"/>
  <c r="S352" i="6"/>
  <c r="S62" i="6"/>
  <c r="S120" i="6"/>
  <c r="S266" i="6"/>
  <c r="S258" i="6"/>
  <c r="S344" i="6"/>
  <c r="S137" i="6"/>
  <c r="S360" i="6"/>
  <c r="S65" i="6"/>
  <c r="S90" i="6"/>
  <c r="S361" i="6"/>
  <c r="S301" i="6"/>
  <c r="S142" i="6"/>
  <c r="S180" i="6"/>
  <c r="S73" i="6"/>
  <c r="S246" i="6"/>
  <c r="S224" i="6"/>
  <c r="S304" i="6"/>
  <c r="S275" i="6"/>
  <c r="S20" i="6"/>
  <c r="S321" i="6"/>
  <c r="S50" i="6"/>
  <c r="S139" i="6"/>
  <c r="S191" i="6"/>
  <c r="S223" i="6"/>
  <c r="S299" i="6"/>
  <c r="S113" i="6"/>
  <c r="S211" i="6"/>
  <c r="S245" i="6"/>
  <c r="S281" i="6"/>
  <c r="S160" i="6"/>
  <c r="S185" i="6"/>
  <c r="S186" i="6"/>
  <c r="S16" i="6"/>
  <c r="S88" i="6"/>
  <c r="S226" i="6"/>
  <c r="S138" i="6"/>
  <c r="S87" i="6"/>
  <c r="S291" i="6"/>
  <c r="S287" i="6"/>
  <c r="S187" i="6"/>
  <c r="S107" i="6"/>
  <c r="S93" i="6"/>
  <c r="S28" i="6"/>
  <c r="S60" i="6"/>
  <c r="S25" i="6"/>
  <c r="S324" i="6"/>
  <c r="S184" i="6"/>
  <c r="S205" i="6"/>
  <c r="S189" i="6"/>
  <c r="S101" i="6"/>
  <c r="S115" i="6"/>
  <c r="S328" i="6"/>
  <c r="S252" i="6"/>
  <c r="W71" i="6"/>
  <c r="W156" i="6"/>
  <c r="W34" i="6"/>
  <c r="W214" i="6"/>
  <c r="W17" i="6"/>
  <c r="W339" i="6"/>
  <c r="W246" i="6"/>
  <c r="W47" i="6"/>
  <c r="W154" i="6"/>
  <c r="W116" i="6"/>
  <c r="W38" i="6"/>
  <c r="W289" i="6"/>
  <c r="W321" i="6"/>
  <c r="W121" i="6"/>
  <c r="W69" i="6"/>
  <c r="W49" i="6"/>
  <c r="W63" i="6"/>
  <c r="W236" i="6"/>
  <c r="W86" i="6"/>
  <c r="W58" i="6"/>
  <c r="W54" i="6"/>
  <c r="W361" i="6"/>
  <c r="W225" i="6"/>
  <c r="W348" i="6"/>
  <c r="W147" i="6"/>
  <c r="W316" i="6"/>
  <c r="W23" i="6"/>
  <c r="W128" i="6"/>
  <c r="W235" i="6"/>
  <c r="W232" i="6"/>
  <c r="W217" i="6"/>
  <c r="W329" i="6"/>
  <c r="W24" i="6"/>
  <c r="W279" i="6"/>
  <c r="W74" i="6"/>
  <c r="W103" i="6"/>
  <c r="W211" i="6"/>
  <c r="W242" i="6"/>
  <c r="W192" i="6"/>
  <c r="W252" i="6"/>
  <c r="W184" i="6"/>
  <c r="W301" i="6"/>
  <c r="W46" i="6"/>
  <c r="W238" i="6"/>
  <c r="W281" i="6"/>
  <c r="W10" i="6"/>
  <c r="W197" i="6"/>
  <c r="W280" i="6"/>
  <c r="W297" i="6"/>
  <c r="W139" i="6"/>
  <c r="W173" i="6"/>
  <c r="W50" i="6"/>
  <c r="W337" i="6"/>
  <c r="W354" i="6"/>
  <c r="W216" i="6"/>
  <c r="W7" i="6"/>
  <c r="W275" i="6"/>
  <c r="W295" i="6"/>
  <c r="W15" i="6"/>
  <c r="W305" i="6"/>
  <c r="W11" i="6"/>
  <c r="W109" i="6"/>
  <c r="W163" i="6"/>
  <c r="W303" i="6"/>
  <c r="W209" i="6"/>
  <c r="W159" i="6"/>
  <c r="W193" i="6"/>
  <c r="W207" i="6"/>
  <c r="W115" i="6"/>
  <c r="W133" i="6"/>
  <c r="W79" i="6"/>
  <c r="W196" i="6"/>
  <c r="W194" i="6"/>
  <c r="W31" i="6"/>
  <c r="W26" i="6"/>
  <c r="W168" i="6"/>
  <c r="W120" i="6"/>
  <c r="W191" i="6"/>
  <c r="W362" i="6"/>
  <c r="W105" i="6"/>
  <c r="W55" i="6"/>
  <c r="W94" i="6"/>
  <c r="W254" i="6"/>
  <c r="W323" i="6"/>
  <c r="W65" i="6"/>
  <c r="W158" i="6"/>
  <c r="W263" i="6"/>
  <c r="W314" i="6"/>
  <c r="W42" i="6"/>
  <c r="W308" i="6"/>
  <c r="W261" i="6"/>
  <c r="W78" i="6"/>
  <c r="W140" i="6"/>
  <c r="W62" i="6"/>
  <c r="W142" i="6"/>
  <c r="W145" i="6"/>
  <c r="W48" i="6"/>
  <c r="W227" i="6"/>
  <c r="W21" i="6"/>
  <c r="W273" i="6"/>
  <c r="W67" i="6"/>
  <c r="W118" i="6"/>
  <c r="W180" i="6"/>
  <c r="W14" i="6"/>
  <c r="W73" i="6"/>
  <c r="W243" i="6"/>
  <c r="W288" i="6"/>
  <c r="W61" i="6"/>
  <c r="W284" i="6"/>
  <c r="W229" i="6"/>
  <c r="W353" i="6"/>
  <c r="W330" i="6"/>
  <c r="W111" i="6"/>
  <c r="W215" i="6"/>
  <c r="W37" i="6"/>
  <c r="W199" i="6"/>
  <c r="W87" i="6"/>
  <c r="W195" i="6"/>
  <c r="W187" i="6"/>
  <c r="W117" i="6"/>
  <c r="W210" i="6"/>
  <c r="W328" i="6"/>
  <c r="W282" i="6"/>
  <c r="W272" i="6"/>
  <c r="W201" i="6"/>
  <c r="W176" i="6"/>
  <c r="W146" i="6"/>
  <c r="W134" i="6"/>
  <c r="S238" i="6"/>
  <c r="S249" i="6"/>
  <c r="S83" i="6"/>
  <c r="S303" i="6"/>
  <c r="S351" i="6"/>
  <c r="S151" i="6"/>
  <c r="S148" i="6"/>
  <c r="S112" i="6"/>
  <c r="S76" i="6"/>
  <c r="S270" i="6"/>
  <c r="S109" i="6"/>
  <c r="S198" i="6"/>
  <c r="S362" i="6"/>
  <c r="S309" i="6"/>
  <c r="S149" i="6"/>
  <c r="S57" i="6"/>
  <c r="S12" i="6"/>
  <c r="S167" i="6"/>
  <c r="S300" i="6"/>
  <c r="S54" i="6"/>
  <c r="S227" i="6"/>
  <c r="S106" i="6"/>
  <c r="S317" i="6"/>
  <c r="S200" i="6"/>
  <c r="S253" i="6"/>
  <c r="S89" i="6"/>
  <c r="S71" i="6"/>
  <c r="S122" i="6"/>
  <c r="S294" i="6"/>
  <c r="S193" i="6"/>
  <c r="S15" i="6"/>
  <c r="S38" i="6"/>
  <c r="S358" i="6"/>
  <c r="S8" i="6"/>
  <c r="S92" i="6"/>
  <c r="S94" i="6"/>
  <c r="S41" i="6"/>
  <c r="S168" i="6"/>
  <c r="S237" i="6"/>
  <c r="S322" i="6"/>
  <c r="S85" i="6"/>
  <c r="S219" i="6"/>
  <c r="S318" i="6"/>
  <c r="S315" i="6"/>
  <c r="S297" i="6"/>
  <c r="S208" i="6"/>
  <c r="S171" i="6"/>
  <c r="S367" i="6"/>
  <c r="S111" i="6"/>
  <c r="S288" i="6"/>
  <c r="S355" i="6"/>
  <c r="S215" i="6"/>
  <c r="S19" i="6"/>
  <c r="S131" i="6"/>
  <c r="S34" i="6"/>
  <c r="S49" i="6"/>
  <c r="S58" i="6"/>
  <c r="S128" i="6"/>
  <c r="S319" i="6"/>
  <c r="S178" i="6"/>
  <c r="S182" i="6"/>
  <c r="S108" i="6"/>
  <c r="S233" i="6"/>
  <c r="S277" i="6"/>
  <c r="S174" i="6"/>
  <c r="S36" i="6"/>
  <c r="S163" i="6"/>
  <c r="S158" i="6"/>
  <c r="S206" i="6"/>
  <c r="S273" i="6"/>
  <c r="S146" i="6"/>
  <c r="S333" i="6"/>
  <c r="S201" i="6"/>
  <c r="S72" i="6"/>
  <c r="S45" i="6"/>
  <c r="S145" i="6"/>
  <c r="S102" i="6"/>
  <c r="S278" i="6"/>
  <c r="S331" i="6"/>
  <c r="S37" i="6"/>
  <c r="S257" i="6"/>
  <c r="S254" i="6"/>
  <c r="S290" i="6"/>
  <c r="S365" i="6"/>
  <c r="S342" i="6"/>
  <c r="S134" i="6"/>
  <c r="S21" i="6"/>
  <c r="S79" i="6"/>
  <c r="S292" i="6"/>
  <c r="S33" i="6"/>
  <c r="W85" i="6"/>
  <c r="W317" i="6"/>
  <c r="W286" i="6"/>
  <c r="W9" i="6"/>
  <c r="W88" i="6"/>
  <c r="W208" i="6"/>
  <c r="W186" i="6"/>
  <c r="W171" i="6"/>
  <c r="W315" i="6"/>
  <c r="W223" i="6"/>
  <c r="W113" i="6"/>
  <c r="W331" i="6"/>
  <c r="W68" i="6"/>
  <c r="W155" i="6"/>
  <c r="W239" i="6"/>
  <c r="W260" i="6"/>
  <c r="W92" i="6"/>
  <c r="W110" i="6"/>
  <c r="W28" i="6"/>
  <c r="W167" i="6"/>
  <c r="W44" i="6"/>
  <c r="W126" i="6"/>
  <c r="W230" i="6"/>
  <c r="W170" i="6"/>
  <c r="W148" i="6"/>
  <c r="W267" i="6"/>
  <c r="W231" i="6"/>
  <c r="W20" i="6"/>
  <c r="W153" i="6"/>
  <c r="W226" i="6"/>
  <c r="W114" i="6"/>
  <c r="W72" i="6"/>
  <c r="W352" i="6"/>
  <c r="W259" i="6"/>
  <c r="W98" i="6"/>
  <c r="W188" i="6"/>
  <c r="W287" i="6"/>
  <c r="W320" i="6"/>
  <c r="W30" i="6"/>
  <c r="W360" i="6"/>
  <c r="W190" i="6"/>
  <c r="W298" i="6"/>
  <c r="W131" i="6"/>
  <c r="W137" i="6"/>
  <c r="W122" i="6"/>
  <c r="W265" i="6"/>
  <c r="W322" i="6"/>
  <c r="W327" i="6"/>
  <c r="W309" i="6"/>
  <c r="W91" i="6"/>
  <c r="W127" i="6"/>
  <c r="W221" i="6"/>
  <c r="W149" i="6"/>
  <c r="W326" i="6"/>
  <c r="W82" i="6"/>
  <c r="W100" i="6"/>
  <c r="W172" i="6"/>
  <c r="W43" i="6"/>
  <c r="W76" i="6"/>
  <c r="W33" i="6"/>
  <c r="W56" i="6"/>
  <c r="W312" i="6"/>
  <c r="W64" i="6"/>
  <c r="W160" i="6"/>
  <c r="W240" i="6"/>
  <c r="W253" i="6"/>
  <c r="W178" i="6"/>
  <c r="W123" i="6"/>
  <c r="W39" i="6"/>
  <c r="W99" i="6"/>
  <c r="W181" i="6"/>
  <c r="W219" i="6"/>
  <c r="W244" i="6"/>
  <c r="W278" i="6"/>
  <c r="W189" i="6"/>
  <c r="W135" i="6"/>
  <c r="W336" i="6"/>
  <c r="W205" i="6"/>
  <c r="W333" i="6"/>
  <c r="W119" i="6"/>
  <c r="W108" i="6"/>
  <c r="W59" i="6"/>
  <c r="W251" i="6"/>
  <c r="W293" i="6"/>
  <c r="W83" i="6"/>
  <c r="W130" i="6"/>
  <c r="W363" i="6"/>
  <c r="W143" i="6"/>
  <c r="W97" i="6"/>
  <c r="W296" i="6"/>
  <c r="W250" i="6"/>
  <c r="W162" i="6"/>
  <c r="W40" i="6"/>
  <c r="W22" i="6"/>
  <c r="W357" i="6"/>
  <c r="W371" i="6"/>
  <c r="W179" i="6"/>
  <c r="W347" i="6"/>
  <c r="G51" i="3"/>
  <c r="H51" i="3" s="1"/>
  <c r="G41" i="3"/>
  <c r="H41" i="3" s="1"/>
  <c r="V213" i="2"/>
  <c r="V7" i="2"/>
  <c r="R14" i="2"/>
  <c r="V351" i="2"/>
  <c r="V192" i="2"/>
  <c r="V40" i="2"/>
  <c r="V316" i="2"/>
  <c r="V79" i="2"/>
  <c r="V57" i="2"/>
  <c r="V222" i="2"/>
  <c r="V52" i="2"/>
  <c r="V214" i="2"/>
  <c r="V129" i="2"/>
  <c r="V75" i="2"/>
  <c r="V93" i="2"/>
  <c r="V125" i="2"/>
  <c r="V181" i="2"/>
  <c r="V194" i="2"/>
  <c r="V304" i="2"/>
  <c r="V112" i="2"/>
  <c r="V344" i="2"/>
  <c r="V225" i="2"/>
  <c r="V201" i="2"/>
  <c r="V319" i="2"/>
  <c r="V90" i="2"/>
  <c r="V53" i="2"/>
  <c r="V22" i="2"/>
  <c r="V329" i="2"/>
  <c r="V113" i="2"/>
  <c r="V9" i="2"/>
  <c r="V124" i="2"/>
  <c r="V322" i="2"/>
  <c r="V265" i="2"/>
  <c r="V185" i="2"/>
  <c r="V334" i="2"/>
  <c r="V127" i="2"/>
  <c r="V348" i="2"/>
  <c r="V102" i="2"/>
  <c r="V78" i="2"/>
  <c r="V313" i="2"/>
  <c r="V221" i="2"/>
  <c r="V328" i="2"/>
  <c r="V343" i="2"/>
  <c r="V362" i="2"/>
  <c r="V135" i="2"/>
  <c r="V281" i="2"/>
  <c r="V103" i="2"/>
  <c r="V167" i="2"/>
  <c r="V109" i="2"/>
  <c r="V233" i="2"/>
  <c r="V269" i="2"/>
  <c r="V339" i="2"/>
  <c r="V346" i="2"/>
  <c r="R329" i="2"/>
  <c r="R204" i="2"/>
  <c r="R84" i="2"/>
  <c r="R184" i="2"/>
  <c r="R325" i="2"/>
  <c r="R69" i="2"/>
  <c r="R247" i="2"/>
  <c r="R119" i="2"/>
  <c r="R326" i="2"/>
  <c r="R198" i="2"/>
  <c r="R70" i="2"/>
  <c r="R105" i="2"/>
  <c r="R140" i="2"/>
  <c r="R276" i="2"/>
  <c r="R280" i="2"/>
  <c r="R24" i="2"/>
  <c r="R165" i="2"/>
  <c r="R295" i="2"/>
  <c r="R167" i="2"/>
  <c r="R39" i="2"/>
  <c r="R246" i="2"/>
  <c r="R54" i="2"/>
  <c r="R201" i="2"/>
  <c r="R249" i="2"/>
  <c r="R365" i="2"/>
  <c r="R332" i="2"/>
  <c r="R76" i="2"/>
  <c r="R212" i="2"/>
  <c r="R360" i="2"/>
  <c r="R248" i="2"/>
  <c r="R120" i="2"/>
  <c r="R367" i="2"/>
  <c r="R261" i="2"/>
  <c r="R133" i="2"/>
  <c r="R343" i="2"/>
  <c r="R279" i="2"/>
  <c r="R215" i="2"/>
  <c r="R151" i="2"/>
  <c r="R87" i="2"/>
  <c r="R23" i="2"/>
  <c r="R294" i="2"/>
  <c r="R230" i="2"/>
  <c r="R166" i="2"/>
  <c r="R102" i="2"/>
  <c r="R38" i="2"/>
  <c r="R137" i="2"/>
  <c r="R129" i="2"/>
  <c r="R340" i="2"/>
  <c r="R312" i="2"/>
  <c r="R56" i="2"/>
  <c r="R197" i="2"/>
  <c r="R311" i="2"/>
  <c r="R183" i="2"/>
  <c r="R55" i="2"/>
  <c r="R262" i="2"/>
  <c r="R134" i="2"/>
  <c r="R370" i="2"/>
  <c r="R20" i="2"/>
  <c r="R152" i="2"/>
  <c r="R293" i="2"/>
  <c r="R37" i="2"/>
  <c r="R231" i="2"/>
  <c r="R103" i="2"/>
  <c r="R310" i="2"/>
  <c r="R182" i="2"/>
  <c r="R118" i="2"/>
  <c r="R313" i="2"/>
  <c r="R305" i="2"/>
  <c r="R81" i="2"/>
  <c r="R257" i="2"/>
  <c r="R268" i="2"/>
  <c r="R12" i="2"/>
  <c r="R148" i="2"/>
  <c r="R344" i="2"/>
  <c r="R216" i="2"/>
  <c r="R88" i="2"/>
  <c r="R351" i="2"/>
  <c r="R229" i="2"/>
  <c r="R101" i="2"/>
  <c r="R327" i="2"/>
  <c r="R263" i="2"/>
  <c r="R199" i="2"/>
  <c r="R135" i="2"/>
  <c r="R71" i="2"/>
  <c r="R342" i="2"/>
  <c r="R278" i="2"/>
  <c r="R214" i="2"/>
  <c r="R150" i="2"/>
  <c r="R86" i="2"/>
  <c r="R22" i="2"/>
  <c r="R233" i="2"/>
  <c r="R17" i="2"/>
  <c r="R241" i="2"/>
  <c r="R265" i="2"/>
  <c r="R361" i="2"/>
  <c r="R41" i="2"/>
  <c r="R225" i="2"/>
  <c r="R362" i="2"/>
  <c r="R188" i="2"/>
  <c r="R60" i="2"/>
  <c r="R324" i="2"/>
  <c r="R260" i="2"/>
  <c r="R132" i="2"/>
  <c r="R68" i="2"/>
  <c r="R336" i="2"/>
  <c r="R272" i="2"/>
  <c r="R240" i="2"/>
  <c r="R176" i="2"/>
  <c r="R144" i="2"/>
  <c r="R112" i="2"/>
  <c r="R80" i="2"/>
  <c r="R48" i="2"/>
  <c r="R16" i="2"/>
  <c r="R363" i="2"/>
  <c r="R347" i="2"/>
  <c r="R317" i="2"/>
  <c r="R285" i="2"/>
  <c r="R253" i="2"/>
  <c r="R221" i="2"/>
  <c r="R189" i="2"/>
  <c r="R157" i="2"/>
  <c r="R125" i="2"/>
  <c r="R93" i="2"/>
  <c r="R29" i="2"/>
  <c r="R339" i="2"/>
  <c r="R323" i="2"/>
  <c r="R307" i="2"/>
  <c r="R291" i="2"/>
  <c r="R275" i="2"/>
  <c r="R259" i="2"/>
  <c r="R243" i="2"/>
  <c r="R227" i="2"/>
  <c r="R211" i="2"/>
  <c r="R195" i="2"/>
  <c r="R179" i="2"/>
  <c r="R163" i="2"/>
  <c r="R147" i="2"/>
  <c r="R131" i="2"/>
  <c r="R115" i="2"/>
  <c r="R99" i="2"/>
  <c r="R83" i="2"/>
  <c r="R67" i="2"/>
  <c r="R51" i="2"/>
  <c r="R35" i="2"/>
  <c r="R19" i="2"/>
  <c r="R338" i="2"/>
  <c r="R322" i="2"/>
  <c r="R306" i="2"/>
  <c r="R290" i="2"/>
  <c r="R274" i="2"/>
  <c r="R258" i="2"/>
  <c r="R242" i="2"/>
  <c r="R226" i="2"/>
  <c r="R210" i="2"/>
  <c r="R194" i="2"/>
  <c r="R178" i="2"/>
  <c r="R162" i="2"/>
  <c r="R146" i="2"/>
  <c r="R130" i="2"/>
  <c r="R114" i="2"/>
  <c r="R98" i="2"/>
  <c r="R82" i="2"/>
  <c r="R66" i="2"/>
  <c r="R50" i="2"/>
  <c r="R34" i="2"/>
  <c r="R18" i="2"/>
  <c r="R145" i="2"/>
  <c r="R357" i="2"/>
  <c r="R25" i="2"/>
  <c r="R273" i="2"/>
  <c r="R153" i="2"/>
  <c r="R369" i="2"/>
  <c r="R217" i="2"/>
  <c r="R49" i="2"/>
  <c r="R337" i="2"/>
  <c r="R169" i="2"/>
  <c r="R321" i="2"/>
  <c r="R193" i="2"/>
  <c r="R65" i="2"/>
  <c r="R354" i="2"/>
  <c r="R300" i="2"/>
  <c r="R236" i="2"/>
  <c r="R172" i="2"/>
  <c r="R108" i="2"/>
  <c r="R44" i="2"/>
  <c r="R358" i="2"/>
  <c r="R308" i="2"/>
  <c r="R244" i="2"/>
  <c r="R180" i="2"/>
  <c r="R116" i="2"/>
  <c r="R52" i="2"/>
  <c r="R368" i="2"/>
  <c r="R352" i="2"/>
  <c r="R328" i="2"/>
  <c r="R296" i="2"/>
  <c r="R264" i="2"/>
  <c r="R232" i="2"/>
  <c r="R200" i="2"/>
  <c r="R168" i="2"/>
  <c r="R136" i="2"/>
  <c r="R104" i="2"/>
  <c r="R72" i="2"/>
  <c r="R40" i="2"/>
  <c r="R8" i="2"/>
  <c r="R359" i="2"/>
  <c r="R341" i="2"/>
  <c r="R309" i="2"/>
  <c r="R277" i="2"/>
  <c r="R245" i="2"/>
  <c r="R213" i="2"/>
  <c r="R181" i="2"/>
  <c r="R149" i="2"/>
  <c r="R117" i="2"/>
  <c r="R85" i="2"/>
  <c r="R53" i="2"/>
  <c r="R21" i="2"/>
  <c r="R335" i="2"/>
  <c r="R319" i="2"/>
  <c r="R303" i="2"/>
  <c r="R287" i="2"/>
  <c r="R271" i="2"/>
  <c r="R255" i="2"/>
  <c r="R239" i="2"/>
  <c r="R223" i="2"/>
  <c r="R207" i="2"/>
  <c r="R191" i="2"/>
  <c r="R175" i="2"/>
  <c r="R159" i="2"/>
  <c r="R143" i="2"/>
  <c r="R127" i="2"/>
  <c r="R111" i="2"/>
  <c r="R95" i="2"/>
  <c r="R79" i="2"/>
  <c r="R63" i="2"/>
  <c r="R47" i="2"/>
  <c r="R31" i="2"/>
  <c r="R15" i="2"/>
  <c r="R334" i="2"/>
  <c r="R318" i="2"/>
  <c r="R302" i="2"/>
  <c r="R286" i="2"/>
  <c r="R270" i="2"/>
  <c r="R254" i="2"/>
  <c r="R238" i="2"/>
  <c r="R222" i="2"/>
  <c r="R206" i="2"/>
  <c r="R190" i="2"/>
  <c r="R174" i="2"/>
  <c r="R158" i="2"/>
  <c r="R142" i="2"/>
  <c r="R126" i="2"/>
  <c r="R110" i="2"/>
  <c r="R94" i="2"/>
  <c r="R78" i="2"/>
  <c r="R62" i="2"/>
  <c r="R46" i="2"/>
  <c r="R30" i="2"/>
  <c r="F49" i="3"/>
  <c r="T111" i="10" s="1"/>
  <c r="R113" i="2"/>
  <c r="R353" i="2"/>
  <c r="R89" i="2"/>
  <c r="R209" i="2"/>
  <c r="R349" i="2"/>
  <c r="R97" i="2"/>
  <c r="R316" i="2"/>
  <c r="R252" i="2"/>
  <c r="R124" i="2"/>
  <c r="R366" i="2"/>
  <c r="R196" i="2"/>
  <c r="R7" i="2"/>
  <c r="R356" i="2"/>
  <c r="R304" i="2"/>
  <c r="R208" i="2"/>
  <c r="R61" i="2"/>
  <c r="R57" i="2"/>
  <c r="R281" i="2"/>
  <c r="R185" i="2"/>
  <c r="R73" i="2"/>
  <c r="R345" i="2"/>
  <c r="R177" i="2"/>
  <c r="R9" i="2"/>
  <c r="R297" i="2"/>
  <c r="R121" i="2"/>
  <c r="R289" i="2"/>
  <c r="R161" i="2"/>
  <c r="R33" i="2"/>
  <c r="R346" i="2"/>
  <c r="R284" i="2"/>
  <c r="R220" i="2"/>
  <c r="R156" i="2"/>
  <c r="R92" i="2"/>
  <c r="R28" i="2"/>
  <c r="R350" i="2"/>
  <c r="R292" i="2"/>
  <c r="R228" i="2"/>
  <c r="R164" i="2"/>
  <c r="R100" i="2"/>
  <c r="R36" i="2"/>
  <c r="R364" i="2"/>
  <c r="R348" i="2"/>
  <c r="R320" i="2"/>
  <c r="R288" i="2"/>
  <c r="R256" i="2"/>
  <c r="R224" i="2"/>
  <c r="R192" i="2"/>
  <c r="R160" i="2"/>
  <c r="R128" i="2"/>
  <c r="R96" i="2"/>
  <c r="R64" i="2"/>
  <c r="R32" i="2"/>
  <c r="R371" i="2"/>
  <c r="R355" i="2"/>
  <c r="R333" i="2"/>
  <c r="R301" i="2"/>
  <c r="R269" i="2"/>
  <c r="R237" i="2"/>
  <c r="R205" i="2"/>
  <c r="R173" i="2"/>
  <c r="R141" i="2"/>
  <c r="R109" i="2"/>
  <c r="R77" i="2"/>
  <c r="R45" i="2"/>
  <c r="R13" i="2"/>
  <c r="R331" i="2"/>
  <c r="R315" i="2"/>
  <c r="R299" i="2"/>
  <c r="R283" i="2"/>
  <c r="R267" i="2"/>
  <c r="R251" i="2"/>
  <c r="R235" i="2"/>
  <c r="R219" i="2"/>
  <c r="R203" i="2"/>
  <c r="R187" i="2"/>
  <c r="R171" i="2"/>
  <c r="R155" i="2"/>
  <c r="R139" i="2"/>
  <c r="R123" i="2"/>
  <c r="R107" i="2"/>
  <c r="R91" i="2"/>
  <c r="R75" i="2"/>
  <c r="R59" i="2"/>
  <c r="R43" i="2"/>
  <c r="R27" i="2"/>
  <c r="R11" i="2"/>
  <c r="R330" i="2"/>
  <c r="R314" i="2"/>
  <c r="R298" i="2"/>
  <c r="R282" i="2"/>
  <c r="R266" i="2"/>
  <c r="R250" i="2"/>
  <c r="R234" i="2"/>
  <c r="R218" i="2"/>
  <c r="R202" i="2"/>
  <c r="R186" i="2"/>
  <c r="R170" i="2"/>
  <c r="R154" i="2"/>
  <c r="R138" i="2"/>
  <c r="R122" i="2"/>
  <c r="R106" i="2"/>
  <c r="R90" i="2"/>
  <c r="R74" i="2"/>
  <c r="R58" i="2"/>
  <c r="R42" i="2"/>
  <c r="R26" i="2"/>
  <c r="R10" i="2"/>
  <c r="V86" i="2"/>
  <c r="V282" i="2"/>
  <c r="V141" i="2"/>
  <c r="V327" i="2"/>
  <c r="V320" i="2"/>
  <c r="V14" i="2"/>
  <c r="V95" i="2"/>
  <c r="V164" i="2"/>
  <c r="V84" i="2"/>
  <c r="V302" i="2"/>
  <c r="V361" i="2"/>
  <c r="V35" i="2"/>
  <c r="V105" i="2"/>
  <c r="V72" i="2"/>
  <c r="V314" i="2"/>
  <c r="V356" i="2"/>
  <c r="V275" i="2"/>
  <c r="V156" i="2"/>
  <c r="V59" i="2"/>
  <c r="V12" i="2"/>
  <c r="V248" i="2"/>
  <c r="V337" i="2"/>
  <c r="V277" i="2"/>
  <c r="V63" i="2"/>
  <c r="V100" i="2"/>
  <c r="V236" i="2"/>
  <c r="V97" i="2"/>
  <c r="V211" i="2"/>
  <c r="V46" i="2"/>
  <c r="V81" i="2"/>
  <c r="V315" i="2"/>
  <c r="V20" i="2"/>
  <c r="V153" i="2"/>
  <c r="V257" i="2"/>
  <c r="V256" i="2"/>
  <c r="V283" i="2"/>
  <c r="V107" i="2"/>
  <c r="V287" i="2"/>
  <c r="V149" i="2"/>
  <c r="V131" i="2"/>
  <c r="V140" i="2"/>
  <c r="V134" i="2"/>
  <c r="V122" i="2"/>
  <c r="V106" i="2"/>
  <c r="V209" i="2"/>
  <c r="V354" i="2"/>
  <c r="V210" i="2"/>
  <c r="V151" i="2"/>
  <c r="V358" i="2"/>
  <c r="V291" i="2"/>
  <c r="V217" i="2"/>
  <c r="V160" i="2"/>
  <c r="V369" i="2"/>
  <c r="V16" i="2"/>
  <c r="V55" i="2"/>
  <c r="V240" i="2"/>
  <c r="V259" i="2"/>
  <c r="V301" i="2"/>
  <c r="V28" i="2"/>
  <c r="V370" i="2"/>
  <c r="V101" i="2"/>
  <c r="V31" i="2"/>
  <c r="V71" i="2"/>
  <c r="V272" i="2"/>
  <c r="V159" i="2"/>
  <c r="V18" i="2"/>
  <c r="V163" i="2"/>
  <c r="V218" i="2"/>
  <c r="V68" i="2"/>
  <c r="V318" i="2"/>
  <c r="V249" i="2"/>
  <c r="V136" i="2"/>
  <c r="V80" i="2"/>
  <c r="V292" i="2"/>
  <c r="V365" i="2"/>
  <c r="V67" i="2"/>
  <c r="V92" i="2"/>
  <c r="V274" i="2"/>
  <c r="V305" i="2"/>
  <c r="V323" i="2"/>
  <c r="V173" i="2"/>
  <c r="V241" i="2"/>
  <c r="V296" i="2"/>
  <c r="V110" i="2"/>
  <c r="V285" i="2"/>
  <c r="V347" i="2"/>
  <c r="V91" i="2"/>
  <c r="V206" i="2"/>
  <c r="V330" i="2"/>
  <c r="V273" i="2"/>
  <c r="V96" i="2"/>
  <c r="V364" i="2"/>
  <c r="V226" i="2"/>
  <c r="V83" i="2"/>
  <c r="V268" i="2"/>
  <c r="V191" i="2"/>
  <c r="V279" i="2"/>
  <c r="V321" i="2"/>
  <c r="V74" i="2"/>
  <c r="V175" i="2"/>
  <c r="V350" i="2"/>
  <c r="V252" i="2"/>
  <c r="V89" i="2"/>
  <c r="V58" i="2"/>
  <c r="V253" i="2"/>
  <c r="V177" i="2"/>
  <c r="V303" i="2"/>
  <c r="V317" i="2"/>
  <c r="V171" i="2"/>
  <c r="V238" i="2"/>
  <c r="V116" i="2"/>
  <c r="V342" i="2"/>
  <c r="V183" i="2"/>
  <c r="V137" i="2"/>
  <c r="V26" i="2"/>
  <c r="V70" i="2"/>
  <c r="V205" i="2"/>
  <c r="V223" i="2"/>
  <c r="V295" i="2"/>
  <c r="V178" i="2"/>
  <c r="V51" i="2"/>
  <c r="V289" i="2"/>
  <c r="V133" i="2"/>
  <c r="V10" i="2"/>
  <c r="V276" i="2"/>
  <c r="V357" i="2"/>
  <c r="V76" i="2"/>
  <c r="V258" i="2"/>
  <c r="V215" i="2"/>
  <c r="V198" i="2"/>
  <c r="V196" i="2"/>
  <c r="V104" i="2"/>
  <c r="V288" i="2"/>
  <c r="V38" i="2"/>
  <c r="V139" i="2"/>
  <c r="V299" i="2"/>
  <c r="V166" i="2"/>
  <c r="V324" i="2"/>
  <c r="V23" i="2"/>
  <c r="V94" i="2"/>
  <c r="V138" i="2"/>
  <c r="V24" i="2"/>
  <c r="V108" i="2"/>
  <c r="V13" i="2"/>
  <c r="V255" i="2"/>
  <c r="V36" i="2"/>
  <c r="V33" i="2"/>
  <c r="V47" i="2"/>
  <c r="V208" i="2"/>
  <c r="V262" i="2"/>
  <c r="V202" i="2"/>
  <c r="V65" i="2"/>
  <c r="V130" i="2"/>
  <c r="V245" i="2"/>
  <c r="V172" i="2"/>
  <c r="V117" i="2"/>
  <c r="V231" i="2"/>
  <c r="V82" i="2"/>
  <c r="V182" i="2"/>
  <c r="V152" i="2"/>
  <c r="V25" i="2"/>
  <c r="V195" i="2"/>
  <c r="V170" i="2"/>
  <c r="V306" i="2"/>
  <c r="V64" i="2"/>
  <c r="V148" i="2"/>
  <c r="V143" i="2"/>
  <c r="V176" i="2"/>
  <c r="V230" i="2"/>
  <c r="V286" i="2"/>
  <c r="V30" i="2"/>
  <c r="V260" i="2"/>
  <c r="V54" i="2"/>
  <c r="V331" i="2"/>
  <c r="V49" i="2"/>
  <c r="V8" i="2"/>
  <c r="V150" i="2"/>
  <c r="V243" i="2"/>
  <c r="V280" i="2"/>
  <c r="V336" i="2"/>
  <c r="V239" i="2"/>
  <c r="V43" i="2"/>
  <c r="V232" i="2"/>
  <c r="V250" i="2"/>
  <c r="V85" i="2"/>
  <c r="V193" i="2"/>
  <c r="V341" i="2"/>
  <c r="V224" i="2"/>
  <c r="V310" i="2"/>
  <c r="V234" i="2"/>
  <c r="V271" i="2"/>
  <c r="V73" i="2"/>
  <c r="V56" i="2"/>
  <c r="V162" i="2"/>
  <c r="V312" i="2"/>
  <c r="V368" i="2"/>
  <c r="V371" i="2"/>
  <c r="V128" i="2"/>
  <c r="V212" i="2"/>
  <c r="V353" i="2"/>
  <c r="V45" i="2"/>
  <c r="V235" i="2"/>
  <c r="V261" i="2"/>
  <c r="V27" i="2"/>
  <c r="V155" i="2"/>
  <c r="V200" i="2"/>
  <c r="V298" i="2"/>
  <c r="V186" i="2"/>
  <c r="V189" i="2"/>
  <c r="V69" i="2"/>
  <c r="V48" i="2"/>
  <c r="V146" i="2"/>
  <c r="V340" i="2"/>
  <c r="V309" i="2"/>
  <c r="V168" i="2"/>
  <c r="V199" i="2"/>
  <c r="V19" i="2"/>
  <c r="V147" i="2"/>
  <c r="V184" i="2"/>
  <c r="V290" i="2"/>
  <c r="V62" i="2"/>
  <c r="V132" i="2"/>
  <c r="V363" i="2"/>
  <c r="V61" i="2"/>
  <c r="V32" i="2"/>
  <c r="V114" i="2"/>
  <c r="V332" i="2"/>
  <c r="V293" i="2"/>
  <c r="V359" i="2"/>
  <c r="V119" i="2"/>
  <c r="V270" i="2"/>
  <c r="V367" i="2"/>
  <c r="V161" i="2"/>
  <c r="V11" i="2"/>
  <c r="V244" i="2"/>
  <c r="V251" i="2"/>
  <c r="V345" i="2"/>
  <c r="V121" i="2"/>
  <c r="V264" i="2"/>
  <c r="V99" i="2"/>
  <c r="V284" i="2"/>
  <c r="V294" i="2"/>
  <c r="V297" i="2"/>
  <c r="V15" i="2"/>
  <c r="V366" i="2"/>
  <c r="V355" i="2"/>
  <c r="V60" i="2"/>
  <c r="V247" i="2"/>
  <c r="V39" i="2"/>
  <c r="V87" i="2"/>
  <c r="V326" i="2"/>
  <c r="V335" i="2"/>
  <c r="V88" i="2"/>
  <c r="V207" i="2"/>
  <c r="V216" i="2"/>
  <c r="V126" i="2"/>
  <c r="V77" i="2"/>
  <c r="V325" i="2"/>
  <c r="V111" i="2"/>
  <c r="V50" i="2"/>
  <c r="V246" i="2"/>
  <c r="V188" i="2"/>
  <c r="V17" i="2"/>
  <c r="V145" i="2"/>
  <c r="V179" i="2"/>
  <c r="V352" i="2"/>
  <c r="V204" i="2"/>
  <c r="V34" i="2"/>
  <c r="V21" i="2"/>
  <c r="V187" i="2"/>
  <c r="V154" i="2"/>
  <c r="V158" i="2"/>
  <c r="V144" i="2"/>
  <c r="V278" i="2"/>
  <c r="V228" i="2"/>
  <c r="V267" i="2"/>
  <c r="V41" i="2"/>
  <c r="V169" i="2"/>
  <c r="V118" i="2"/>
  <c r="V227" i="2"/>
  <c r="V174" i="2"/>
  <c r="V242" i="2"/>
  <c r="V44" i="2"/>
  <c r="V338" i="2"/>
  <c r="V42" i="2"/>
  <c r="V360" i="2"/>
  <c r="V349" i="2"/>
  <c r="V311" i="2"/>
  <c r="V307" i="2"/>
  <c r="V123" i="2"/>
  <c r="V98" i="2"/>
  <c r="V190" i="2"/>
  <c r="V266" i="2"/>
  <c r="V180" i="2"/>
  <c r="V37" i="2"/>
  <c r="V165" i="2"/>
  <c r="V219" i="2"/>
  <c r="V308" i="2"/>
  <c r="V229" i="2"/>
  <c r="V263" i="2"/>
  <c r="V333" i="2"/>
  <c r="V237" i="2"/>
  <c r="V115" i="2"/>
  <c r="V66" i="2"/>
  <c r="V254" i="2"/>
  <c r="V120" i="2"/>
  <c r="V220" i="2"/>
  <c r="V29" i="2"/>
  <c r="V157" i="2"/>
  <c r="V203" i="2"/>
  <c r="V300" i="2"/>
  <c r="V142" i="2"/>
  <c r="V197" i="2"/>
  <c r="F39" i="3"/>
  <c r="X22" i="10" l="1"/>
  <c r="X249" i="10"/>
  <c r="X272" i="10"/>
  <c r="X63" i="10"/>
  <c r="X267" i="10"/>
  <c r="X254" i="10"/>
  <c r="X64" i="10"/>
  <c r="X336" i="10"/>
  <c r="X306" i="10"/>
  <c r="X299" i="10"/>
  <c r="X198" i="10"/>
  <c r="X284" i="10"/>
  <c r="X114" i="10"/>
  <c r="X92" i="10"/>
  <c r="X349" i="10"/>
  <c r="X229" i="10"/>
  <c r="X117" i="10"/>
  <c r="X60" i="10"/>
  <c r="X113" i="10"/>
  <c r="X224" i="10"/>
  <c r="X29" i="10"/>
  <c r="X302" i="10"/>
  <c r="X212" i="10"/>
  <c r="X50" i="10"/>
  <c r="X238" i="10"/>
  <c r="X281" i="10"/>
  <c r="X137" i="10"/>
  <c r="X182" i="10"/>
  <c r="X105" i="10"/>
  <c r="X355" i="10"/>
  <c r="X58" i="10"/>
  <c r="X85" i="10"/>
  <c r="X121" i="10"/>
  <c r="X43" i="10"/>
  <c r="X310" i="10"/>
  <c r="X352" i="10"/>
  <c r="X208" i="10"/>
  <c r="X332" i="10"/>
  <c r="X345" i="10"/>
  <c r="T278" i="10"/>
  <c r="T263" i="10"/>
  <c r="T54" i="10"/>
  <c r="T329" i="10"/>
  <c r="T301" i="10"/>
  <c r="T151" i="10"/>
  <c r="T101" i="10"/>
  <c r="T324" i="10"/>
  <c r="T365" i="10"/>
  <c r="T85" i="10"/>
  <c r="T357" i="10"/>
  <c r="T93" i="10"/>
  <c r="T352" i="10"/>
  <c r="T96" i="10"/>
  <c r="T132" i="10"/>
  <c r="T17" i="10"/>
  <c r="T208" i="10"/>
  <c r="T228" i="10"/>
  <c r="T118" i="10"/>
  <c r="T110" i="10"/>
  <c r="T234" i="10"/>
  <c r="T223" i="10"/>
  <c r="T187" i="10"/>
  <c r="T249" i="10"/>
  <c r="T369" i="10"/>
  <c r="T41" i="10"/>
  <c r="T317" i="10"/>
  <c r="T229" i="10"/>
  <c r="T314" i="10"/>
  <c r="T27" i="10"/>
  <c r="T347" i="10"/>
  <c r="T63" i="10"/>
  <c r="T190" i="10"/>
  <c r="T144" i="10"/>
  <c r="T146" i="10"/>
  <c r="T191" i="10"/>
  <c r="T140" i="10"/>
  <c r="T154" i="10"/>
  <c r="T126" i="10"/>
  <c r="T69" i="10"/>
  <c r="T359" i="10"/>
  <c r="T236" i="10"/>
  <c r="T213" i="10"/>
  <c r="T220" i="10"/>
  <c r="T252" i="10"/>
  <c r="T262" i="10"/>
  <c r="T159" i="10"/>
  <c r="T209" i="10"/>
  <c r="T196" i="10"/>
  <c r="T204" i="10"/>
  <c r="T366" i="10"/>
  <c r="T186" i="10"/>
  <c r="T277" i="10"/>
  <c r="T239" i="10"/>
  <c r="H62" i="3"/>
  <c r="X162" i="10"/>
  <c r="X370" i="10"/>
  <c r="X10" i="10"/>
  <c r="X256" i="10"/>
  <c r="X12" i="10"/>
  <c r="X13" i="10"/>
  <c r="X265" i="10"/>
  <c r="X262" i="10"/>
  <c r="X52" i="10"/>
  <c r="X18" i="10"/>
  <c r="X186" i="10"/>
  <c r="X39" i="10"/>
  <c r="X150" i="10"/>
  <c r="X122" i="10"/>
  <c r="X131" i="10"/>
  <c r="X218" i="10"/>
  <c r="X30" i="10"/>
  <c r="X45" i="10"/>
  <c r="X250" i="10"/>
  <c r="X307" i="10"/>
  <c r="X37" i="10"/>
  <c r="X47" i="10"/>
  <c r="X129" i="10"/>
  <c r="X109" i="10"/>
  <c r="X196" i="10"/>
  <c r="X222" i="10"/>
  <c r="X28" i="10"/>
  <c r="X286" i="10"/>
  <c r="X112" i="10"/>
  <c r="X66" i="10"/>
  <c r="X297" i="10"/>
  <c r="X280" i="10"/>
  <c r="X124" i="10"/>
  <c r="X213" i="10"/>
  <c r="X93" i="10"/>
  <c r="X165" i="10"/>
  <c r="T91" i="10"/>
  <c r="T298" i="10"/>
  <c r="T13" i="10"/>
  <c r="T293" i="10"/>
  <c r="T259" i="10"/>
  <c r="T272" i="10"/>
  <c r="T169" i="10"/>
  <c r="T282" i="10"/>
  <c r="T157" i="10"/>
  <c r="T78" i="10"/>
  <c r="T123" i="10"/>
  <c r="T20" i="10"/>
  <c r="T315" i="10"/>
  <c r="T247" i="10"/>
  <c r="T290" i="10"/>
  <c r="T79" i="10"/>
  <c r="T7" i="10"/>
  <c r="T291" i="10"/>
  <c r="T77" i="10"/>
  <c r="T354" i="10"/>
  <c r="T21" i="10"/>
  <c r="T34" i="10"/>
  <c r="T135" i="10"/>
  <c r="T273" i="10"/>
  <c r="T117" i="10"/>
  <c r="T183" i="10"/>
  <c r="T305" i="10"/>
  <c r="T253" i="10"/>
  <c r="T292" i="10"/>
  <c r="T65" i="10"/>
  <c r="T124" i="10"/>
  <c r="T268" i="10"/>
  <c r="T302" i="10"/>
  <c r="T370" i="10"/>
  <c r="T86" i="10"/>
  <c r="T148" i="10"/>
  <c r="T179" i="10"/>
  <c r="T116" i="10"/>
  <c r="T193" i="10"/>
  <c r="T136" i="10"/>
  <c r="T276" i="10"/>
  <c r="T176" i="10"/>
  <c r="T212" i="10"/>
  <c r="T182" i="10"/>
  <c r="T171" i="10"/>
  <c r="T129" i="10"/>
  <c r="T203" i="10"/>
  <c r="T166" i="10"/>
  <c r="T46" i="10"/>
  <c r="T217" i="10"/>
  <c r="T325" i="10"/>
  <c r="T9" i="10"/>
  <c r="T173" i="10"/>
  <c r="T281" i="10"/>
  <c r="T49" i="10"/>
  <c r="T71" i="10"/>
  <c r="T294" i="10"/>
  <c r="T150" i="10"/>
  <c r="T62" i="10"/>
  <c r="T269" i="10"/>
  <c r="T92" i="10"/>
  <c r="T205" i="10"/>
  <c r="T168" i="10"/>
  <c r="T243" i="10"/>
  <c r="T367" i="10"/>
  <c r="T256" i="10"/>
  <c r="T261" i="10"/>
  <c r="T211" i="10"/>
  <c r="T81" i="10"/>
  <c r="T280" i="10"/>
  <c r="T358" i="10"/>
  <c r="T248" i="10"/>
  <c r="T295" i="10"/>
  <c r="T322" i="10"/>
  <c r="T355" i="10"/>
  <c r="T57" i="10"/>
  <c r="T70" i="10"/>
  <c r="T45" i="10"/>
  <c r="T286" i="10"/>
  <c r="T194" i="10"/>
  <c r="T37" i="10"/>
  <c r="T141" i="10"/>
  <c r="X100" i="10"/>
  <c r="X268" i="10"/>
  <c r="X180" i="10"/>
  <c r="X132" i="10"/>
  <c r="X195" i="10"/>
  <c r="X288" i="10"/>
  <c r="X217" i="10"/>
  <c r="X333" i="10"/>
  <c r="X359" i="10"/>
  <c r="X361" i="10"/>
  <c r="X245" i="10"/>
  <c r="X169" i="10"/>
  <c r="X126" i="10"/>
  <c r="X348" i="10"/>
  <c r="X80" i="10"/>
  <c r="X62" i="10"/>
  <c r="X342" i="10"/>
  <c r="T177" i="10"/>
  <c r="T14" i="10"/>
  <c r="T94" i="10"/>
  <c r="T222" i="10"/>
  <c r="T343" i="10"/>
  <c r="T105" i="10"/>
  <c r="T289" i="10"/>
  <c r="T202" i="10"/>
  <c r="T59" i="10"/>
  <c r="T260" i="10"/>
  <c r="T337" i="10"/>
  <c r="T76" i="10"/>
  <c r="T237" i="10"/>
  <c r="T160" i="10"/>
  <c r="T330" i="10"/>
  <c r="T266" i="10"/>
  <c r="T107" i="10"/>
  <c r="T36" i="10"/>
  <c r="T170" i="10"/>
  <c r="T175" i="10"/>
  <c r="T95" i="10"/>
  <c r="T39" i="10"/>
  <c r="T341" i="10"/>
  <c r="T15" i="10"/>
  <c r="T40" i="10"/>
  <c r="T164" i="10"/>
  <c r="T304" i="10"/>
  <c r="T215" i="10"/>
  <c r="T321" i="10"/>
  <c r="T102" i="10"/>
  <c r="T143" i="10"/>
  <c r="T310" i="10"/>
  <c r="T156" i="10"/>
  <c r="T328" i="10"/>
  <c r="T226" i="10"/>
  <c r="T216" i="10"/>
  <c r="T152" i="10"/>
  <c r="T258" i="10"/>
  <c r="T351" i="10"/>
  <c r="T319" i="10"/>
  <c r="T270" i="10"/>
  <c r="T320" i="10"/>
  <c r="T218" i="10"/>
  <c r="T327" i="10"/>
  <c r="T275" i="10"/>
  <c r="X346" i="10"/>
  <c r="X269" i="10"/>
  <c r="X27" i="10"/>
  <c r="X264" i="10"/>
  <c r="X46" i="10"/>
  <c r="X34" i="10"/>
  <c r="X188" i="10"/>
  <c r="X203" i="10"/>
  <c r="X318" i="10"/>
  <c r="X234" i="10"/>
  <c r="X202" i="10"/>
  <c r="X141" i="10"/>
  <c r="X251" i="10"/>
  <c r="X215" i="10"/>
  <c r="X210" i="10"/>
  <c r="X303" i="10"/>
  <c r="X344" i="10"/>
  <c r="X193" i="10"/>
  <c r="X328" i="10"/>
  <c r="X130" i="10"/>
  <c r="X323" i="10"/>
  <c r="X147" i="10"/>
  <c r="X219" i="10"/>
  <c r="X260" i="10"/>
  <c r="X325" i="10"/>
  <c r="X356" i="10"/>
  <c r="X184" i="10"/>
  <c r="X164" i="10"/>
  <c r="X81" i="10"/>
  <c r="X161" i="10"/>
  <c r="X369" i="10"/>
  <c r="X73" i="10"/>
  <c r="X110" i="10"/>
  <c r="X21" i="10"/>
  <c r="X134" i="10"/>
  <c r="X364" i="10"/>
  <c r="X89" i="10"/>
  <c r="X145" i="10"/>
  <c r="X118" i="10"/>
  <c r="X68" i="10"/>
  <c r="X96" i="10"/>
  <c r="X94" i="10"/>
  <c r="X290" i="10"/>
  <c r="X365" i="10"/>
  <c r="X183" i="10"/>
  <c r="X44" i="10"/>
  <c r="X119" i="10"/>
  <c r="X143" i="10"/>
  <c r="T210" i="6"/>
  <c r="U360" i="10"/>
  <c r="U277" i="10"/>
  <c r="U309" i="10"/>
  <c r="U256" i="10"/>
  <c r="U246" i="10"/>
  <c r="U100" i="10"/>
  <c r="U284" i="10"/>
  <c r="U113" i="10"/>
  <c r="U363" i="10"/>
  <c r="U192" i="10"/>
  <c r="U335" i="10"/>
  <c r="U230" i="10"/>
  <c r="U181" i="10"/>
  <c r="U155" i="10"/>
  <c r="U366" i="10"/>
  <c r="U319" i="10"/>
  <c r="U211" i="10"/>
  <c r="U275" i="10"/>
  <c r="U320" i="10"/>
  <c r="U250" i="10"/>
  <c r="U240" i="10"/>
  <c r="U276" i="10"/>
  <c r="U149" i="10"/>
  <c r="U367" i="10"/>
  <c r="U351" i="10"/>
  <c r="U336" i="10"/>
  <c r="U261" i="10"/>
  <c r="U210" i="10"/>
  <c r="U196" i="10"/>
  <c r="U187" i="10"/>
  <c r="U234" i="10"/>
  <c r="U168" i="10"/>
  <c r="U111" i="10"/>
  <c r="U129" i="10"/>
  <c r="U204" i="10"/>
  <c r="U214" i="10"/>
  <c r="U119" i="10"/>
  <c r="U327" i="10"/>
  <c r="U332" i="10"/>
  <c r="U279" i="10"/>
  <c r="U244" i="10"/>
  <c r="U270" i="10"/>
  <c r="U198" i="10"/>
  <c r="U368" i="10"/>
  <c r="U311" i="10"/>
  <c r="U182" i="10"/>
  <c r="U362" i="10"/>
  <c r="U209" i="10"/>
  <c r="U186" i="10"/>
  <c r="U88" i="10"/>
  <c r="U241" i="10"/>
  <c r="U239" i="10"/>
  <c r="U283" i="10"/>
  <c r="U228" i="10"/>
  <c r="U176" i="10"/>
  <c r="U285" i="10"/>
  <c r="U218" i="10"/>
  <c r="U243" i="10"/>
  <c r="U273" i="10"/>
  <c r="U199" i="10"/>
  <c r="U120" i="10"/>
  <c r="U171" i="10"/>
  <c r="U254" i="10"/>
  <c r="U236" i="10"/>
  <c r="U224" i="10"/>
  <c r="U262" i="10"/>
  <c r="U116" i="10"/>
  <c r="U84" i="10"/>
  <c r="U195" i="10"/>
  <c r="U223" i="10"/>
  <c r="U185" i="10"/>
  <c r="U118" i="10"/>
  <c r="U193" i="10"/>
  <c r="U89" i="10"/>
  <c r="U159" i="10"/>
  <c r="U126" i="10"/>
  <c r="U206" i="10"/>
  <c r="U213" i="10"/>
  <c r="U248" i="10"/>
  <c r="U132" i="10"/>
  <c r="U266" i="10"/>
  <c r="U216" i="10"/>
  <c r="U184" i="10"/>
  <c r="U255" i="10"/>
  <c r="U152" i="10"/>
  <c r="U316" i="10"/>
  <c r="U274" i="10"/>
  <c r="U222" i="10"/>
  <c r="U200" i="10"/>
  <c r="U207" i="10"/>
  <c r="U238" i="10"/>
  <c r="U148" i="10"/>
  <c r="U110" i="10"/>
  <c r="U197" i="10"/>
  <c r="U232" i="10"/>
  <c r="U226" i="10"/>
  <c r="U208" i="10"/>
  <c r="U141" i="10"/>
  <c r="U79" i="10"/>
  <c r="U92" i="10"/>
  <c r="U156" i="10"/>
  <c r="U78" i="10"/>
  <c r="U150" i="10"/>
  <c r="U46" i="10"/>
  <c r="U31" i="10"/>
  <c r="U29" i="10"/>
  <c r="U58" i="10"/>
  <c r="U66" i="10"/>
  <c r="U245" i="10"/>
  <c r="U220" i="10"/>
  <c r="U142" i="10"/>
  <c r="U73" i="10"/>
  <c r="U365" i="10"/>
  <c r="U99" i="10"/>
  <c r="U201" i="10"/>
  <c r="U370" i="10"/>
  <c r="U38" i="10"/>
  <c r="U271" i="10"/>
  <c r="U306" i="10"/>
  <c r="U338" i="10"/>
  <c r="U114" i="10"/>
  <c r="U233" i="10"/>
  <c r="U67" i="10"/>
  <c r="U135" i="10"/>
  <c r="U145" i="10"/>
  <c r="U27" i="10"/>
  <c r="U43" i="10"/>
  <c r="U68" i="10"/>
  <c r="U12" i="10"/>
  <c r="U304" i="10"/>
  <c r="U305" i="10"/>
  <c r="U107" i="10"/>
  <c r="U97" i="10"/>
  <c r="U61" i="10"/>
  <c r="U144" i="10"/>
  <c r="U191" i="10"/>
  <c r="U357" i="10"/>
  <c r="U123" i="10"/>
  <c r="U139" i="10"/>
  <c r="U138" i="10"/>
  <c r="U153" i="10"/>
  <c r="U227" i="10"/>
  <c r="U252" i="10"/>
  <c r="U229" i="10"/>
  <c r="U258" i="10"/>
  <c r="U137" i="10"/>
  <c r="U235" i="10"/>
  <c r="U136" i="10"/>
  <c r="U212" i="10"/>
  <c r="U194" i="10"/>
  <c r="U328" i="10"/>
  <c r="U32" i="10"/>
  <c r="U264" i="10"/>
  <c r="U130" i="10"/>
  <c r="U307" i="10"/>
  <c r="U303" i="10"/>
  <c r="U337" i="10"/>
  <c r="U324" i="10"/>
  <c r="U323" i="10"/>
  <c r="U174" i="10"/>
  <c r="U10" i="10"/>
  <c r="U34" i="10"/>
  <c r="U42" i="10"/>
  <c r="U8" i="10"/>
  <c r="U225" i="10"/>
  <c r="U173" i="10"/>
  <c r="U70" i="10"/>
  <c r="U21" i="10"/>
  <c r="U41" i="10"/>
  <c r="U299" i="10"/>
  <c r="U318" i="10"/>
  <c r="U313" i="10"/>
  <c r="U329" i="10"/>
  <c r="U308" i="10"/>
  <c r="U349" i="10"/>
  <c r="U281" i="10"/>
  <c r="U131" i="10"/>
  <c r="U158" i="10"/>
  <c r="U302" i="10"/>
  <c r="U219" i="10"/>
  <c r="U215" i="10"/>
  <c r="U268" i="10"/>
  <c r="U162" i="10"/>
  <c r="U352" i="10"/>
  <c r="U23" i="10"/>
  <c r="U322" i="10"/>
  <c r="U325" i="10"/>
  <c r="U346" i="10"/>
  <c r="U161" i="10"/>
  <c r="U57" i="10"/>
  <c r="U280" i="10"/>
  <c r="U257" i="10"/>
  <c r="U348" i="10"/>
  <c r="U59" i="10"/>
  <c r="U75" i="10"/>
  <c r="U278" i="10"/>
  <c r="U353" i="10"/>
  <c r="U369" i="10"/>
  <c r="U188" i="10"/>
  <c r="U101" i="10"/>
  <c r="U147" i="10"/>
  <c r="U217" i="10"/>
  <c r="U249" i="10"/>
  <c r="U106" i="10"/>
  <c r="U128" i="10"/>
  <c r="U361" i="10"/>
  <c r="U358" i="10"/>
  <c r="U91" i="10"/>
  <c r="U163" i="10"/>
  <c r="U14" i="10"/>
  <c r="U19" i="10"/>
  <c r="U9" i="10"/>
  <c r="U56" i="10"/>
  <c r="U64" i="10"/>
  <c r="U76" i="10"/>
  <c r="U20" i="10"/>
  <c r="U293" i="10"/>
  <c r="U251" i="10"/>
  <c r="U310" i="10"/>
  <c r="U98" i="10"/>
  <c r="U143" i="10"/>
  <c r="U124" i="10"/>
  <c r="U62" i="10"/>
  <c r="U330" i="10"/>
  <c r="U326" i="10"/>
  <c r="U301" i="10"/>
  <c r="U86" i="10"/>
  <c r="U125" i="10"/>
  <c r="U102" i="10"/>
  <c r="U112" i="10"/>
  <c r="U292" i="10"/>
  <c r="U341" i="10"/>
  <c r="U344" i="10"/>
  <c r="U122" i="10"/>
  <c r="U331" i="10"/>
  <c r="U48" i="10"/>
  <c r="U69" i="10"/>
  <c r="U121" i="10"/>
  <c r="U164" i="10"/>
  <c r="U105" i="10"/>
  <c r="U7" i="10"/>
  <c r="U72" i="10"/>
  <c r="U267" i="10"/>
  <c r="U272" i="10"/>
  <c r="U317" i="10"/>
  <c r="U342" i="10"/>
  <c r="U117" i="10"/>
  <c r="U146" i="10"/>
  <c r="U95" i="10"/>
  <c r="U93" i="10"/>
  <c r="U180" i="10"/>
  <c r="U15" i="10"/>
  <c r="U340" i="10"/>
  <c r="U81" i="10"/>
  <c r="U94" i="10"/>
  <c r="U175" i="10"/>
  <c r="U54" i="10"/>
  <c r="U288" i="10"/>
  <c r="U289" i="10"/>
  <c r="U177" i="10"/>
  <c r="U169" i="10"/>
  <c r="U265" i="10"/>
  <c r="U170" i="10"/>
  <c r="U282" i="10"/>
  <c r="U44" i="10"/>
  <c r="U52" i="10"/>
  <c r="U22" i="10"/>
  <c r="U36" i="10"/>
  <c r="U291" i="10"/>
  <c r="U287" i="10"/>
  <c r="U298" i="10"/>
  <c r="U347" i="10"/>
  <c r="U87" i="10"/>
  <c r="U242" i="10"/>
  <c r="U134" i="10"/>
  <c r="U65" i="10"/>
  <c r="U253" i="10"/>
  <c r="U359" i="10"/>
  <c r="U269" i="10"/>
  <c r="U183" i="10"/>
  <c r="U50" i="10"/>
  <c r="U37" i="10"/>
  <c r="U40" i="10"/>
  <c r="U286" i="10"/>
  <c r="U294" i="10"/>
  <c r="U82" i="10"/>
  <c r="U151" i="10"/>
  <c r="U371" i="10"/>
  <c r="U30" i="10"/>
  <c r="U26" i="10"/>
  <c r="U16" i="10"/>
  <c r="U85" i="10"/>
  <c r="U160" i="10"/>
  <c r="U51" i="10"/>
  <c r="U18" i="10"/>
  <c r="U259" i="10"/>
  <c r="U109" i="10"/>
  <c r="U55" i="10"/>
  <c r="U71" i="10"/>
  <c r="U356" i="10"/>
  <c r="U315" i="10"/>
  <c r="U133" i="10"/>
  <c r="U77" i="10"/>
  <c r="U108" i="10"/>
  <c r="U355" i="10"/>
  <c r="U45" i="10"/>
  <c r="U53" i="10"/>
  <c r="U296" i="10"/>
  <c r="U300" i="10"/>
  <c r="U28" i="10"/>
  <c r="U165" i="10"/>
  <c r="U189" i="10"/>
  <c r="U202" i="10"/>
  <c r="U172" i="10"/>
  <c r="U179" i="10"/>
  <c r="U260" i="10"/>
  <c r="U321" i="10"/>
  <c r="U17" i="10"/>
  <c r="U80" i="10"/>
  <c r="U24" i="10"/>
  <c r="U345" i="10"/>
  <c r="U263" i="10"/>
  <c r="U83" i="10"/>
  <c r="U90" i="10"/>
  <c r="U247" i="10"/>
  <c r="U221" i="10"/>
  <c r="U157" i="10"/>
  <c r="U354" i="10"/>
  <c r="U13" i="10"/>
  <c r="U60" i="10"/>
  <c r="U231" i="10"/>
  <c r="U203" i="10"/>
  <c r="U312" i="10"/>
  <c r="U154" i="10"/>
  <c r="U74" i="10"/>
  <c r="U33" i="10"/>
  <c r="U39" i="10"/>
  <c r="U333" i="10"/>
  <c r="U167" i="10"/>
  <c r="U190" i="10"/>
  <c r="U103" i="10"/>
  <c r="U47" i="10"/>
  <c r="U314" i="10"/>
  <c r="U343" i="10"/>
  <c r="U63" i="10"/>
  <c r="U166" i="10"/>
  <c r="U364" i="10"/>
  <c r="U35" i="10"/>
  <c r="U49" i="10"/>
  <c r="U297" i="10"/>
  <c r="U104" i="10"/>
  <c r="U115" i="10"/>
  <c r="U339" i="10"/>
  <c r="U96" i="10"/>
  <c r="U140" i="10"/>
  <c r="U205" i="10"/>
  <c r="U334" i="10"/>
  <c r="U25" i="10"/>
  <c r="U290" i="10"/>
  <c r="U350" i="10"/>
  <c r="U11" i="10"/>
  <c r="U295" i="10"/>
  <c r="U237" i="10"/>
  <c r="U127" i="10"/>
  <c r="U178" i="10"/>
  <c r="X321" i="10"/>
  <c r="X174" i="10"/>
  <c r="X7" i="10"/>
  <c r="X15" i="10"/>
  <c r="X266" i="10"/>
  <c r="X19" i="10"/>
  <c r="X311" i="10"/>
  <c r="X9" i="10"/>
  <c r="X33" i="10"/>
  <c r="X173" i="10"/>
  <c r="X38" i="10"/>
  <c r="X48" i="10"/>
  <c r="X53" i="10"/>
  <c r="X61" i="10"/>
  <c r="X166" i="10"/>
  <c r="X322" i="10"/>
  <c r="X42" i="10"/>
  <c r="X75" i="10"/>
  <c r="X41" i="10"/>
  <c r="X211" i="10"/>
  <c r="X283" i="10"/>
  <c r="X189" i="10"/>
  <c r="X230" i="10"/>
  <c r="X36" i="10"/>
  <c r="X139" i="10"/>
  <c r="X104" i="10"/>
  <c r="X200" i="10"/>
  <c r="X243" i="10"/>
  <c r="X232" i="10"/>
  <c r="X221" i="10"/>
  <c r="X154" i="10"/>
  <c r="X155" i="10"/>
  <c r="X247" i="10"/>
  <c r="X127" i="10"/>
  <c r="X317" i="10"/>
  <c r="X350" i="10"/>
  <c r="X320" i="10"/>
  <c r="X363" i="10"/>
  <c r="X142" i="10"/>
  <c r="X285" i="10"/>
  <c r="X190" i="10"/>
  <c r="X335" i="10"/>
  <c r="X115" i="10"/>
  <c r="X95" i="10"/>
  <c r="X214" i="10"/>
  <c r="X263" i="10"/>
  <c r="X226" i="10"/>
  <c r="X292" i="10"/>
  <c r="X14" i="10"/>
  <c r="X16" i="10"/>
  <c r="X347" i="10"/>
  <c r="X159" i="10"/>
  <c r="X362" i="10"/>
  <c r="X116" i="10"/>
  <c r="X274" i="10"/>
  <c r="X125" i="10"/>
  <c r="X146" i="10"/>
  <c r="X228" i="10"/>
  <c r="X276" i="10"/>
  <c r="X233" i="10"/>
  <c r="X329" i="10"/>
  <c r="X204" i="10"/>
  <c r="X324" i="10"/>
  <c r="X133" i="10"/>
  <c r="X313" i="10"/>
  <c r="X144" i="10"/>
  <c r="X76" i="10"/>
  <c r="X98" i="10"/>
  <c r="X71" i="10"/>
  <c r="X77" i="10"/>
  <c r="X206" i="10"/>
  <c r="X57" i="10"/>
  <c r="X353" i="10"/>
  <c r="X235" i="10"/>
  <c r="X255" i="10"/>
  <c r="X239" i="10"/>
  <c r="X128" i="10"/>
  <c r="X25" i="10"/>
  <c r="X300" i="10"/>
  <c r="X339" i="10"/>
  <c r="X357" i="10"/>
  <c r="X241" i="10"/>
  <c r="X72" i="10"/>
  <c r="X273" i="10"/>
  <c r="X294" i="10"/>
  <c r="X191" i="10"/>
  <c r="X368" i="10"/>
  <c r="X156" i="10"/>
  <c r="X175" i="10"/>
  <c r="X279" i="10"/>
  <c r="X291" i="10"/>
  <c r="X11" i="10"/>
  <c r="X242" i="10"/>
  <c r="X337" i="10"/>
  <c r="X35" i="10"/>
  <c r="X49" i="10"/>
  <c r="X172" i="10"/>
  <c r="T147" i="10"/>
  <c r="T299" i="10"/>
  <c r="T172" i="10"/>
  <c r="T165" i="10"/>
  <c r="T75" i="10"/>
  <c r="T42" i="10"/>
  <c r="T142" i="10"/>
  <c r="T356" i="10"/>
  <c r="T288" i="10"/>
  <c r="T308" i="10"/>
  <c r="T323" i="10"/>
  <c r="T52" i="10"/>
  <c r="T51" i="10"/>
  <c r="T50" i="10"/>
  <c r="T163" i="10"/>
  <c r="T28" i="10"/>
  <c r="T83" i="10"/>
  <c r="T61" i="10"/>
  <c r="T167" i="10"/>
  <c r="T267" i="10"/>
  <c r="T307" i="10"/>
  <c r="T137" i="10"/>
  <c r="T64" i="10"/>
  <c r="T178" i="10"/>
  <c r="T231" i="10"/>
  <c r="T188" i="10"/>
  <c r="T348" i="10"/>
  <c r="T346" i="10"/>
  <c r="T10" i="10"/>
  <c r="T67" i="10"/>
  <c r="T87" i="10"/>
  <c r="T225" i="10"/>
  <c r="T114" i="10"/>
  <c r="T297" i="10"/>
  <c r="T22" i="10"/>
  <c r="T35" i="10"/>
  <c r="T133" i="10"/>
  <c r="T55" i="10"/>
  <c r="T103" i="10"/>
  <c r="T318" i="10"/>
  <c r="T350" i="10"/>
  <c r="T326" i="10"/>
  <c r="T33" i="10"/>
  <c r="T303" i="10"/>
  <c r="T306" i="10"/>
  <c r="T112" i="10"/>
  <c r="T26" i="10"/>
  <c r="T82" i="10"/>
  <c r="T24" i="10"/>
  <c r="T25" i="10"/>
  <c r="T153" i="10"/>
  <c r="T80" i="10"/>
  <c r="T12" i="10"/>
  <c r="T145" i="10"/>
  <c r="T251" i="10"/>
  <c r="T122" i="10"/>
  <c r="T271" i="10"/>
  <c r="T131" i="10"/>
  <c r="T134" i="10"/>
  <c r="T199" i="10"/>
  <c r="T121" i="10"/>
  <c r="T162" i="10"/>
  <c r="T74" i="10"/>
  <c r="T344" i="10"/>
  <c r="T158" i="10"/>
  <c r="T32" i="10"/>
  <c r="T201" i="10"/>
  <c r="T241" i="10"/>
  <c r="T197" i="10"/>
  <c r="T245" i="10"/>
  <c r="T185" i="10"/>
  <c r="T238" i="10"/>
  <c r="T244" i="10"/>
  <c r="T232" i="10"/>
  <c r="T210" i="10"/>
  <c r="T250" i="10"/>
  <c r="T115" i="10"/>
  <c r="T362" i="10"/>
  <c r="T155" i="10"/>
  <c r="T335" i="10"/>
  <c r="T224" i="10"/>
  <c r="T336" i="10"/>
  <c r="T284" i="10"/>
  <c r="T119" i="10"/>
  <c r="T309" i="10"/>
  <c r="T84" i="10"/>
  <c r="T214" i="10"/>
  <c r="T360" i="10"/>
  <c r="T279" i="10"/>
  <c r="T332" i="10"/>
  <c r="T181" i="10"/>
  <c r="X351" i="10"/>
  <c r="X59" i="10"/>
  <c r="X309" i="10"/>
  <c r="X316" i="10"/>
  <c r="X341" i="10"/>
  <c r="X163" i="10"/>
  <c r="X148" i="10"/>
  <c r="X83" i="10"/>
  <c r="X358" i="10"/>
  <c r="X40" i="10"/>
  <c r="X90" i="10"/>
  <c r="X252" i="10"/>
  <c r="X207" i="10"/>
  <c r="X151" i="10"/>
  <c r="X123" i="10"/>
  <c r="X199" i="10"/>
  <c r="X107" i="10"/>
  <c r="X138" i="10"/>
  <c r="X179" i="10"/>
  <c r="X240" i="10"/>
  <c r="X258" i="10"/>
  <c r="X248" i="10"/>
  <c r="X259" i="10"/>
  <c r="X86" i="10"/>
  <c r="X231" i="10"/>
  <c r="X319" i="10"/>
  <c r="X237" i="10"/>
  <c r="X185" i="10"/>
  <c r="X97" i="10"/>
  <c r="X99" i="10"/>
  <c r="X103" i="10"/>
  <c r="X327" i="10"/>
  <c r="X340" i="10"/>
  <c r="X194" i="10"/>
  <c r="X102" i="10"/>
  <c r="X158" i="10"/>
  <c r="X106" i="10"/>
  <c r="X24" i="10"/>
  <c r="X8" i="10"/>
  <c r="X54" i="10"/>
  <c r="X271" i="10"/>
  <c r="X354" i="10"/>
  <c r="X187" i="10"/>
  <c r="X314" i="10"/>
  <c r="X295" i="10"/>
  <c r="X343" i="10"/>
  <c r="X209" i="10"/>
  <c r="X261" i="10"/>
  <c r="X26" i="10"/>
  <c r="X171" i="10"/>
  <c r="X205" i="10"/>
  <c r="X51" i="10"/>
  <c r="X82" i="10"/>
  <c r="X152" i="10"/>
  <c r="X326" i="10"/>
  <c r="X136" i="10"/>
  <c r="X277" i="10"/>
  <c r="X246" i="10"/>
  <c r="X167" i="10"/>
  <c r="X270" i="10"/>
  <c r="X84" i="10"/>
  <c r="X87" i="10"/>
  <c r="X315" i="10"/>
  <c r="X216" i="10"/>
  <c r="X91" i="10"/>
  <c r="X69" i="10"/>
  <c r="X275" i="10"/>
  <c r="X88" i="10"/>
  <c r="X32" i="10"/>
  <c r="X293" i="10"/>
  <c r="X308" i="10"/>
  <c r="X153" i="10"/>
  <c r="X331" i="10"/>
  <c r="X135" i="10"/>
  <c r="X298" i="10"/>
  <c r="X282" i="10"/>
  <c r="X312" i="10"/>
  <c r="X111" i="10"/>
  <c r="X253" i="10"/>
  <c r="X177" i="10"/>
  <c r="X236" i="10"/>
  <c r="X367" i="10"/>
  <c r="X201" i="10"/>
  <c r="X17" i="10"/>
  <c r="X304" i="10"/>
  <c r="X120" i="10"/>
  <c r="X360" i="10"/>
  <c r="X220" i="10"/>
  <c r="X20" i="10"/>
  <c r="X305" i="10"/>
  <c r="X244" i="10"/>
  <c r="X366" i="10"/>
  <c r="X79" i="10"/>
  <c r="X67" i="10"/>
  <c r="X301" i="10"/>
  <c r="X101" i="10"/>
  <c r="X227" i="10"/>
  <c r="X108" i="10"/>
  <c r="X289" i="10"/>
  <c r="X140" i="10"/>
  <c r="X55" i="10"/>
  <c r="X170" i="10"/>
  <c r="X149" i="10"/>
  <c r="X296" i="10"/>
  <c r="X223" i="10"/>
  <c r="X65" i="10"/>
  <c r="X74" i="10"/>
  <c r="X338" i="10"/>
  <c r="X78" i="10"/>
  <c r="X257" i="10"/>
  <c r="X225" i="10"/>
  <c r="X56" i="10"/>
  <c r="X278" i="10"/>
  <c r="X160" i="10"/>
  <c r="X330" i="10"/>
  <c r="X70" i="10"/>
  <c r="X334" i="10"/>
  <c r="X192" i="10"/>
  <c r="X181" i="10"/>
  <c r="X371" i="10"/>
  <c r="X23" i="10"/>
  <c r="X31" i="10"/>
  <c r="X168" i="10"/>
  <c r="X197" i="10"/>
  <c r="X157" i="10"/>
  <c r="X176" i="10"/>
  <c r="X287" i="10"/>
  <c r="T364" i="10"/>
  <c r="T18" i="10"/>
  <c r="T43" i="10"/>
  <c r="T127" i="10"/>
  <c r="T60" i="10"/>
  <c r="T313" i="10"/>
  <c r="T227" i="10"/>
  <c r="T44" i="10"/>
  <c r="T128" i="10"/>
  <c r="T47" i="10"/>
  <c r="T180" i="10"/>
  <c r="T233" i="10"/>
  <c r="T361" i="10"/>
  <c r="T353" i="10"/>
  <c r="T19" i="10"/>
  <c r="T189" i="10"/>
  <c r="T11" i="10"/>
  <c r="T340" i="10"/>
  <c r="T264" i="10"/>
  <c r="T345" i="10"/>
  <c r="T30" i="10"/>
  <c r="T99" i="10"/>
  <c r="T296" i="10"/>
  <c r="T56" i="10"/>
  <c r="T108" i="10"/>
  <c r="T106" i="10"/>
  <c r="T221" i="10"/>
  <c r="T349" i="10"/>
  <c r="T333" i="10"/>
  <c r="T23" i="10"/>
  <c r="T58" i="10"/>
  <c r="T120" i="10"/>
  <c r="T342" i="10"/>
  <c r="T66" i="10"/>
  <c r="T287" i="10"/>
  <c r="T53" i="10"/>
  <c r="T312" i="10"/>
  <c r="T265" i="10"/>
  <c r="T109" i="10"/>
  <c r="T90" i="10"/>
  <c r="T16" i="10"/>
  <c r="T300" i="10"/>
  <c r="T8" i="10"/>
  <c r="T139" i="10"/>
  <c r="T130" i="10"/>
  <c r="T31" i="10"/>
  <c r="T235" i="10"/>
  <c r="T257" i="10"/>
  <c r="T161" i="10"/>
  <c r="T72" i="10"/>
  <c r="T371" i="10"/>
  <c r="T138" i="10"/>
  <c r="T97" i="10"/>
  <c r="T68" i="10"/>
  <c r="T331" i="10"/>
  <c r="T219" i="10"/>
  <c r="T338" i="10"/>
  <c r="T29" i="10"/>
  <c r="T73" i="10"/>
  <c r="T274" i="10"/>
  <c r="T174" i="10"/>
  <c r="T334" i="10"/>
  <c r="T98" i="10"/>
  <c r="T48" i="10"/>
  <c r="T339" i="10"/>
  <c r="T184" i="10"/>
  <c r="T38" i="10"/>
  <c r="T89" i="10"/>
  <c r="T316" i="10"/>
  <c r="T255" i="10"/>
  <c r="T104" i="10"/>
  <c r="T206" i="10"/>
  <c r="T242" i="10"/>
  <c r="T125" i="10"/>
  <c r="T200" i="10"/>
  <c r="T207" i="10"/>
  <c r="T363" i="10"/>
  <c r="T149" i="10"/>
  <c r="T113" i="10"/>
  <c r="T230" i="10"/>
  <c r="T198" i="10"/>
  <c r="T254" i="10"/>
  <c r="T195" i="10"/>
  <c r="T311" i="10"/>
  <c r="T100" i="10"/>
  <c r="T88" i="10"/>
  <c r="T192" i="10"/>
  <c r="T246" i="10"/>
  <c r="T240" i="10"/>
  <c r="T283" i="10"/>
  <c r="T368" i="10"/>
  <c r="T285" i="10"/>
  <c r="X178" i="10"/>
  <c r="T117" i="6"/>
  <c r="T222" i="6"/>
  <c r="T288" i="6"/>
  <c r="T14" i="6"/>
  <c r="T314" i="6"/>
  <c r="T279" i="6"/>
  <c r="T145" i="6"/>
  <c r="T94" i="6"/>
  <c r="T219" i="6"/>
  <c r="T90" i="6"/>
  <c r="T10" i="6"/>
  <c r="T312" i="6"/>
  <c r="T108" i="6"/>
  <c r="T307" i="6"/>
  <c r="T207" i="6"/>
  <c r="T106" i="6"/>
  <c r="T129" i="6"/>
  <c r="T24" i="6"/>
  <c r="T262" i="6"/>
  <c r="T257" i="6"/>
  <c r="T334" i="6"/>
  <c r="T152" i="6"/>
  <c r="T306" i="6"/>
  <c r="T64" i="6"/>
  <c r="T113" i="6"/>
  <c r="T84" i="6"/>
  <c r="T216" i="6"/>
  <c r="T109" i="6"/>
  <c r="T27" i="6"/>
  <c r="T27" i="2"/>
  <c r="T44" i="2"/>
  <c r="T241" i="2"/>
  <c r="T50" i="2"/>
  <c r="T218" i="2"/>
  <c r="T196" i="2"/>
  <c r="T351" i="2"/>
  <c r="T73" i="2"/>
  <c r="T347" i="2"/>
  <c r="T13" i="2"/>
  <c r="T203" i="2"/>
  <c r="T118" i="2"/>
  <c r="T54" i="2"/>
  <c r="T71" i="2"/>
  <c r="T269" i="2"/>
  <c r="T274" i="2"/>
  <c r="T124" i="2"/>
  <c r="T200" i="2"/>
  <c r="T70" i="2"/>
  <c r="T316" i="2"/>
  <c r="T107" i="2"/>
  <c r="T177" i="2"/>
  <c r="T9" i="2"/>
  <c r="T366" i="2"/>
  <c r="T186" i="2"/>
  <c r="T95" i="2"/>
  <c r="T258" i="2"/>
  <c r="T215" i="2"/>
  <c r="T61" i="2"/>
  <c r="T235" i="2"/>
  <c r="T246" i="2"/>
  <c r="T152" i="2"/>
  <c r="T52" i="2"/>
  <c r="T365" i="2"/>
  <c r="T210" i="2"/>
  <c r="T105" i="2"/>
  <c r="T305" i="2"/>
  <c r="T335" i="2"/>
  <c r="T96" i="2"/>
  <c r="T293" i="2"/>
  <c r="T97" i="2"/>
  <c r="T172" i="2"/>
  <c r="T45" i="2"/>
  <c r="T219" i="2"/>
  <c r="T8" i="2"/>
  <c r="T35" i="2"/>
  <c r="T99" i="2"/>
  <c r="T60" i="2"/>
  <c r="T169" i="2"/>
  <c r="T233" i="2"/>
  <c r="T359" i="2"/>
  <c r="T192" i="2"/>
  <c r="T342" i="2"/>
  <c r="T266" i="2"/>
  <c r="T138" i="2"/>
  <c r="T348" i="2"/>
  <c r="U10" i="6"/>
  <c r="U199" i="6"/>
  <c r="T331" i="2"/>
  <c r="T36" i="2"/>
  <c r="T370" i="2"/>
  <c r="T57" i="2"/>
  <c r="T263" i="2"/>
  <c r="T38" i="2"/>
  <c r="T48" i="2"/>
  <c r="T211" i="2"/>
  <c r="T156" i="2"/>
  <c r="T94" i="2"/>
  <c r="T31" i="2"/>
  <c r="T197" i="2"/>
  <c r="T330" i="2"/>
  <c r="T17" i="2"/>
  <c r="T207" i="2"/>
  <c r="T264" i="2"/>
  <c r="T304" i="2"/>
  <c r="T371" i="2"/>
  <c r="T300" i="2"/>
  <c r="U33" i="6"/>
  <c r="U175" i="6"/>
  <c r="U34" i="6"/>
  <c r="U156" i="6"/>
  <c r="U331" i="6"/>
  <c r="U138" i="6"/>
  <c r="U348" i="6"/>
  <c r="U169" i="6"/>
  <c r="U202" i="6"/>
  <c r="U274" i="6"/>
  <c r="U221" i="6"/>
  <c r="U299" i="6"/>
  <c r="U313" i="6"/>
  <c r="U358" i="6"/>
  <c r="U226" i="6"/>
  <c r="U335" i="6"/>
  <c r="U354" i="6"/>
  <c r="U324" i="6"/>
  <c r="U223" i="6"/>
  <c r="U279" i="6"/>
  <c r="U118" i="6"/>
  <c r="U233" i="6"/>
  <c r="U102" i="6"/>
  <c r="U75" i="6"/>
  <c r="T104" i="2"/>
  <c r="T205" i="2"/>
  <c r="T226" i="2"/>
  <c r="T89" i="2"/>
  <c r="T231" i="2"/>
  <c r="T238" i="2"/>
  <c r="T29" i="2"/>
  <c r="T163" i="2"/>
  <c r="T275" i="2"/>
  <c r="T34" i="2"/>
  <c r="T150" i="2"/>
  <c r="T88" i="2"/>
  <c r="T173" i="2"/>
  <c r="T112" i="2"/>
  <c r="T357" i="2"/>
  <c r="T98" i="2"/>
  <c r="T332" i="2"/>
  <c r="U159" i="6"/>
  <c r="U7" i="6"/>
  <c r="U158" i="6"/>
  <c r="U88" i="6"/>
  <c r="U163" i="6"/>
  <c r="U36" i="6"/>
  <c r="U200" i="6"/>
  <c r="U334" i="6"/>
  <c r="U216" i="6"/>
  <c r="U248" i="6"/>
  <c r="U371" i="6"/>
  <c r="U275" i="6"/>
  <c r="U106" i="6"/>
  <c r="U296" i="6"/>
  <c r="U224" i="6"/>
  <c r="U312" i="6"/>
  <c r="U47" i="6"/>
  <c r="U214" i="6"/>
  <c r="U262" i="6"/>
  <c r="U356" i="6"/>
  <c r="U123" i="6"/>
  <c r="U166" i="6"/>
  <c r="U104" i="6"/>
  <c r="U173" i="6"/>
  <c r="U52" i="6"/>
  <c r="U208" i="6"/>
  <c r="U48" i="6"/>
  <c r="U303" i="6"/>
  <c r="U264" i="6"/>
  <c r="U369" i="6"/>
  <c r="U276" i="6"/>
  <c r="U95" i="6"/>
  <c r="U294" i="6"/>
  <c r="U213" i="6"/>
  <c r="U318" i="6"/>
  <c r="U250" i="6"/>
  <c r="U364" i="6"/>
  <c r="U212" i="6"/>
  <c r="U65" i="6"/>
  <c r="U66" i="6"/>
  <c r="U368" i="6"/>
  <c r="U147" i="6"/>
  <c r="U21" i="6"/>
  <c r="U22" i="6"/>
  <c r="U185" i="6"/>
  <c r="U72" i="6"/>
  <c r="U187" i="6"/>
  <c r="U84" i="6"/>
  <c r="T59" i="2"/>
  <c r="T129" i="2"/>
  <c r="T273" i="2"/>
  <c r="T350" i="2"/>
  <c r="T154" i="2"/>
  <c r="T23" i="2"/>
  <c r="T346" i="2"/>
  <c r="T92" i="2"/>
  <c r="T360" i="2"/>
  <c r="T93" i="2"/>
  <c r="T251" i="2"/>
  <c r="T356" i="2"/>
  <c r="T327" i="2"/>
  <c r="T84" i="2"/>
  <c r="T309" i="2"/>
  <c r="T162" i="2"/>
  <c r="T135" i="2"/>
  <c r="T344" i="2"/>
  <c r="T240" i="2"/>
  <c r="T11" i="2"/>
  <c r="T12" i="2"/>
  <c r="T193" i="2"/>
  <c r="T315" i="2"/>
  <c r="T334" i="2"/>
  <c r="T110" i="2"/>
  <c r="T149" i="2"/>
  <c r="T339" i="2"/>
  <c r="T289" i="2"/>
  <c r="T32" i="2"/>
  <c r="T355" i="2"/>
  <c r="T134" i="2"/>
  <c r="T80" i="2"/>
  <c r="T157" i="2"/>
  <c r="T236" i="2"/>
  <c r="T46" i="2"/>
  <c r="T56" i="2"/>
  <c r="T368" i="2"/>
  <c r="T58" i="2"/>
  <c r="T63" i="2"/>
  <c r="T306" i="2"/>
  <c r="T143" i="2"/>
  <c r="T320" i="2"/>
  <c r="T125" i="2"/>
  <c r="T267" i="2"/>
  <c r="T198" i="2"/>
  <c r="T51" i="2"/>
  <c r="T115" i="2"/>
  <c r="T106" i="2"/>
  <c r="T185" i="2"/>
  <c r="T249" i="2"/>
  <c r="T329" i="2"/>
  <c r="T132" i="2"/>
  <c r="T326" i="2"/>
  <c r="T234" i="2"/>
  <c r="T62" i="2"/>
  <c r="T85" i="2"/>
  <c r="U165" i="6"/>
  <c r="U30" i="6"/>
  <c r="T232" i="2"/>
  <c r="T165" i="2"/>
  <c r="T290" i="2"/>
  <c r="T113" i="2"/>
  <c r="T319" i="2"/>
  <c r="T204" i="2"/>
  <c r="T131" i="2"/>
  <c r="T259" i="2"/>
  <c r="T364" i="2"/>
  <c r="T345" i="2"/>
  <c r="T87" i="2"/>
  <c r="T261" i="2"/>
  <c r="T242" i="2"/>
  <c r="T81" i="2"/>
  <c r="T239" i="2"/>
  <c r="T140" i="2"/>
  <c r="T254" i="2"/>
  <c r="T299" i="2"/>
  <c r="T117" i="2"/>
  <c r="U126" i="6"/>
  <c r="U207" i="6"/>
  <c r="U92" i="6"/>
  <c r="U188" i="6"/>
  <c r="U56" i="6"/>
  <c r="U181" i="6"/>
  <c r="U28" i="6"/>
  <c r="U152" i="6"/>
  <c r="U347" i="6"/>
  <c r="U237" i="6"/>
  <c r="U293" i="6"/>
  <c r="U253" i="6"/>
  <c r="U367" i="6"/>
  <c r="U278" i="6"/>
  <c r="U73" i="6"/>
  <c r="U300" i="6"/>
  <c r="U256" i="6"/>
  <c r="U316" i="6"/>
  <c r="U234" i="6"/>
  <c r="U243" i="6"/>
  <c r="U131" i="6"/>
  <c r="U252" i="6"/>
  <c r="U70" i="6"/>
  <c r="U43" i="6"/>
  <c r="T39" i="2"/>
  <c r="T277" i="2"/>
  <c r="T146" i="2"/>
  <c r="T40" i="2"/>
  <c r="T287" i="2"/>
  <c r="T174" i="2"/>
  <c r="T77" i="2"/>
  <c r="T195" i="2"/>
  <c r="T341" i="2"/>
  <c r="T340" i="2"/>
  <c r="T22" i="2"/>
  <c r="T55" i="2"/>
  <c r="T229" i="2"/>
  <c r="T354" i="2"/>
  <c r="T144" i="2"/>
  <c r="T120" i="2"/>
  <c r="U25" i="6"/>
  <c r="U191" i="6"/>
  <c r="U145" i="6"/>
  <c r="U190" i="6"/>
  <c r="U19" i="6"/>
  <c r="U195" i="6"/>
  <c r="U100" i="6"/>
  <c r="U154" i="6"/>
  <c r="U232" i="6"/>
  <c r="U350" i="6"/>
  <c r="U325" i="6"/>
  <c r="U363" i="6"/>
  <c r="U258" i="6"/>
  <c r="U42" i="6"/>
  <c r="U288" i="6"/>
  <c r="U61" i="6"/>
  <c r="U362" i="6"/>
  <c r="U259" i="6"/>
  <c r="U150" i="6"/>
  <c r="U249" i="6"/>
  <c r="U260" i="6"/>
  <c r="U91" i="6"/>
  <c r="U198" i="6"/>
  <c r="U23" i="6"/>
  <c r="U171" i="6"/>
  <c r="U13" i="6"/>
  <c r="U162" i="6"/>
  <c r="U112" i="6"/>
  <c r="U110" i="6"/>
  <c r="U323" i="6"/>
  <c r="U361" i="6"/>
  <c r="U247" i="6"/>
  <c r="U144" i="6"/>
  <c r="U286" i="6"/>
  <c r="U148" i="6"/>
  <c r="U310" i="6"/>
  <c r="T91" i="2"/>
  <c r="T161" i="2"/>
  <c r="T343" i="2"/>
  <c r="T318" i="2"/>
  <c r="T30" i="2"/>
  <c r="T116" i="2"/>
  <c r="T194" i="2"/>
  <c r="T167" i="2"/>
  <c r="T206" i="2"/>
  <c r="T64" i="2"/>
  <c r="T283" i="2"/>
  <c r="T292" i="2"/>
  <c r="T224" i="2"/>
  <c r="T122" i="2"/>
  <c r="T148" i="2"/>
  <c r="T212" i="2"/>
  <c r="T223" i="2"/>
  <c r="T288" i="2"/>
  <c r="T7" i="2"/>
  <c r="T43" i="2"/>
  <c r="T76" i="2"/>
  <c r="T225" i="2"/>
  <c r="T284" i="2"/>
  <c r="T302" i="2"/>
  <c r="T349" i="2"/>
  <c r="T253" i="2"/>
  <c r="T41" i="2"/>
  <c r="T270" i="2"/>
  <c r="T139" i="2"/>
  <c r="T184" i="2"/>
  <c r="T361" i="2"/>
  <c r="T47" i="2"/>
  <c r="T181" i="2"/>
  <c r="T362" i="2"/>
  <c r="T323" i="2"/>
  <c r="T183" i="2"/>
  <c r="T312" i="2"/>
  <c r="T21" i="2"/>
  <c r="T68" i="2"/>
  <c r="T78" i="2"/>
  <c r="T191" i="2"/>
  <c r="T126" i="2"/>
  <c r="T114" i="2"/>
  <c r="T325" i="2"/>
  <c r="T18" i="2"/>
  <c r="T67" i="2"/>
  <c r="T100" i="2"/>
  <c r="T137" i="2"/>
  <c r="T201" i="2"/>
  <c r="T265" i="2"/>
  <c r="T301" i="2"/>
  <c r="T10" i="2"/>
  <c r="T310" i="2"/>
  <c r="T202" i="2"/>
  <c r="T367" i="2"/>
  <c r="T278" i="2"/>
  <c r="U157" i="6"/>
  <c r="U76" i="6"/>
  <c r="T42" i="2"/>
  <c r="T237" i="2"/>
  <c r="T14" i="2"/>
  <c r="T127" i="2"/>
  <c r="T66" i="2"/>
  <c r="T53" i="2"/>
  <c r="T147" i="2"/>
  <c r="T369" i="2"/>
  <c r="T308" i="2"/>
  <c r="T256" i="2"/>
  <c r="T20" i="2"/>
  <c r="T337" i="2"/>
  <c r="T130" i="2"/>
  <c r="T24" i="2"/>
  <c r="T279" i="2"/>
  <c r="T352" i="2"/>
  <c r="T190" i="2"/>
  <c r="T168" i="2"/>
  <c r="T26" i="2"/>
  <c r="U197" i="6"/>
  <c r="U17" i="6"/>
  <c r="U11" i="6"/>
  <c r="U174" i="6"/>
  <c r="U27" i="6"/>
  <c r="U205" i="6"/>
  <c r="U68" i="6"/>
  <c r="U184" i="6"/>
  <c r="U64" i="6"/>
  <c r="U349" i="6"/>
  <c r="U109" i="6"/>
  <c r="U46" i="6"/>
  <c r="U359" i="6"/>
  <c r="U277" i="6"/>
  <c r="U74" i="6"/>
  <c r="U292" i="6"/>
  <c r="U93" i="6"/>
  <c r="U308" i="6"/>
  <c r="U79" i="6"/>
  <c r="U230" i="6"/>
  <c r="U352" i="6"/>
  <c r="U220" i="6"/>
  <c r="U38" i="6"/>
  <c r="T295" i="2"/>
  <c r="T119" i="2"/>
  <c r="T176" i="2"/>
  <c r="T303" i="2"/>
  <c r="T159" i="2"/>
  <c r="T228" i="2"/>
  <c r="T317" i="2"/>
  <c r="T16" i="2"/>
  <c r="T227" i="2"/>
  <c r="T276" i="2"/>
  <c r="T262" i="2"/>
  <c r="T307" i="2"/>
  <c r="T111" i="2"/>
  <c r="T285" i="2"/>
  <c r="T298" i="2"/>
  <c r="T49" i="2"/>
  <c r="T101" i="2"/>
  <c r="U14" i="6"/>
  <c r="U26" i="6"/>
  <c r="U172" i="6"/>
  <c r="U344" i="6"/>
  <c r="U35" i="6"/>
  <c r="U139" i="6"/>
  <c r="U16" i="6"/>
  <c r="U186" i="6"/>
  <c r="U45" i="6"/>
  <c r="U67" i="6"/>
  <c r="U317" i="6"/>
  <c r="U355" i="6"/>
  <c r="U105" i="6"/>
  <c r="U338" i="6"/>
  <c r="U266" i="6"/>
  <c r="U94" i="6"/>
  <c r="U255" i="6"/>
  <c r="U227" i="6"/>
  <c r="U133" i="6"/>
  <c r="U217" i="6"/>
  <c r="U86" i="6"/>
  <c r="U59" i="6"/>
  <c r="U329" i="6"/>
  <c r="U12" i="6"/>
  <c r="U203" i="6"/>
  <c r="U142" i="6"/>
  <c r="U194" i="6"/>
  <c r="U297" i="6"/>
  <c r="U301" i="6"/>
  <c r="U315" i="6"/>
  <c r="U353" i="6"/>
  <c r="U242" i="6"/>
  <c r="U305" i="6"/>
  <c r="U280" i="6"/>
  <c r="U83" i="6"/>
  <c r="U340" i="6"/>
  <c r="U57" i="6"/>
  <c r="U219" i="6"/>
  <c r="U129" i="6"/>
  <c r="U122" i="6"/>
  <c r="U71" i="6"/>
  <c r="U267" i="6"/>
  <c r="U85" i="6"/>
  <c r="U151" i="6"/>
  <c r="U108" i="6"/>
  <c r="U196" i="6"/>
  <c r="U134" i="6"/>
  <c r="U127" i="6"/>
  <c r="U201" i="6"/>
  <c r="U210" i="6"/>
  <c r="U345" i="6"/>
  <c r="U285" i="6"/>
  <c r="U342" i="6"/>
  <c r="T123" i="2"/>
  <c r="T313" i="2"/>
  <c r="T353" i="2"/>
  <c r="T15" i="2"/>
  <c r="T363" i="2"/>
  <c r="T145" i="2"/>
  <c r="T128" i="2"/>
  <c r="T187" i="2"/>
  <c r="T245" i="2"/>
  <c r="T158" i="2"/>
  <c r="T271" i="2"/>
  <c r="T19" i="2"/>
  <c r="T217" i="2"/>
  <c r="T294" i="2"/>
  <c r="U167" i="6"/>
  <c r="T180" i="2"/>
  <c r="T179" i="2"/>
  <c r="T141" i="2"/>
  <c r="T333" i="2"/>
  <c r="U143" i="6"/>
  <c r="U206" i="6"/>
  <c r="U170" i="6"/>
  <c r="U321" i="6"/>
  <c r="U284" i="6"/>
  <c r="U125" i="6"/>
  <c r="T160" i="2"/>
  <c r="T199" i="2"/>
  <c r="T243" i="2"/>
  <c r="T90" i="2"/>
  <c r="T214" i="2"/>
  <c r="U135" i="6"/>
  <c r="U96" i="6"/>
  <c r="U332" i="6"/>
  <c r="U320" i="6"/>
  <c r="U236" i="6"/>
  <c r="U193" i="6"/>
  <c r="U78" i="6"/>
  <c r="U265" i="6"/>
  <c r="U239" i="6"/>
  <c r="U238" i="6"/>
  <c r="U98" i="6"/>
  <c r="U228" i="6"/>
  <c r="U183" i="6"/>
  <c r="U182" i="6"/>
  <c r="U32" i="6"/>
  <c r="U178" i="6"/>
  <c r="U287" i="6"/>
  <c r="U328" i="6"/>
  <c r="U311" i="6"/>
  <c r="U215" i="6"/>
  <c r="U290" i="6"/>
  <c r="U245" i="6"/>
  <c r="U339" i="6"/>
  <c r="U211" i="6"/>
  <c r="U132" i="6"/>
  <c r="U137" i="6"/>
  <c r="U114" i="6"/>
  <c r="U119" i="6"/>
  <c r="U269" i="6"/>
  <c r="U273" i="6"/>
  <c r="U116" i="6"/>
  <c r="T209" i="2"/>
  <c r="T189" i="2"/>
  <c r="T155" i="2"/>
  <c r="T213" i="2"/>
  <c r="T222" i="2"/>
  <c r="T257" i="2"/>
  <c r="T102" i="2"/>
  <c r="T324" i="2"/>
  <c r="T314" i="2"/>
  <c r="T260" i="2"/>
  <c r="T136" i="2"/>
  <c r="T83" i="2"/>
  <c r="T281" i="2"/>
  <c r="T170" i="2"/>
  <c r="U15" i="6"/>
  <c r="T175" i="2"/>
  <c r="T311" i="2"/>
  <c r="T208" i="2"/>
  <c r="T328" i="2"/>
  <c r="U189" i="6"/>
  <c r="U8" i="6"/>
  <c r="U289" i="6"/>
  <c r="U351" i="6"/>
  <c r="U62" i="6"/>
  <c r="U360" i="6"/>
  <c r="T133" i="2"/>
  <c r="T336" i="2"/>
  <c r="T216" i="2"/>
  <c r="T268" i="2"/>
  <c r="U141" i="6"/>
  <c r="U209" i="6"/>
  <c r="U341" i="6"/>
  <c r="U41" i="6"/>
  <c r="U111" i="6"/>
  <c r="U54" i="6"/>
  <c r="U24" i="6"/>
  <c r="U337" i="6"/>
  <c r="U302" i="6"/>
  <c r="U121" i="6"/>
  <c r="U149" i="6"/>
  <c r="U103" i="6"/>
  <c r="U117" i="6"/>
  <c r="U44" i="6"/>
  <c r="U31" i="6"/>
  <c r="U9" i="6"/>
  <c r="U80" i="6"/>
  <c r="U77" i="6"/>
  <c r="U291" i="6"/>
  <c r="U365" i="6"/>
  <c r="U63" i="6"/>
  <c r="U282" i="6"/>
  <c r="U240" i="6"/>
  <c r="U322" i="6"/>
  <c r="U218" i="6"/>
  <c r="U235" i="6"/>
  <c r="U113" i="6"/>
  <c r="U82" i="6"/>
  <c r="U87" i="6"/>
  <c r="U257" i="6"/>
  <c r="U101" i="6"/>
  <c r="T220" i="2"/>
  <c r="T248" i="2"/>
  <c r="T297" i="2"/>
  <c r="T338" i="2"/>
  <c r="T108" i="2"/>
  <c r="T164" i="2"/>
  <c r="T72" i="2"/>
  <c r="T291" i="2"/>
  <c r="T33" i="2"/>
  <c r="T221" i="2"/>
  <c r="T171" i="2"/>
  <c r="T28" i="2"/>
  <c r="T252" i="2"/>
  <c r="T37" i="2"/>
  <c r="T79" i="2"/>
  <c r="T296" i="2"/>
  <c r="T182" i="2"/>
  <c r="T280" i="2"/>
  <c r="T142" i="2"/>
  <c r="U18" i="6"/>
  <c r="U179" i="6"/>
  <c r="U295" i="6"/>
  <c r="U231" i="6"/>
  <c r="U270" i="6"/>
  <c r="U124" i="6"/>
  <c r="T322" i="2"/>
  <c r="T286" i="2"/>
  <c r="T230" i="2"/>
  <c r="T178" i="2"/>
  <c r="U60" i="6"/>
  <c r="U20" i="6"/>
  <c r="U283" i="6"/>
  <c r="U304" i="6"/>
  <c r="U246" i="6"/>
  <c r="U180" i="6"/>
  <c r="U176" i="6"/>
  <c r="U307" i="6"/>
  <c r="U271" i="6"/>
  <c r="U90" i="6"/>
  <c r="U97" i="6"/>
  <c r="U39" i="6"/>
  <c r="U53" i="6"/>
  <c r="U130" i="6"/>
  <c r="U155" i="6"/>
  <c r="U160" i="6"/>
  <c r="U281" i="6"/>
  <c r="U333" i="6"/>
  <c r="U327" i="6"/>
  <c r="U357" i="6"/>
  <c r="U128" i="6"/>
  <c r="U306" i="6"/>
  <c r="U115" i="6"/>
  <c r="U314" i="6"/>
  <c r="U89" i="6"/>
  <c r="U254" i="6"/>
  <c r="U81" i="6"/>
  <c r="U50" i="6"/>
  <c r="U55" i="6"/>
  <c r="U225" i="6"/>
  <c r="U69" i="6"/>
  <c r="T282" i="2"/>
  <c r="T247" i="2"/>
  <c r="T166" i="2"/>
  <c r="T65" i="2"/>
  <c r="T75" i="2"/>
  <c r="T250" i="2"/>
  <c r="T272" i="2"/>
  <c r="T103" i="2"/>
  <c r="T255" i="2"/>
  <c r="T74" i="2"/>
  <c r="T244" i="2"/>
  <c r="T153" i="2"/>
  <c r="T358" i="2"/>
  <c r="U29" i="6"/>
  <c r="T321" i="2"/>
  <c r="T109" i="2"/>
  <c r="T86" i="2"/>
  <c r="T151" i="2"/>
  <c r="T69" i="2"/>
  <c r="U153" i="6"/>
  <c r="U161" i="6"/>
  <c r="U99" i="6"/>
  <c r="U136" i="6"/>
  <c r="U140" i="6"/>
  <c r="U107" i="6"/>
  <c r="T25" i="2"/>
  <c r="T82" i="2"/>
  <c r="T188" i="2"/>
  <c r="T121" i="2"/>
  <c r="U204" i="6"/>
  <c r="U168" i="6"/>
  <c r="U309" i="6"/>
  <c r="U229" i="6"/>
  <c r="U120" i="6"/>
  <c r="U40" i="6"/>
  <c r="U330" i="6"/>
  <c r="U366" i="6"/>
  <c r="U326" i="6"/>
  <c r="U251" i="6"/>
  <c r="U346" i="6"/>
  <c r="U241" i="6"/>
  <c r="U177" i="6"/>
  <c r="U164" i="6"/>
  <c r="U343" i="6"/>
  <c r="U192" i="6"/>
  <c r="U370" i="6"/>
  <c r="U261" i="6"/>
  <c r="U319" i="6"/>
  <c r="U336" i="6"/>
  <c r="U298" i="6"/>
  <c r="U268" i="6"/>
  <c r="U51" i="6"/>
  <c r="U263" i="6"/>
  <c r="U58" i="6"/>
  <c r="U222" i="6"/>
  <c r="U49" i="6"/>
  <c r="U146" i="6"/>
  <c r="U272" i="6"/>
  <c r="U244" i="6"/>
  <c r="U37" i="6"/>
  <c r="T62" i="6"/>
  <c r="T180" i="6"/>
  <c r="T148" i="6"/>
  <c r="T93" i="6"/>
  <c r="T202" i="6"/>
  <c r="T226" i="6"/>
  <c r="T237" i="6"/>
  <c r="T277" i="6"/>
  <c r="T261" i="6"/>
  <c r="T66" i="6"/>
  <c r="T71" i="6"/>
  <c r="T171" i="6"/>
  <c r="T280" i="6"/>
  <c r="T316" i="6"/>
  <c r="T67" i="6"/>
  <c r="T267" i="6"/>
  <c r="T301" i="6"/>
  <c r="T54" i="6"/>
  <c r="T172" i="6"/>
  <c r="T271" i="6"/>
  <c r="T166" i="6"/>
  <c r="T259" i="6"/>
  <c r="T285" i="6"/>
  <c r="T209" i="6"/>
  <c r="T143" i="6"/>
  <c r="T287" i="6"/>
  <c r="T35" i="6"/>
  <c r="T263" i="6"/>
  <c r="T182" i="6"/>
  <c r="T168" i="6"/>
  <c r="T50" i="6"/>
  <c r="T185" i="6"/>
  <c r="T103" i="6"/>
  <c r="T260" i="6"/>
  <c r="T313" i="6"/>
  <c r="T110" i="6"/>
  <c r="T317" i="6"/>
  <c r="T124" i="6"/>
  <c r="T328" i="6"/>
  <c r="X345" i="6"/>
  <c r="T173" i="6"/>
  <c r="T367" i="6"/>
  <c r="T186" i="6"/>
  <c r="T176" i="6"/>
  <c r="T221" i="6"/>
  <c r="T156" i="6"/>
  <c r="T57" i="6"/>
  <c r="T330" i="6"/>
  <c r="T249" i="6"/>
  <c r="T254" i="6"/>
  <c r="T242" i="6"/>
  <c r="T165" i="6"/>
  <c r="T371" i="6"/>
  <c r="T252" i="6"/>
  <c r="T141" i="6"/>
  <c r="T272" i="6"/>
  <c r="T187" i="6"/>
  <c r="T140" i="6"/>
  <c r="T298" i="6"/>
  <c r="T308" i="6"/>
  <c r="T88" i="6"/>
  <c r="T89" i="6"/>
  <c r="T188" i="6"/>
  <c r="X293" i="6"/>
  <c r="X219" i="6"/>
  <c r="X33" i="6"/>
  <c r="X170" i="6"/>
  <c r="X37" i="6"/>
  <c r="X180" i="6"/>
  <c r="X26" i="6"/>
  <c r="X217" i="6"/>
  <c r="X34" i="6"/>
  <c r="X80" i="6"/>
  <c r="X201" i="6"/>
  <c r="X147" i="6"/>
  <c r="X51" i="6"/>
  <c r="X313" i="6"/>
  <c r="X326" i="6"/>
  <c r="X306" i="6"/>
  <c r="X177" i="6"/>
  <c r="X42" i="6"/>
  <c r="X361" i="6"/>
  <c r="X183" i="6"/>
  <c r="X116" i="6"/>
  <c r="X139" i="6"/>
  <c r="X276" i="6"/>
  <c r="X163" i="6"/>
  <c r="X336" i="6"/>
  <c r="X19" i="6"/>
  <c r="X233" i="6"/>
  <c r="X249" i="6"/>
  <c r="X257" i="6"/>
  <c r="X222" i="6"/>
  <c r="X291" i="6"/>
  <c r="X22" i="6"/>
  <c r="X296" i="6"/>
  <c r="X59" i="6"/>
  <c r="X99" i="6"/>
  <c r="X253" i="6"/>
  <c r="X43" i="6"/>
  <c r="X91" i="6"/>
  <c r="X298" i="6"/>
  <c r="X259" i="6"/>
  <c r="X226" i="6"/>
  <c r="X223" i="6"/>
  <c r="X208" i="6"/>
  <c r="T122" i="6"/>
  <c r="T147" i="6"/>
  <c r="T305" i="6"/>
  <c r="T38" i="6"/>
  <c r="T274" i="6"/>
  <c r="T116" i="6"/>
  <c r="T121" i="6"/>
  <c r="T190" i="6"/>
  <c r="T153" i="6"/>
  <c r="T353" i="6"/>
  <c r="T295" i="6"/>
  <c r="T53" i="6"/>
  <c r="T65" i="6"/>
  <c r="T239" i="6"/>
  <c r="T48" i="6"/>
  <c r="T104" i="6"/>
  <c r="T76" i="6"/>
  <c r="T125" i="6"/>
  <c r="T73" i="6"/>
  <c r="T8" i="6"/>
  <c r="T47" i="6"/>
  <c r="T258" i="6"/>
  <c r="T349" i="6"/>
  <c r="T269" i="6"/>
  <c r="T319" i="6"/>
  <c r="T28" i="6"/>
  <c r="T238" i="6"/>
  <c r="T318" i="6"/>
  <c r="T265" i="6"/>
  <c r="T323" i="6"/>
  <c r="T78" i="6"/>
  <c r="T13" i="6"/>
  <c r="T293" i="6"/>
  <c r="T91" i="6"/>
  <c r="T236" i="6"/>
  <c r="T61" i="6"/>
  <c r="T304" i="6"/>
  <c r="T283" i="6"/>
  <c r="T136" i="6"/>
  <c r="T44" i="6"/>
  <c r="T347" i="6"/>
  <c r="T83" i="6"/>
  <c r="T294" i="6"/>
  <c r="T276" i="6"/>
  <c r="T162" i="6"/>
  <c r="T329" i="6"/>
  <c r="T167" i="6"/>
  <c r="T231" i="6"/>
  <c r="T92" i="6"/>
  <c r="T150" i="6"/>
  <c r="T338" i="6"/>
  <c r="T154" i="6"/>
  <c r="T205" i="6"/>
  <c r="T51" i="6"/>
  <c r="T196" i="6"/>
  <c r="T355" i="6"/>
  <c r="T350" i="6"/>
  <c r="T195" i="6"/>
  <c r="T344" i="6"/>
  <c r="T43" i="6"/>
  <c r="T321" i="6"/>
  <c r="T348" i="6"/>
  <c r="T69" i="6"/>
  <c r="T137" i="6"/>
  <c r="T339" i="6"/>
  <c r="T357" i="6"/>
  <c r="T201" i="6"/>
  <c r="T164" i="6"/>
  <c r="T79" i="6"/>
  <c r="T126" i="6"/>
  <c r="T60" i="6"/>
  <c r="T351" i="6"/>
  <c r="T49" i="6"/>
  <c r="T218" i="6"/>
  <c r="T282" i="6"/>
  <c r="T365" i="6"/>
  <c r="T192" i="6"/>
  <c r="T134" i="6"/>
  <c r="T151" i="6"/>
  <c r="T292" i="6"/>
  <c r="T174" i="6"/>
  <c r="T96" i="6"/>
  <c r="T36" i="6"/>
  <c r="T159" i="6"/>
  <c r="T74" i="6"/>
  <c r="T138" i="6"/>
  <c r="T114" i="6"/>
  <c r="T245" i="6"/>
  <c r="T345" i="6"/>
  <c r="T343" i="6"/>
  <c r="T233" i="6"/>
  <c r="T175" i="6"/>
  <c r="X87" i="6"/>
  <c r="X111" i="6"/>
  <c r="X284" i="6"/>
  <c r="X73" i="6"/>
  <c r="X67" i="6"/>
  <c r="X48" i="6"/>
  <c r="X55" i="6"/>
  <c r="X194" i="6"/>
  <c r="X11" i="6"/>
  <c r="X337" i="6"/>
  <c r="X297" i="6"/>
  <c r="X281" i="6"/>
  <c r="X24" i="6"/>
  <c r="X235" i="6"/>
  <c r="X63" i="6"/>
  <c r="X321" i="6"/>
  <c r="X154" i="6"/>
  <c r="X71" i="6"/>
  <c r="X218" i="6"/>
  <c r="X324" i="6"/>
  <c r="X353" i="6"/>
  <c r="X200" i="6"/>
  <c r="X358" i="6"/>
  <c r="X122" i="6"/>
  <c r="X146" i="6"/>
  <c r="X114" i="6"/>
  <c r="X8" i="6"/>
  <c r="X118" i="6"/>
  <c r="X340" i="6"/>
  <c r="X355" i="6"/>
  <c r="X262" i="6"/>
  <c r="X38" i="6"/>
  <c r="X144" i="6"/>
  <c r="X136" i="6"/>
  <c r="X315" i="6"/>
  <c r="X305" i="6"/>
  <c r="X142" i="6"/>
  <c r="X110" i="6"/>
  <c r="X12" i="6"/>
  <c r="X86" i="6"/>
  <c r="X269" i="6"/>
  <c r="X7" i="6"/>
  <c r="X357" i="6"/>
  <c r="X365" i="6"/>
  <c r="X161" i="6"/>
  <c r="X74" i="6"/>
  <c r="X29" i="6"/>
  <c r="X356" i="6"/>
  <c r="X342" i="6"/>
  <c r="X348" i="6"/>
  <c r="X362" i="6"/>
  <c r="X13" i="6"/>
  <c r="X360" i="6"/>
  <c r="X279" i="6"/>
  <c r="X366" i="6"/>
  <c r="X261" i="6"/>
  <c r="X173" i="6"/>
  <c r="X157" i="6"/>
  <c r="X347" i="6"/>
  <c r="X133" i="6"/>
  <c r="X334" i="6"/>
  <c r="X274" i="6"/>
  <c r="X370" i="6"/>
  <c r="X195" i="6"/>
  <c r="X135" i="6"/>
  <c r="X165" i="6"/>
  <c r="X247" i="6"/>
  <c r="X234" i="6"/>
  <c r="X52" i="6"/>
  <c r="X285" i="6"/>
  <c r="X258" i="6"/>
  <c r="X96" i="6"/>
  <c r="X302" i="6"/>
  <c r="X325" i="6"/>
  <c r="X164" i="6"/>
  <c r="X35" i="6"/>
  <c r="X107" i="6"/>
  <c r="X311" i="6"/>
  <c r="X101" i="6"/>
  <c r="X283" i="6"/>
  <c r="X119" i="6"/>
  <c r="X100" i="6"/>
  <c r="X20" i="6"/>
  <c r="X288" i="6"/>
  <c r="X254" i="6"/>
  <c r="X79" i="6"/>
  <c r="X216" i="6"/>
  <c r="X192" i="6"/>
  <c r="X225" i="6"/>
  <c r="X167" i="6"/>
  <c r="X197" i="6"/>
  <c r="X188" i="6"/>
  <c r="X124" i="6"/>
  <c r="X318" i="6"/>
  <c r="X62" i="6"/>
  <c r="X352" i="6"/>
  <c r="X187" i="6"/>
  <c r="X172" i="6"/>
  <c r="X344" i="6"/>
  <c r="X271" i="6"/>
  <c r="X186" i="6"/>
  <c r="X137" i="6"/>
  <c r="X123" i="6"/>
  <c r="X159" i="6"/>
  <c r="X205" i="6"/>
  <c r="X255" i="6"/>
  <c r="X40" i="6"/>
  <c r="X108" i="6"/>
  <c r="X244" i="6"/>
  <c r="X39" i="6"/>
  <c r="X240" i="6"/>
  <c r="X56" i="6"/>
  <c r="X309" i="6"/>
  <c r="X190" i="6"/>
  <c r="X287" i="6"/>
  <c r="X44" i="6"/>
  <c r="X92" i="6"/>
  <c r="X68" i="6"/>
  <c r="X88" i="6"/>
  <c r="X85" i="6"/>
  <c r="T41" i="6"/>
  <c r="T39" i="6"/>
  <c r="T361" i="6"/>
  <c r="T234" i="6"/>
  <c r="T214" i="6"/>
  <c r="T368" i="6"/>
  <c r="T220" i="6"/>
  <c r="T273" i="6"/>
  <c r="T289" i="6"/>
  <c r="T337" i="6"/>
  <c r="T224" i="6"/>
  <c r="T85" i="6"/>
  <c r="T97" i="6"/>
  <c r="T340" i="6"/>
  <c r="T208" i="6"/>
  <c r="T40" i="6"/>
  <c r="T30" i="6"/>
  <c r="T230" i="6"/>
  <c r="T358" i="6"/>
  <c r="T11" i="6"/>
  <c r="T111" i="6"/>
  <c r="T275" i="6"/>
  <c r="T181" i="6"/>
  <c r="T87" i="6"/>
  <c r="T333" i="6"/>
  <c r="T228" i="6"/>
  <c r="T364" i="6"/>
  <c r="T326" i="6"/>
  <c r="T366" i="6"/>
  <c r="T264" i="6"/>
  <c r="T297" i="6"/>
  <c r="T23" i="6"/>
  <c r="T179" i="6"/>
  <c r="T123" i="6"/>
  <c r="T217" i="6"/>
  <c r="T229" i="6"/>
  <c r="T42" i="6"/>
  <c r="T232" i="6"/>
  <c r="T119" i="6"/>
  <c r="T70" i="6"/>
  <c r="T346" i="6"/>
  <c r="T213" i="6"/>
  <c r="T302" i="6"/>
  <c r="T369" i="6"/>
  <c r="T52" i="6"/>
  <c r="T198" i="6"/>
  <c r="T157" i="6"/>
  <c r="T99" i="6"/>
  <c r="T356" i="6"/>
  <c r="T227" i="6"/>
  <c r="T105" i="6"/>
  <c r="T158" i="6"/>
  <c r="T206" i="6"/>
  <c r="T311" i="6"/>
  <c r="T130" i="6"/>
  <c r="T309" i="6"/>
  <c r="T45" i="6"/>
  <c r="T163" i="6"/>
  <c r="T204" i="6"/>
  <c r="T102" i="6"/>
  <c r="T184" i="6"/>
  <c r="T331" i="6"/>
  <c r="T101" i="6"/>
  <c r="T132" i="6"/>
  <c r="T115" i="6"/>
  <c r="T291" i="6"/>
  <c r="T127" i="6"/>
  <c r="T21" i="6"/>
  <c r="T256" i="6"/>
  <c r="T33" i="6"/>
  <c r="T26" i="6"/>
  <c r="T253" i="6"/>
  <c r="T81" i="6"/>
  <c r="T211" i="6"/>
  <c r="T290" i="6"/>
  <c r="T342" i="6"/>
  <c r="T160" i="6"/>
  <c r="T31" i="6"/>
  <c r="T360" i="6"/>
  <c r="T335" i="6"/>
  <c r="T197" i="6"/>
  <c r="T200" i="6"/>
  <c r="T20" i="6"/>
  <c r="T118" i="6"/>
  <c r="T299" i="6"/>
  <c r="T244" i="6"/>
  <c r="T235" i="6"/>
  <c r="T63" i="6"/>
  <c r="T370" i="6"/>
  <c r="T72" i="6"/>
  <c r="X117" i="6"/>
  <c r="X330" i="6"/>
  <c r="X61" i="6"/>
  <c r="X314" i="6"/>
  <c r="X323" i="6"/>
  <c r="X105" i="6"/>
  <c r="X196" i="6"/>
  <c r="X303" i="6"/>
  <c r="X280" i="6"/>
  <c r="X238" i="6"/>
  <c r="X252" i="6"/>
  <c r="X103" i="6"/>
  <c r="X49" i="6"/>
  <c r="X289" i="6"/>
  <c r="X47" i="6"/>
  <c r="X214" i="6"/>
  <c r="X112" i="6"/>
  <c r="X27" i="6"/>
  <c r="X327" i="6"/>
  <c r="X162" i="6"/>
  <c r="X151" i="6"/>
  <c r="X127" i="6"/>
  <c r="X179" i="6"/>
  <c r="X125" i="6"/>
  <c r="X98" i="6"/>
  <c r="X50" i="6"/>
  <c r="X278" i="6"/>
  <c r="X145" i="6"/>
  <c r="X106" i="6"/>
  <c r="X21" i="6"/>
  <c r="X90" i="6"/>
  <c r="X156" i="6"/>
  <c r="X331" i="6"/>
  <c r="X78" i="6"/>
  <c r="X174" i="6"/>
  <c r="X266" i="6"/>
  <c r="X359" i="6"/>
  <c r="X126" i="6"/>
  <c r="X148" i="6"/>
  <c r="X272" i="6"/>
  <c r="X364" i="6"/>
  <c r="X329" i="6"/>
  <c r="X155" i="6"/>
  <c r="X319" i="6"/>
  <c r="X350" i="6"/>
  <c r="X120" i="6"/>
  <c r="X130" i="6"/>
  <c r="X191" i="6"/>
  <c r="X153" i="6"/>
  <c r="X54" i="6"/>
  <c r="X346" i="6"/>
  <c r="X82" i="6"/>
  <c r="X263" i="6"/>
  <c r="X17" i="6"/>
  <c r="X131" i="6"/>
  <c r="X150" i="6"/>
  <c r="X320" i="6"/>
  <c r="X354" i="6"/>
  <c r="X15" i="6"/>
  <c r="X203" i="6"/>
  <c r="X168" i="6"/>
  <c r="X132" i="6"/>
  <c r="X193" i="6"/>
  <c r="X290" i="6"/>
  <c r="X53" i="6"/>
  <c r="X104" i="6"/>
  <c r="X32" i="6"/>
  <c r="X36" i="6"/>
  <c r="X245" i="6"/>
  <c r="X248" i="6"/>
  <c r="X300" i="6"/>
  <c r="X18" i="6"/>
  <c r="X57" i="6"/>
  <c r="X84" i="6"/>
  <c r="X60" i="6"/>
  <c r="X335" i="6"/>
  <c r="X160" i="6"/>
  <c r="X221" i="6"/>
  <c r="X72" i="6"/>
  <c r="X282" i="6"/>
  <c r="X23" i="6"/>
  <c r="X69" i="6"/>
  <c r="X246" i="6"/>
  <c r="X95" i="6"/>
  <c r="X58" i="6"/>
  <c r="X128" i="6"/>
  <c r="X351" i="6"/>
  <c r="X9" i="6"/>
  <c r="X94" i="6"/>
  <c r="X14" i="6"/>
  <c r="X267" i="6"/>
  <c r="X115" i="6"/>
  <c r="X210" i="6"/>
  <c r="X367" i="6"/>
  <c r="X175" i="6"/>
  <c r="X270" i="6"/>
  <c r="X368" i="6"/>
  <c r="X312" i="6"/>
  <c r="X211" i="6"/>
  <c r="X25" i="6"/>
  <c r="X228" i="6"/>
  <c r="X45" i="6"/>
  <c r="X213" i="6"/>
  <c r="X241" i="6"/>
  <c r="X89" i="6"/>
  <c r="X81" i="6"/>
  <c r="X250" i="6"/>
  <c r="X251" i="6"/>
  <c r="X333" i="6"/>
  <c r="X178" i="6"/>
  <c r="X64" i="6"/>
  <c r="X76" i="6"/>
  <c r="X322" i="6"/>
  <c r="X30" i="6"/>
  <c r="X231" i="6"/>
  <c r="X230" i="6"/>
  <c r="X28" i="6"/>
  <c r="X239" i="6"/>
  <c r="X113" i="6"/>
  <c r="X286" i="6"/>
  <c r="T225" i="6"/>
  <c r="T251" i="6"/>
  <c r="T29" i="6"/>
  <c r="T300" i="6"/>
  <c r="T266" i="6"/>
  <c r="T98" i="6"/>
  <c r="T246" i="6"/>
  <c r="T203" i="6"/>
  <c r="T95" i="6"/>
  <c r="T75" i="6"/>
  <c r="T22" i="6"/>
  <c r="T241" i="6"/>
  <c r="T250" i="6"/>
  <c r="T112" i="6"/>
  <c r="T193" i="6"/>
  <c r="T15" i="6"/>
  <c r="T352" i="6"/>
  <c r="T354" i="6"/>
  <c r="T161" i="6"/>
  <c r="T133" i="6"/>
  <c r="T320" i="6"/>
  <c r="T139" i="6"/>
  <c r="T189" i="6"/>
  <c r="T128" i="6"/>
  <c r="T107" i="6"/>
  <c r="T212" i="6"/>
  <c r="T310" i="6"/>
  <c r="T144" i="6"/>
  <c r="T315" i="6"/>
  <c r="T303" i="6"/>
  <c r="T142" i="6"/>
  <c r="T46" i="6"/>
  <c r="T59" i="6"/>
  <c r="T86" i="6"/>
  <c r="T362" i="6"/>
  <c r="T296" i="6"/>
  <c r="T363" i="6"/>
  <c r="T7" i="6"/>
  <c r="T327" i="6"/>
  <c r="T359" i="6"/>
  <c r="T149" i="6"/>
  <c r="T286" i="6"/>
  <c r="T247" i="6"/>
  <c r="T194" i="6"/>
  <c r="T12" i="6"/>
  <c r="T199" i="6"/>
  <c r="T270" i="6"/>
  <c r="T56" i="6"/>
  <c r="T120" i="6"/>
  <c r="T255" i="6"/>
  <c r="T248" i="6"/>
  <c r="T131" i="6"/>
  <c r="T55" i="6"/>
  <c r="T281" i="6"/>
  <c r="T332" i="6"/>
  <c r="T325" i="6"/>
  <c r="T16" i="6"/>
  <c r="T135" i="6"/>
  <c r="T25" i="6"/>
  <c r="T278" i="6"/>
  <c r="T68" i="6"/>
  <c r="T37" i="6"/>
  <c r="T146" i="6"/>
  <c r="T322" i="6"/>
  <c r="T336" i="6"/>
  <c r="T80" i="6"/>
  <c r="T155" i="6"/>
  <c r="T243" i="6"/>
  <c r="T17" i="6"/>
  <c r="T19" i="6"/>
  <c r="T324" i="6"/>
  <c r="T34" i="6"/>
  <c r="T58" i="6"/>
  <c r="T268" i="6"/>
  <c r="T215" i="6"/>
  <c r="T178" i="6"/>
  <c r="T32" i="6"/>
  <c r="T183" i="6"/>
  <c r="T284" i="6"/>
  <c r="T169" i="6"/>
  <c r="T341" i="6"/>
  <c r="T100" i="6"/>
  <c r="T191" i="6"/>
  <c r="T223" i="6"/>
  <c r="T170" i="6"/>
  <c r="T82" i="6"/>
  <c r="T240" i="6"/>
  <c r="T77" i="6"/>
  <c r="T9" i="6"/>
  <c r="T177" i="6"/>
  <c r="T18" i="6"/>
  <c r="X176" i="6"/>
  <c r="X328" i="6"/>
  <c r="X215" i="6"/>
  <c r="X229" i="6"/>
  <c r="X243" i="6"/>
  <c r="X227" i="6"/>
  <c r="X308" i="6"/>
  <c r="X158" i="6"/>
  <c r="X31" i="6"/>
  <c r="X109" i="6"/>
  <c r="X295" i="6"/>
  <c r="X10" i="6"/>
  <c r="X301" i="6"/>
  <c r="X242" i="6"/>
  <c r="X232" i="6"/>
  <c r="X316" i="6"/>
  <c r="X236" i="6"/>
  <c r="X121" i="6"/>
  <c r="X339" i="6"/>
  <c r="X212" i="6"/>
  <c r="X294" i="6"/>
  <c r="X292" i="6"/>
  <c r="X310" i="6"/>
  <c r="X46" i="6"/>
  <c r="X140" i="6"/>
  <c r="X149" i="6"/>
  <c r="X184" i="6"/>
  <c r="X198" i="6"/>
  <c r="X277" i="6"/>
  <c r="X338" i="6"/>
  <c r="X189" i="6"/>
  <c r="X265" i="6"/>
  <c r="X102" i="6"/>
  <c r="X171" i="6"/>
  <c r="X307" i="6"/>
  <c r="X273" i="6"/>
  <c r="X343" i="6"/>
  <c r="X371" i="6"/>
  <c r="X260" i="6"/>
  <c r="X264" i="6"/>
  <c r="X268" i="6"/>
  <c r="X182" i="6"/>
  <c r="X97" i="6"/>
  <c r="X199" i="6"/>
  <c r="X134" i="6"/>
  <c r="X185" i="6"/>
  <c r="X129" i="6"/>
  <c r="X70" i="6"/>
  <c r="X83" i="6"/>
  <c r="X332" i="6"/>
  <c r="X363" i="6"/>
  <c r="X143" i="6"/>
  <c r="X317" i="6"/>
  <c r="X369" i="6"/>
  <c r="X204" i="6"/>
  <c r="X65" i="6"/>
  <c r="X152" i="6"/>
  <c r="X66" i="6"/>
  <c r="X169" i="6"/>
  <c r="X349" i="6"/>
  <c r="X141" i="6"/>
  <c r="X275" i="6"/>
  <c r="X16" i="6"/>
  <c r="X181" i="6"/>
  <c r="X209" i="6"/>
  <c r="X138" i="6"/>
  <c r="X341" i="6"/>
  <c r="X207" i="6"/>
  <c r="X166" i="6"/>
  <c r="X304" i="6"/>
  <c r="X41" i="6"/>
  <c r="X299" i="6"/>
  <c r="X220" i="6"/>
  <c r="X206" i="6"/>
  <c r="X256" i="6"/>
  <c r="X237" i="6"/>
  <c r="X224" i="6"/>
  <c r="X77" i="6"/>
  <c r="X75" i="6"/>
  <c r="X202" i="6"/>
  <c r="X93" i="6"/>
  <c r="G40" i="3"/>
  <c r="H40" i="3" s="1"/>
  <c r="G50" i="3"/>
  <c r="H50" i="3" s="1"/>
  <c r="S314" i="2"/>
  <c r="S261" i="2"/>
  <c r="S255" i="2"/>
  <c r="S183" i="2"/>
  <c r="S203" i="2"/>
  <c r="S13" i="2"/>
  <c r="S67" i="2"/>
  <c r="S268" i="2"/>
  <c r="S325" i="2"/>
  <c r="S115" i="2"/>
  <c r="S288" i="2"/>
  <c r="S69" i="2"/>
  <c r="S84" i="2"/>
  <c r="S143" i="2"/>
  <c r="S98" i="2"/>
  <c r="S118" i="2"/>
  <c r="S197" i="2"/>
  <c r="S238" i="2"/>
  <c r="S286" i="2"/>
  <c r="S354" i="2"/>
  <c r="S12" i="2"/>
  <c r="S32" i="2"/>
  <c r="S133" i="2"/>
  <c r="S323" i="2"/>
  <c r="S152" i="2"/>
  <c r="S340" i="2"/>
  <c r="S170" i="2"/>
  <c r="S371" i="2"/>
  <c r="S200" i="2"/>
  <c r="S30" i="2"/>
  <c r="S228" i="2"/>
  <c r="S58" i="2"/>
  <c r="S311" i="2"/>
  <c r="S226" i="2"/>
  <c r="S140" i="2"/>
  <c r="S55" i="2"/>
  <c r="S331" i="2"/>
  <c r="S246" i="2"/>
  <c r="S160" i="2"/>
  <c r="S75" i="2"/>
  <c r="S357" i="2"/>
  <c r="S293" i="2"/>
  <c r="S229" i="2"/>
  <c r="S165" i="2"/>
  <c r="S101" i="2"/>
  <c r="S37" i="2"/>
  <c r="S280" i="2"/>
  <c r="S110" i="2"/>
  <c r="S298" i="2"/>
  <c r="S127" i="2"/>
  <c r="S328" i="2"/>
  <c r="S158" i="2"/>
  <c r="S356" i="2"/>
  <c r="S186" i="2"/>
  <c r="S15" i="2"/>
  <c r="S290" i="2"/>
  <c r="S204" i="2"/>
  <c r="S119" i="2"/>
  <c r="S34" i="2"/>
  <c r="S310" i="2"/>
  <c r="S224" i="2"/>
  <c r="S139" i="2"/>
  <c r="S54" i="2"/>
  <c r="S341" i="2"/>
  <c r="S277" i="2"/>
  <c r="S213" i="2"/>
  <c r="S149" i="2"/>
  <c r="S85" i="2"/>
  <c r="S21" i="2"/>
  <c r="S366" i="2"/>
  <c r="S195" i="2"/>
  <c r="S24" i="2"/>
  <c r="S212" i="2"/>
  <c r="S42" i="2"/>
  <c r="S243" i="2"/>
  <c r="S72" i="2"/>
  <c r="S271" i="2"/>
  <c r="S100" i="2"/>
  <c r="S332" i="2"/>
  <c r="S247" i="2"/>
  <c r="S162" i="2"/>
  <c r="S76" i="2"/>
  <c r="S352" i="2"/>
  <c r="S267" i="2"/>
  <c r="S182" i="2"/>
  <c r="S96" i="2"/>
  <c r="S11" i="2"/>
  <c r="S309" i="2"/>
  <c r="S245" i="2"/>
  <c r="S181" i="2"/>
  <c r="S117" i="2"/>
  <c r="S53" i="2"/>
  <c r="S355" i="2"/>
  <c r="S312" i="2"/>
  <c r="S184" i="2"/>
  <c r="S99" i="2"/>
  <c r="S14" i="2"/>
  <c r="S330" i="2"/>
  <c r="S202" i="2"/>
  <c r="S74" i="2"/>
  <c r="S360" i="2"/>
  <c r="S275" i="2"/>
  <c r="S190" i="2"/>
  <c r="S104" i="2"/>
  <c r="S19" i="2"/>
  <c r="S303" i="2"/>
  <c r="S218" i="2"/>
  <c r="S132" i="2"/>
  <c r="S47" i="2"/>
  <c r="S348" i="2"/>
  <c r="S306" i="2"/>
  <c r="S263" i="2"/>
  <c r="S220" i="2"/>
  <c r="S178" i="2"/>
  <c r="S156" i="2"/>
  <c r="S114" i="2"/>
  <c r="S71" i="2"/>
  <c r="S28" i="2"/>
  <c r="S347" i="2"/>
  <c r="S304" i="2"/>
  <c r="S262" i="2"/>
  <c r="S219" i="2"/>
  <c r="S176" i="2"/>
  <c r="S134" i="2"/>
  <c r="S91" i="2"/>
  <c r="S48" i="2"/>
  <c r="S369" i="2"/>
  <c r="S353" i="2"/>
  <c r="S337" i="2"/>
  <c r="S321" i="2"/>
  <c r="S305" i="2"/>
  <c r="S289" i="2"/>
  <c r="S273" i="2"/>
  <c r="S257" i="2"/>
  <c r="S241" i="2"/>
  <c r="S225" i="2"/>
  <c r="S209" i="2"/>
  <c r="S193" i="2"/>
  <c r="S177" i="2"/>
  <c r="S161" i="2"/>
  <c r="S145" i="2"/>
  <c r="S129" i="2"/>
  <c r="S97" i="2"/>
  <c r="S81" i="2"/>
  <c r="S65" i="2"/>
  <c r="S49" i="2"/>
  <c r="S33" i="2"/>
  <c r="S17" i="2"/>
  <c r="S344" i="2"/>
  <c r="S302" i="2"/>
  <c r="S259" i="2"/>
  <c r="S216" i="2"/>
  <c r="S174" i="2"/>
  <c r="S131" i="2"/>
  <c r="S88" i="2"/>
  <c r="S46" i="2"/>
  <c r="S362" i="2"/>
  <c r="S319" i="2"/>
  <c r="S276" i="2"/>
  <c r="S234" i="2"/>
  <c r="S191" i="2"/>
  <c r="S148" i="2"/>
  <c r="S106" i="2"/>
  <c r="S63" i="2"/>
  <c r="S20" i="2"/>
  <c r="S350" i="2"/>
  <c r="S307" i="2"/>
  <c r="S264" i="2"/>
  <c r="S222" i="2"/>
  <c r="S179" i="2"/>
  <c r="S136" i="2"/>
  <c r="S94" i="2"/>
  <c r="S51" i="2"/>
  <c r="S8" i="2"/>
  <c r="S335" i="2"/>
  <c r="S292" i="2"/>
  <c r="S250" i="2"/>
  <c r="S207" i="2"/>
  <c r="S164" i="2"/>
  <c r="S122" i="2"/>
  <c r="S79" i="2"/>
  <c r="S36" i="2"/>
  <c r="S364" i="2"/>
  <c r="S343" i="2"/>
  <c r="S322" i="2"/>
  <c r="S300" i="2"/>
  <c r="S279" i="2"/>
  <c r="S258" i="2"/>
  <c r="S236" i="2"/>
  <c r="S215" i="2"/>
  <c r="S194" i="2"/>
  <c r="S172" i="2"/>
  <c r="S151" i="2"/>
  <c r="S130" i="2"/>
  <c r="S108" i="2"/>
  <c r="S87" i="2"/>
  <c r="S66" i="2"/>
  <c r="S44" i="2"/>
  <c r="S23" i="2"/>
  <c r="S363" i="2"/>
  <c r="S342" i="2"/>
  <c r="S320" i="2"/>
  <c r="S299" i="2"/>
  <c r="S278" i="2"/>
  <c r="S256" i="2"/>
  <c r="S235" i="2"/>
  <c r="S214" i="2"/>
  <c r="S192" i="2"/>
  <c r="S171" i="2"/>
  <c r="S150" i="2"/>
  <c r="S128" i="2"/>
  <c r="S107" i="2"/>
  <c r="S86" i="2"/>
  <c r="S64" i="2"/>
  <c r="S43" i="2"/>
  <c r="S22" i="2"/>
  <c r="S365" i="2"/>
  <c r="S349" i="2"/>
  <c r="S333" i="2"/>
  <c r="S317" i="2"/>
  <c r="S301" i="2"/>
  <c r="S285" i="2"/>
  <c r="S269" i="2"/>
  <c r="S253" i="2"/>
  <c r="S237" i="2"/>
  <c r="S221" i="2"/>
  <c r="S205" i="2"/>
  <c r="S189" i="2"/>
  <c r="S173" i="2"/>
  <c r="S157" i="2"/>
  <c r="S141" i="2"/>
  <c r="S125" i="2"/>
  <c r="S109" i="2"/>
  <c r="S93" i="2"/>
  <c r="S77" i="2"/>
  <c r="S61" i="2"/>
  <c r="S45" i="2"/>
  <c r="S29" i="2"/>
  <c r="F48" i="3"/>
  <c r="S270" i="2"/>
  <c r="S227" i="2"/>
  <c r="S142" i="2"/>
  <c r="S56" i="2"/>
  <c r="S287" i="2"/>
  <c r="S244" i="2"/>
  <c r="S159" i="2"/>
  <c r="S116" i="2"/>
  <c r="S31" i="2"/>
  <c r="S318" i="2"/>
  <c r="S232" i="2"/>
  <c r="S147" i="2"/>
  <c r="S62" i="2"/>
  <c r="S346" i="2"/>
  <c r="S260" i="2"/>
  <c r="S175" i="2"/>
  <c r="S90" i="2"/>
  <c r="S370" i="2"/>
  <c r="S327" i="2"/>
  <c r="S284" i="2"/>
  <c r="S242" i="2"/>
  <c r="S199" i="2"/>
  <c r="S135" i="2"/>
  <c r="S92" i="2"/>
  <c r="S50" i="2"/>
  <c r="S368" i="2"/>
  <c r="S326" i="2"/>
  <c r="S283" i="2"/>
  <c r="S240" i="2"/>
  <c r="S198" i="2"/>
  <c r="S155" i="2"/>
  <c r="S112" i="2"/>
  <c r="S70" i="2"/>
  <c r="S27" i="2"/>
  <c r="S113" i="2"/>
  <c r="S7" i="2"/>
  <c r="S334" i="2"/>
  <c r="S291" i="2"/>
  <c r="S248" i="2"/>
  <c r="S206" i="2"/>
  <c r="S163" i="2"/>
  <c r="S120" i="2"/>
  <c r="S78" i="2"/>
  <c r="S35" i="2"/>
  <c r="S351" i="2"/>
  <c r="S308" i="2"/>
  <c r="S266" i="2"/>
  <c r="S223" i="2"/>
  <c r="S180" i="2"/>
  <c r="S138" i="2"/>
  <c r="S95" i="2"/>
  <c r="S52" i="2"/>
  <c r="S10" i="2"/>
  <c r="S339" i="2"/>
  <c r="S296" i="2"/>
  <c r="S254" i="2"/>
  <c r="S211" i="2"/>
  <c r="S168" i="2"/>
  <c r="S126" i="2"/>
  <c r="S83" i="2"/>
  <c r="S40" i="2"/>
  <c r="S367" i="2"/>
  <c r="S324" i="2"/>
  <c r="S282" i="2"/>
  <c r="S239" i="2"/>
  <c r="S196" i="2"/>
  <c r="S154" i="2"/>
  <c r="S111" i="2"/>
  <c r="S68" i="2"/>
  <c r="S26" i="2"/>
  <c r="S359" i="2"/>
  <c r="S338" i="2"/>
  <c r="S316" i="2"/>
  <c r="S295" i="2"/>
  <c r="S274" i="2"/>
  <c r="S252" i="2"/>
  <c r="S231" i="2"/>
  <c r="S210" i="2"/>
  <c r="S188" i="2"/>
  <c r="S167" i="2"/>
  <c r="S146" i="2"/>
  <c r="S124" i="2"/>
  <c r="S103" i="2"/>
  <c r="S82" i="2"/>
  <c r="S60" i="2"/>
  <c r="S39" i="2"/>
  <c r="S18" i="2"/>
  <c r="S358" i="2"/>
  <c r="S336" i="2"/>
  <c r="S315" i="2"/>
  <c r="S294" i="2"/>
  <c r="S272" i="2"/>
  <c r="S251" i="2"/>
  <c r="S230" i="2"/>
  <c r="S208" i="2"/>
  <c r="S187" i="2"/>
  <c r="S166" i="2"/>
  <c r="S144" i="2"/>
  <c r="S123" i="2"/>
  <c r="S102" i="2"/>
  <c r="S80" i="2"/>
  <c r="S59" i="2"/>
  <c r="S38" i="2"/>
  <c r="S16" i="2"/>
  <c r="S361" i="2"/>
  <c r="S345" i="2"/>
  <c r="S329" i="2"/>
  <c r="S313" i="2"/>
  <c r="S297" i="2"/>
  <c r="S281" i="2"/>
  <c r="S265" i="2"/>
  <c r="S249" i="2"/>
  <c r="S233" i="2"/>
  <c r="S217" i="2"/>
  <c r="S201" i="2"/>
  <c r="S185" i="2"/>
  <c r="S169" i="2"/>
  <c r="S153" i="2"/>
  <c r="S137" i="2"/>
  <c r="S121" i="2"/>
  <c r="S105" i="2"/>
  <c r="S89" i="2"/>
  <c r="S73" i="2"/>
  <c r="S57" i="2"/>
  <c r="S41" i="2"/>
  <c r="S25" i="2"/>
  <c r="S9" i="2"/>
  <c r="W8" i="2"/>
  <c r="W12" i="2"/>
  <c r="W16" i="2"/>
  <c r="W20" i="2"/>
  <c r="W24" i="2"/>
  <c r="W28" i="2"/>
  <c r="W32" i="2"/>
  <c r="W36" i="2"/>
  <c r="W40" i="2"/>
  <c r="W44" i="2"/>
  <c r="W48" i="2"/>
  <c r="W52" i="2"/>
  <c r="W56" i="2"/>
  <c r="W60" i="2"/>
  <c r="W64" i="2"/>
  <c r="W68" i="2"/>
  <c r="W72" i="2"/>
  <c r="W76" i="2"/>
  <c r="W80" i="2"/>
  <c r="W84" i="2"/>
  <c r="W88" i="2"/>
  <c r="W92" i="2"/>
  <c r="W96" i="2"/>
  <c r="W100" i="2"/>
  <c r="W104" i="2"/>
  <c r="W108" i="2"/>
  <c r="W112" i="2"/>
  <c r="W116" i="2"/>
  <c r="W120" i="2"/>
  <c r="W124" i="2"/>
  <c r="W128" i="2"/>
  <c r="W132" i="2"/>
  <c r="W136" i="2"/>
  <c r="W140" i="2"/>
  <c r="W144" i="2"/>
  <c r="W148" i="2"/>
  <c r="W152" i="2"/>
  <c r="W156" i="2"/>
  <c r="W160" i="2"/>
  <c r="W164" i="2"/>
  <c r="W168" i="2"/>
  <c r="W172" i="2"/>
  <c r="W176" i="2"/>
  <c r="W180" i="2"/>
  <c r="W184" i="2"/>
  <c r="W188" i="2"/>
  <c r="W192" i="2"/>
  <c r="W196" i="2"/>
  <c r="W200" i="2"/>
  <c r="W204" i="2"/>
  <c r="W208" i="2"/>
  <c r="W212" i="2"/>
  <c r="W216" i="2"/>
  <c r="W220" i="2"/>
  <c r="W224" i="2"/>
  <c r="W228" i="2"/>
  <c r="W232" i="2"/>
  <c r="W236" i="2"/>
  <c r="W240" i="2"/>
  <c r="W244" i="2"/>
  <c r="W248" i="2"/>
  <c r="W252" i="2"/>
  <c r="W256" i="2"/>
  <c r="W260" i="2"/>
  <c r="W264" i="2"/>
  <c r="W268" i="2"/>
  <c r="W272" i="2"/>
  <c r="W276" i="2"/>
  <c r="W280" i="2"/>
  <c r="W284" i="2"/>
  <c r="W288" i="2"/>
  <c r="W292" i="2"/>
  <c r="W296" i="2"/>
  <c r="W300" i="2"/>
  <c r="W304" i="2"/>
  <c r="W308" i="2"/>
  <c r="W312" i="2"/>
  <c r="W316" i="2"/>
  <c r="W320" i="2"/>
  <c r="W324" i="2"/>
  <c r="W328" i="2"/>
  <c r="W332" i="2"/>
  <c r="W336" i="2"/>
  <c r="W340" i="2"/>
  <c r="W344" i="2"/>
  <c r="W10" i="2"/>
  <c r="W14" i="2"/>
  <c r="W18" i="2"/>
  <c r="W22" i="2"/>
  <c r="W26" i="2"/>
  <c r="W30" i="2"/>
  <c r="W34" i="2"/>
  <c r="W38" i="2"/>
  <c r="W42" i="2"/>
  <c r="W46" i="2"/>
  <c r="W50" i="2"/>
  <c r="W54" i="2"/>
  <c r="W58" i="2"/>
  <c r="W62" i="2"/>
  <c r="W66" i="2"/>
  <c r="W70" i="2"/>
  <c r="W74" i="2"/>
  <c r="W78" i="2"/>
  <c r="W82" i="2"/>
  <c r="W86" i="2"/>
  <c r="W90" i="2"/>
  <c r="W94" i="2"/>
  <c r="W98" i="2"/>
  <c r="W102" i="2"/>
  <c r="W106" i="2"/>
  <c r="W110" i="2"/>
  <c r="W114" i="2"/>
  <c r="W118" i="2"/>
  <c r="W122" i="2"/>
  <c r="W126" i="2"/>
  <c r="W130" i="2"/>
  <c r="W134" i="2"/>
  <c r="W138" i="2"/>
  <c r="W142" i="2"/>
  <c r="W146" i="2"/>
  <c r="W150" i="2"/>
  <c r="W154" i="2"/>
  <c r="W158" i="2"/>
  <c r="W162" i="2"/>
  <c r="W166" i="2"/>
  <c r="W170" i="2"/>
  <c r="W174" i="2"/>
  <c r="W178" i="2"/>
  <c r="W182" i="2"/>
  <c r="W186" i="2"/>
  <c r="W190" i="2"/>
  <c r="W194" i="2"/>
  <c r="W198" i="2"/>
  <c r="W202" i="2"/>
  <c r="W206" i="2"/>
  <c r="W210" i="2"/>
  <c r="W214" i="2"/>
  <c r="W218" i="2"/>
  <c r="W222" i="2"/>
  <c r="W226" i="2"/>
  <c r="W230" i="2"/>
  <c r="W234" i="2"/>
  <c r="W238" i="2"/>
  <c r="W242" i="2"/>
  <c r="W246" i="2"/>
  <c r="W250" i="2"/>
  <c r="W254" i="2"/>
  <c r="W258" i="2"/>
  <c r="W262" i="2"/>
  <c r="W266" i="2"/>
  <c r="W270" i="2"/>
  <c r="W274" i="2"/>
  <c r="W278" i="2"/>
  <c r="W282" i="2"/>
  <c r="W286" i="2"/>
  <c r="W290" i="2"/>
  <c r="W294" i="2"/>
  <c r="W298" i="2"/>
  <c r="W302" i="2"/>
  <c r="W306" i="2"/>
  <c r="W310" i="2"/>
  <c r="W314" i="2"/>
  <c r="W318" i="2"/>
  <c r="W322" i="2"/>
  <c r="W326" i="2"/>
  <c r="W330" i="2"/>
  <c r="W334" i="2"/>
  <c r="W338" i="2"/>
  <c r="W342" i="2"/>
  <c r="W346" i="2"/>
  <c r="W9" i="2"/>
  <c r="W17" i="2"/>
  <c r="W25" i="2"/>
  <c r="W33" i="2"/>
  <c r="W41" i="2"/>
  <c r="W49" i="2"/>
  <c r="W57" i="2"/>
  <c r="W65" i="2"/>
  <c r="W73" i="2"/>
  <c r="W81" i="2"/>
  <c r="W89" i="2"/>
  <c r="W97" i="2"/>
  <c r="W105" i="2"/>
  <c r="W113" i="2"/>
  <c r="W121" i="2"/>
  <c r="W129" i="2"/>
  <c r="W137" i="2"/>
  <c r="W145" i="2"/>
  <c r="W153" i="2"/>
  <c r="W161" i="2"/>
  <c r="W169" i="2"/>
  <c r="W177" i="2"/>
  <c r="W185" i="2"/>
  <c r="W193" i="2"/>
  <c r="W201" i="2"/>
  <c r="W209" i="2"/>
  <c r="W217" i="2"/>
  <c r="W225" i="2"/>
  <c r="W233" i="2"/>
  <c r="W241" i="2"/>
  <c r="W249" i="2"/>
  <c r="W257" i="2"/>
  <c r="W265" i="2"/>
  <c r="W273" i="2"/>
  <c r="W281" i="2"/>
  <c r="W289" i="2"/>
  <c r="W297" i="2"/>
  <c r="W305" i="2"/>
  <c r="W313" i="2"/>
  <c r="W321" i="2"/>
  <c r="W329" i="2"/>
  <c r="W337" i="2"/>
  <c r="W345" i="2"/>
  <c r="W350" i="2"/>
  <c r="W354" i="2"/>
  <c r="W358" i="2"/>
  <c r="W362" i="2"/>
  <c r="W366" i="2"/>
  <c r="W370" i="2"/>
  <c r="W11" i="2"/>
  <c r="W19" i="2"/>
  <c r="W27" i="2"/>
  <c r="W35" i="2"/>
  <c r="W43" i="2"/>
  <c r="W51" i="2"/>
  <c r="W59" i="2"/>
  <c r="W67" i="2"/>
  <c r="W75" i="2"/>
  <c r="W83" i="2"/>
  <c r="W91" i="2"/>
  <c r="W99" i="2"/>
  <c r="W107" i="2"/>
  <c r="W115" i="2"/>
  <c r="W123" i="2"/>
  <c r="W131" i="2"/>
  <c r="W139" i="2"/>
  <c r="W147" i="2"/>
  <c r="W155" i="2"/>
  <c r="W163" i="2"/>
  <c r="W171" i="2"/>
  <c r="W179" i="2"/>
  <c r="W187" i="2"/>
  <c r="W195" i="2"/>
  <c r="W203" i="2"/>
  <c r="W211" i="2"/>
  <c r="W219" i="2"/>
  <c r="W227" i="2"/>
  <c r="W235" i="2"/>
  <c r="W243" i="2"/>
  <c r="W251" i="2"/>
  <c r="W259" i="2"/>
  <c r="W267" i="2"/>
  <c r="W275" i="2"/>
  <c r="W13" i="2"/>
  <c r="W21" i="2"/>
  <c r="W29" i="2"/>
  <c r="W37" i="2"/>
  <c r="W45" i="2"/>
  <c r="W53" i="2"/>
  <c r="W61" i="2"/>
  <c r="W69" i="2"/>
  <c r="W77" i="2"/>
  <c r="W85" i="2"/>
  <c r="W93" i="2"/>
  <c r="W101" i="2"/>
  <c r="W109" i="2"/>
  <c r="W117" i="2"/>
  <c r="W125" i="2"/>
  <c r="W133" i="2"/>
  <c r="W141" i="2"/>
  <c r="W149" i="2"/>
  <c r="W157" i="2"/>
  <c r="W165" i="2"/>
  <c r="W173" i="2"/>
  <c r="W181" i="2"/>
  <c r="W189" i="2"/>
  <c r="W197" i="2"/>
  <c r="W205" i="2"/>
  <c r="W213" i="2"/>
  <c r="W221" i="2"/>
  <c r="W229" i="2"/>
  <c r="W237" i="2"/>
  <c r="W245" i="2"/>
  <c r="W253" i="2"/>
  <c r="W261" i="2"/>
  <c r="W269" i="2"/>
  <c r="W277" i="2"/>
  <c r="W285" i="2"/>
  <c r="W293" i="2"/>
  <c r="W301" i="2"/>
  <c r="W309" i="2"/>
  <c r="W317" i="2"/>
  <c r="W325" i="2"/>
  <c r="W333" i="2"/>
  <c r="W341" i="2"/>
  <c r="W348" i="2"/>
  <c r="W352" i="2"/>
  <c r="W356" i="2"/>
  <c r="W360" i="2"/>
  <c r="W364" i="2"/>
  <c r="W368" i="2"/>
  <c r="W7" i="2"/>
  <c r="W15" i="2"/>
  <c r="W23" i="2"/>
  <c r="W31" i="2"/>
  <c r="W39" i="2"/>
  <c r="W47" i="2"/>
  <c r="W55" i="2"/>
  <c r="W63" i="2"/>
  <c r="W71" i="2"/>
  <c r="W79" i="2"/>
  <c r="W87" i="2"/>
  <c r="W95" i="2"/>
  <c r="W103" i="2"/>
  <c r="W111" i="2"/>
  <c r="W119" i="2"/>
  <c r="W127" i="2"/>
  <c r="W135" i="2"/>
  <c r="W143" i="2"/>
  <c r="W151" i="2"/>
  <c r="W159" i="2"/>
  <c r="W167" i="2"/>
  <c r="W175" i="2"/>
  <c r="W183" i="2"/>
  <c r="W191" i="2"/>
  <c r="W199" i="2"/>
  <c r="W207" i="2"/>
  <c r="W215" i="2"/>
  <c r="W223" i="2"/>
  <c r="W231" i="2"/>
  <c r="W239" i="2"/>
  <c r="W247" i="2"/>
  <c r="W255" i="2"/>
  <c r="W263" i="2"/>
  <c r="W271" i="2"/>
  <c r="W279" i="2"/>
  <c r="W287" i="2"/>
  <c r="W295" i="2"/>
  <c r="W283" i="2"/>
  <c r="W307" i="2"/>
  <c r="W323" i="2"/>
  <c r="W339" i="2"/>
  <c r="W351" i="2"/>
  <c r="W359" i="2"/>
  <c r="W367" i="2"/>
  <c r="W291" i="2"/>
  <c r="W311" i="2"/>
  <c r="W327" i="2"/>
  <c r="W343" i="2"/>
  <c r="W353" i="2"/>
  <c r="W361" i="2"/>
  <c r="W369" i="2"/>
  <c r="W299" i="2"/>
  <c r="W315" i="2"/>
  <c r="W331" i="2"/>
  <c r="W347" i="2"/>
  <c r="W355" i="2"/>
  <c r="W363" i="2"/>
  <c r="W371" i="2"/>
  <c r="W303" i="2"/>
  <c r="W319" i="2"/>
  <c r="W335" i="2"/>
  <c r="W349" i="2"/>
  <c r="W357" i="2"/>
  <c r="W365" i="2"/>
  <c r="F38" i="3"/>
  <c r="Y162" i="10" l="1"/>
  <c r="Y31" i="10"/>
  <c r="Y160" i="10"/>
  <c r="Y120" i="10"/>
  <c r="Y111" i="10"/>
  <c r="Y293" i="10"/>
  <c r="Y87" i="10"/>
  <c r="Y152" i="10"/>
  <c r="Y343" i="10"/>
  <c r="Y24" i="10"/>
  <c r="Y248" i="10"/>
  <c r="Y59" i="10"/>
  <c r="Y38" i="10"/>
  <c r="Y114" i="10"/>
  <c r="Y262" i="10"/>
  <c r="Y163" i="10"/>
  <c r="Y52" i="10"/>
  <c r="Y335" i="10"/>
  <c r="Y185" i="10"/>
  <c r="Y237" i="10"/>
  <c r="Y80" i="10"/>
  <c r="Y229" i="10"/>
  <c r="Y299" i="10"/>
  <c r="Y349" i="10"/>
  <c r="Y169" i="10"/>
  <c r="Y28" i="10"/>
  <c r="Y222" i="10"/>
  <c r="Y310" i="10"/>
  <c r="Y37" i="10"/>
  <c r="Y265" i="10"/>
  <c r="Y156" i="10"/>
  <c r="Y339" i="10"/>
  <c r="Y57" i="10"/>
  <c r="Y133" i="10"/>
  <c r="Y285" i="10"/>
  <c r="Y155" i="10"/>
  <c r="Y36" i="10"/>
  <c r="Y322" i="10"/>
  <c r="Y15" i="10"/>
  <c r="Y94" i="10"/>
  <c r="Y21" i="10"/>
  <c r="Y356" i="10"/>
  <c r="Y193" i="10"/>
  <c r="Y150" i="10"/>
  <c r="Y23" i="10"/>
  <c r="Y278" i="10"/>
  <c r="Y223" i="10"/>
  <c r="Y227" i="10"/>
  <c r="Y20" i="10"/>
  <c r="Y236" i="10"/>
  <c r="Y32" i="10"/>
  <c r="Y84" i="10"/>
  <c r="Y82" i="10"/>
  <c r="Y340" i="10"/>
  <c r="Y107" i="10"/>
  <c r="Y358" i="10"/>
  <c r="Y132" i="10"/>
  <c r="Y91" i="10"/>
  <c r="Y281" i="10"/>
  <c r="Y141" i="10"/>
  <c r="Y44" i="10"/>
  <c r="Y173" i="10"/>
  <c r="Y95" i="10"/>
  <c r="Y351" i="10"/>
  <c r="Y330" i="10"/>
  <c r="Y50" i="10"/>
  <c r="Y65" i="10"/>
  <c r="Y332" i="10"/>
  <c r="Y62" i="10"/>
  <c r="Y126" i="10"/>
  <c r="Y121" i="10"/>
  <c r="Y249" i="10"/>
  <c r="Y302" i="10"/>
  <c r="Y47" i="10"/>
  <c r="Y45" i="10"/>
  <c r="Y35" i="10"/>
  <c r="Y368" i="10"/>
  <c r="Y206" i="10"/>
  <c r="Y324" i="10"/>
  <c r="Y274" i="10"/>
  <c r="Y142" i="10"/>
  <c r="Y317" i="10"/>
  <c r="Y154" i="10"/>
  <c r="Y230" i="10"/>
  <c r="Y41" i="10"/>
  <c r="Y311" i="10"/>
  <c r="Y7" i="10"/>
  <c r="Y96" i="10"/>
  <c r="Y110" i="10"/>
  <c r="Y325" i="10"/>
  <c r="Y323" i="10"/>
  <c r="Y344" i="10"/>
  <c r="Y251" i="10"/>
  <c r="Y318" i="10"/>
  <c r="Y186" i="10"/>
  <c r="Y197" i="10"/>
  <c r="Y371" i="10"/>
  <c r="Y70" i="10"/>
  <c r="Y56" i="10"/>
  <c r="Y338" i="10"/>
  <c r="Y296" i="10"/>
  <c r="Y140" i="10"/>
  <c r="Y101" i="10"/>
  <c r="Y366" i="10"/>
  <c r="Y220" i="10"/>
  <c r="Y17" i="10"/>
  <c r="Y177" i="10"/>
  <c r="Y282" i="10"/>
  <c r="Y153" i="10"/>
  <c r="Y216" i="10"/>
  <c r="Y270" i="10"/>
  <c r="Y136" i="10"/>
  <c r="Y51" i="10"/>
  <c r="Y261" i="10"/>
  <c r="Y314" i="10"/>
  <c r="Y158" i="10"/>
  <c r="Y86" i="10"/>
  <c r="Y240" i="10"/>
  <c r="Y252" i="10"/>
  <c r="Y83" i="10"/>
  <c r="Y316" i="10"/>
  <c r="Y336" i="10"/>
  <c r="Y88" i="10"/>
  <c r="Y289" i="10"/>
  <c r="Y345" i="10"/>
  <c r="Y151" i="10"/>
  <c r="Y309" i="10"/>
  <c r="Y116" i="10"/>
  <c r="Y46" i="10"/>
  <c r="Y342" i="10"/>
  <c r="Y146" i="10"/>
  <c r="Y231" i="10"/>
  <c r="Y9" i="10"/>
  <c r="Y123" i="10"/>
  <c r="Y331" i="10"/>
  <c r="Y312" i="10"/>
  <c r="Y218" i="10"/>
  <c r="Y354" i="10"/>
  <c r="Y178" i="10"/>
  <c r="Y170" i="10"/>
  <c r="Y241" i="10"/>
  <c r="Y175" i="10"/>
  <c r="Y346" i="10"/>
  <c r="Y137" i="10"/>
  <c r="Y327" i="10"/>
  <c r="Y165" i="10"/>
  <c r="Y93" i="10"/>
  <c r="Y348" i="10"/>
  <c r="Y280" i="10"/>
  <c r="Y105" i="10"/>
  <c r="Y361" i="10"/>
  <c r="Y286" i="10"/>
  <c r="Y85" i="10"/>
  <c r="Y117" i="10"/>
  <c r="Y224" i="10"/>
  <c r="Y198" i="10"/>
  <c r="Y29" i="10"/>
  <c r="Y212" i="10"/>
  <c r="Y122" i="10"/>
  <c r="Y337" i="10"/>
  <c r="Y279" i="10"/>
  <c r="Y191" i="10"/>
  <c r="Y25" i="10"/>
  <c r="Y235" i="10"/>
  <c r="Y77" i="10"/>
  <c r="Y144" i="10"/>
  <c r="Y204" i="10"/>
  <c r="Y228" i="10"/>
  <c r="Y16" i="10"/>
  <c r="Y263" i="10"/>
  <c r="Y363" i="10"/>
  <c r="Y127" i="10"/>
  <c r="Y221" i="10"/>
  <c r="Y104" i="10"/>
  <c r="Y189" i="10"/>
  <c r="Y143" i="10"/>
  <c r="Y365" i="10"/>
  <c r="Y68" i="10"/>
  <c r="Y364" i="10"/>
  <c r="Y73" i="10"/>
  <c r="Y164" i="10"/>
  <c r="Y260" i="10"/>
  <c r="Y203" i="10"/>
  <c r="Y264" i="10"/>
  <c r="Y22" i="10"/>
  <c r="Y256" i="10"/>
  <c r="Y176" i="10"/>
  <c r="Y192" i="10"/>
  <c r="Y257" i="10"/>
  <c r="Y108" i="10"/>
  <c r="Y305" i="10"/>
  <c r="Y135" i="10"/>
  <c r="Y69" i="10"/>
  <c r="Y246" i="10"/>
  <c r="Y171" i="10"/>
  <c r="Y319" i="10"/>
  <c r="Y138" i="10"/>
  <c r="Y49" i="10"/>
  <c r="Y250" i="10"/>
  <c r="Y350" i="10"/>
  <c r="Y18" i="10"/>
  <c r="Y242" i="10"/>
  <c r="Y81" i="10"/>
  <c r="Y195" i="10"/>
  <c r="Y12" i="10"/>
  <c r="Y166" i="10"/>
  <c r="Y183" i="10"/>
  <c r="Y99" i="10"/>
  <c r="Y58" i="10"/>
  <c r="Y43" i="10"/>
  <c r="Y208" i="10"/>
  <c r="Y66" i="10"/>
  <c r="Y352" i="10"/>
  <c r="Y196" i="10"/>
  <c r="Y180" i="10"/>
  <c r="Y307" i="10"/>
  <c r="Y11" i="10"/>
  <c r="Y273" i="10"/>
  <c r="Y239" i="10"/>
  <c r="Y98" i="10"/>
  <c r="Y125" i="10"/>
  <c r="Y292" i="10"/>
  <c r="Y243" i="10"/>
  <c r="Y211" i="10"/>
  <c r="Y48" i="10"/>
  <c r="Y145" i="10"/>
  <c r="Y161" i="10"/>
  <c r="Y215" i="10"/>
  <c r="Y34" i="10"/>
  <c r="Y269" i="10"/>
  <c r="Y157" i="10"/>
  <c r="Y334" i="10"/>
  <c r="Y78" i="10"/>
  <c r="Y79" i="10"/>
  <c r="Y304" i="10"/>
  <c r="Y277" i="10"/>
  <c r="Y295" i="10"/>
  <c r="Y106" i="10"/>
  <c r="Y97" i="10"/>
  <c r="Y258" i="10"/>
  <c r="Y207" i="10"/>
  <c r="Y341" i="10"/>
  <c r="Y303" i="10"/>
  <c r="Y75" i="10"/>
  <c r="Y266" i="10"/>
  <c r="Y53" i="10"/>
  <c r="Y40" i="10"/>
  <c r="Y234" i="10"/>
  <c r="Y199" i="10"/>
  <c r="Y219" i="10"/>
  <c r="Y174" i="10"/>
  <c r="Y370" i="10"/>
  <c r="Y194" i="10"/>
  <c r="Y55" i="10"/>
  <c r="Y213" i="10"/>
  <c r="Y297" i="10"/>
  <c r="Y359" i="10"/>
  <c r="Y267" i="10"/>
  <c r="Y129" i="10"/>
  <c r="Y272" i="10"/>
  <c r="Y10" i="10"/>
  <c r="Y291" i="10"/>
  <c r="Y72" i="10"/>
  <c r="Y255" i="10"/>
  <c r="Y76" i="10"/>
  <c r="Y276" i="10"/>
  <c r="Y347" i="10"/>
  <c r="Y115" i="10"/>
  <c r="Y200" i="10"/>
  <c r="H61" i="3"/>
  <c r="Y287" i="10"/>
  <c r="Y168" i="10"/>
  <c r="Y181" i="10"/>
  <c r="Y225" i="10"/>
  <c r="Y74" i="10"/>
  <c r="Y149" i="10"/>
  <c r="Y244" i="10"/>
  <c r="Y360" i="10"/>
  <c r="Y201" i="10"/>
  <c r="Y253" i="10"/>
  <c r="Y298" i="10"/>
  <c r="Y308" i="10"/>
  <c r="Y275" i="10"/>
  <c r="Y315" i="10"/>
  <c r="Y167" i="10"/>
  <c r="Y326" i="10"/>
  <c r="Y205" i="10"/>
  <c r="Y209" i="10"/>
  <c r="Y187" i="10"/>
  <c r="Y8" i="10"/>
  <c r="Y102" i="10"/>
  <c r="Y103" i="10"/>
  <c r="Y259" i="10"/>
  <c r="Y179" i="10"/>
  <c r="Y90" i="10"/>
  <c r="Y148" i="10"/>
  <c r="Y13" i="10"/>
  <c r="Y26" i="10"/>
  <c r="Y367" i="10"/>
  <c r="Y19" i="10"/>
  <c r="Y61" i="10"/>
  <c r="Y159" i="10"/>
  <c r="Y147" i="10"/>
  <c r="Y30" i="10"/>
  <c r="Y238" i="10"/>
  <c r="Y54" i="10"/>
  <c r="Y112" i="10"/>
  <c r="Y182" i="10"/>
  <c r="Y109" i="10"/>
  <c r="Y130" i="10"/>
  <c r="Y271" i="10"/>
  <c r="Y226" i="10"/>
  <c r="Y67" i="10"/>
  <c r="Y233" i="10"/>
  <c r="Y306" i="10"/>
  <c r="Y300" i="10"/>
  <c r="Y301" i="10"/>
  <c r="Y60" i="10"/>
  <c r="Y64" i="10"/>
  <c r="Y89" i="10"/>
  <c r="Y113" i="10"/>
  <c r="Y355" i="10"/>
  <c r="Y124" i="10"/>
  <c r="Y92" i="10"/>
  <c r="Y245" i="10"/>
  <c r="Y254" i="10"/>
  <c r="Y333" i="10"/>
  <c r="Y217" i="10"/>
  <c r="Y288" i="10"/>
  <c r="Y63" i="10"/>
  <c r="Y284" i="10"/>
  <c r="Y268" i="10"/>
  <c r="Y100" i="10"/>
  <c r="Y39" i="10"/>
  <c r="Y172" i="10"/>
  <c r="Y294" i="10"/>
  <c r="Y357" i="10"/>
  <c r="Y128" i="10"/>
  <c r="Y353" i="10"/>
  <c r="Y71" i="10"/>
  <c r="Y313" i="10"/>
  <c r="Y329" i="10"/>
  <c r="Y362" i="10"/>
  <c r="Y14" i="10"/>
  <c r="Y214" i="10"/>
  <c r="Y190" i="10"/>
  <c r="Y320" i="10"/>
  <c r="Y247" i="10"/>
  <c r="Y232" i="10"/>
  <c r="Y139" i="10"/>
  <c r="Y283" i="10"/>
  <c r="Y42" i="10"/>
  <c r="Y33" i="10"/>
  <c r="Y321" i="10"/>
  <c r="Y119" i="10"/>
  <c r="Y290" i="10"/>
  <c r="Y118" i="10"/>
  <c r="Y134" i="10"/>
  <c r="Y369" i="10"/>
  <c r="Y184" i="10"/>
  <c r="Y328" i="10"/>
  <c r="Y210" i="10"/>
  <c r="Y202" i="10"/>
  <c r="Y188" i="10"/>
  <c r="Y27" i="10"/>
  <c r="Y131" i="10"/>
  <c r="Y173" i="6"/>
  <c r="Y93" i="6"/>
  <c r="Y77" i="6"/>
  <c r="Y41" i="6"/>
  <c r="Y16" i="6"/>
  <c r="Y204" i="6"/>
  <c r="Y363" i="6"/>
  <c r="Y260" i="6"/>
  <c r="Y307" i="6"/>
  <c r="Y310" i="6"/>
  <c r="Y339" i="6"/>
  <c r="Y232" i="6"/>
  <c r="Y295" i="6"/>
  <c r="Y191" i="6"/>
  <c r="Y243" i="6"/>
  <c r="Y28" i="6"/>
  <c r="Y181" i="6"/>
  <c r="Y250" i="6"/>
  <c r="Y241" i="6"/>
  <c r="Y25" i="6"/>
  <c r="Y270" i="6"/>
  <c r="Y115" i="6"/>
  <c r="Y9" i="6"/>
  <c r="Y95" i="6"/>
  <c r="Y197" i="6"/>
  <c r="Y167" i="6"/>
  <c r="Y192" i="6"/>
  <c r="Y90" i="6"/>
  <c r="Y265" i="6"/>
  <c r="Y316" i="6"/>
  <c r="Y202" i="6"/>
  <c r="Y320" i="6"/>
  <c r="Y138" i="6"/>
  <c r="Y184" i="6"/>
  <c r="Y208" i="6"/>
  <c r="Y308" i="6"/>
  <c r="Y321" i="6"/>
  <c r="Y366" i="6"/>
  <c r="Y13" i="6"/>
  <c r="Y279" i="6"/>
  <c r="Y194" i="6"/>
  <c r="Y97" i="6"/>
  <c r="Y164" i="6"/>
  <c r="Y172" i="6"/>
  <c r="Y142" i="6"/>
  <c r="Y50" i="6"/>
  <c r="Y160" i="6"/>
  <c r="Y305" i="6"/>
  <c r="Y130" i="6"/>
  <c r="Y60" i="6"/>
  <c r="Y177" i="6"/>
  <c r="Y36" i="6"/>
  <c r="Y53" i="6"/>
  <c r="Y168" i="6"/>
  <c r="Y350" i="6"/>
  <c r="Y364" i="6"/>
  <c r="Y359" i="6"/>
  <c r="Y106" i="6"/>
  <c r="Y98" i="6"/>
  <c r="Y112" i="6"/>
  <c r="Y47" i="6"/>
  <c r="Y252" i="6"/>
  <c r="Y207" i="6"/>
  <c r="Y199" i="6"/>
  <c r="Y85" i="6"/>
  <c r="Y44" i="6"/>
  <c r="Y244" i="6"/>
  <c r="Y255" i="6"/>
  <c r="Y137" i="6"/>
  <c r="Y318" i="6"/>
  <c r="Y79" i="6"/>
  <c r="Y20" i="6"/>
  <c r="Y101" i="6"/>
  <c r="Y258" i="6"/>
  <c r="Y165" i="6"/>
  <c r="Y334" i="6"/>
  <c r="Y360" i="6"/>
  <c r="Y342" i="6"/>
  <c r="Y144" i="6"/>
  <c r="Y340" i="6"/>
  <c r="Y146" i="6"/>
  <c r="Y353" i="6"/>
  <c r="Y24" i="6"/>
  <c r="Y337" i="6"/>
  <c r="Y55" i="6"/>
  <c r="Y284" i="6"/>
  <c r="Y253" i="6"/>
  <c r="Y296" i="6"/>
  <c r="Y257" i="6"/>
  <c r="Y336" i="6"/>
  <c r="Y51" i="6"/>
  <c r="Y34" i="6"/>
  <c r="Y163" i="6"/>
  <c r="Y224" i="6"/>
  <c r="Y151" i="6"/>
  <c r="Y304" i="6"/>
  <c r="Y275" i="6"/>
  <c r="Y66" i="6"/>
  <c r="Y369" i="6"/>
  <c r="Y182" i="6"/>
  <c r="Y371" i="6"/>
  <c r="Y338" i="6"/>
  <c r="Y149" i="6"/>
  <c r="Y292" i="6"/>
  <c r="Y121" i="6"/>
  <c r="Y242" i="6"/>
  <c r="Y109" i="6"/>
  <c r="Y229" i="6"/>
  <c r="Y286" i="6"/>
  <c r="Y230" i="6"/>
  <c r="Y76" i="6"/>
  <c r="Y189" i="6"/>
  <c r="Y213" i="6"/>
  <c r="Y351" i="6"/>
  <c r="Y246" i="6"/>
  <c r="Y193" i="6"/>
  <c r="Y72" i="6"/>
  <c r="Y102" i="6"/>
  <c r="Y269" i="6"/>
  <c r="Y311" i="6"/>
  <c r="Y38" i="6"/>
  <c r="Y259" i="6"/>
  <c r="Y323" i="6"/>
  <c r="Y345" i="6"/>
  <c r="Y46" i="6"/>
  <c r="Y325" i="6"/>
  <c r="Y261" i="6"/>
  <c r="Y277" i="6"/>
  <c r="Y263" i="6"/>
  <c r="Y54" i="6"/>
  <c r="Y190" i="6"/>
  <c r="Y17" i="6"/>
  <c r="Y94" i="6"/>
  <c r="Y330" i="6"/>
  <c r="Y62" i="6"/>
  <c r="Y348" i="6"/>
  <c r="Y7" i="6"/>
  <c r="Y210" i="6"/>
  <c r="Y29" i="6"/>
  <c r="Y344" i="6"/>
  <c r="Y84" i="6"/>
  <c r="Y300" i="6"/>
  <c r="Y32" i="6"/>
  <c r="Y290" i="6"/>
  <c r="Y150" i="6"/>
  <c r="Y82" i="6"/>
  <c r="Y319" i="6"/>
  <c r="Y272" i="6"/>
  <c r="Y266" i="6"/>
  <c r="Y156" i="6"/>
  <c r="Y145" i="6"/>
  <c r="Y125" i="6"/>
  <c r="Y162" i="6"/>
  <c r="Y169" i="6"/>
  <c r="Y289" i="6"/>
  <c r="Y238" i="6"/>
  <c r="Y78" i="6"/>
  <c r="Y117" i="6"/>
  <c r="Y88" i="6"/>
  <c r="Y153" i="6"/>
  <c r="Y56" i="6"/>
  <c r="Y108" i="6"/>
  <c r="Y124" i="6"/>
  <c r="Y225" i="6"/>
  <c r="Y254" i="6"/>
  <c r="Y100" i="6"/>
  <c r="Y285" i="6"/>
  <c r="Y234" i="6"/>
  <c r="Y356" i="6"/>
  <c r="Y122" i="6"/>
  <c r="Y211" i="6"/>
  <c r="Y48" i="6"/>
  <c r="Y111" i="6"/>
  <c r="Y223" i="6"/>
  <c r="Y298" i="6"/>
  <c r="Y99" i="6"/>
  <c r="Y22" i="6"/>
  <c r="Y249" i="6"/>
  <c r="Y306" i="6"/>
  <c r="Y147" i="6"/>
  <c r="Y86" i="6"/>
  <c r="Y26" i="6"/>
  <c r="Y33" i="6"/>
  <c r="Y161" i="6"/>
  <c r="Y237" i="6"/>
  <c r="Y220" i="6"/>
  <c r="Y141" i="6"/>
  <c r="Y152" i="6"/>
  <c r="Y317" i="6"/>
  <c r="Y83" i="6"/>
  <c r="Y268" i="6"/>
  <c r="Y294" i="6"/>
  <c r="Y236" i="6"/>
  <c r="Y301" i="6"/>
  <c r="Y159" i="6"/>
  <c r="Y215" i="6"/>
  <c r="Y113" i="6"/>
  <c r="Y231" i="6"/>
  <c r="Y64" i="6"/>
  <c r="Y333" i="6"/>
  <c r="Y81" i="6"/>
  <c r="Y45" i="6"/>
  <c r="Y312" i="6"/>
  <c r="Y14" i="6"/>
  <c r="Y128" i="6"/>
  <c r="Y69" i="6"/>
  <c r="Y282" i="6"/>
  <c r="Y221" i="6"/>
  <c r="Y322" i="6"/>
  <c r="Y314" i="6"/>
  <c r="Y176" i="6"/>
  <c r="Y21" i="6"/>
  <c r="Y273" i="6"/>
  <c r="Y11" i="6"/>
  <c r="Y154" i="6"/>
  <c r="Y10" i="6"/>
  <c r="Y166" i="6"/>
  <c r="Y123" i="6"/>
  <c r="Y170" i="6"/>
  <c r="Y347" i="6"/>
  <c r="Y116" i="6"/>
  <c r="Y196" i="6"/>
  <c r="Y328" i="6"/>
  <c r="Y361" i="6"/>
  <c r="Y324" i="6"/>
  <c r="Y357" i="6"/>
  <c r="Y134" i="6"/>
  <c r="Y129" i="6"/>
  <c r="Y178" i="6"/>
  <c r="Y278" i="6"/>
  <c r="Y185" i="6"/>
  <c r="Y57" i="6"/>
  <c r="Y248" i="6"/>
  <c r="Y104" i="6"/>
  <c r="Y15" i="6"/>
  <c r="Y131" i="6"/>
  <c r="Y346" i="6"/>
  <c r="Y148" i="6"/>
  <c r="Y174" i="6"/>
  <c r="Y175" i="6"/>
  <c r="Y49" i="6"/>
  <c r="Y280" i="6"/>
  <c r="Y105" i="6"/>
  <c r="Y61" i="6"/>
  <c r="Y68" i="6"/>
  <c r="Y287" i="6"/>
  <c r="Y240" i="6"/>
  <c r="Y40" i="6"/>
  <c r="Y271" i="6"/>
  <c r="Y188" i="6"/>
  <c r="Y288" i="6"/>
  <c r="Y119" i="6"/>
  <c r="Y107" i="6"/>
  <c r="Y302" i="6"/>
  <c r="Y52" i="6"/>
  <c r="Y247" i="6"/>
  <c r="Y362" i="6"/>
  <c r="Y12" i="6"/>
  <c r="Y315" i="6"/>
  <c r="Y262" i="6"/>
  <c r="Y358" i="6"/>
  <c r="Y218" i="6"/>
  <c r="Y63" i="6"/>
  <c r="Y281" i="6"/>
  <c r="Y209" i="6"/>
  <c r="Y67" i="6"/>
  <c r="Y87" i="6"/>
  <c r="Y155" i="6"/>
  <c r="Y91" i="6"/>
  <c r="Y205" i="6"/>
  <c r="Y291" i="6"/>
  <c r="Y233" i="6"/>
  <c r="Y276" i="6"/>
  <c r="Y326" i="6"/>
  <c r="Y217" i="6"/>
  <c r="Y219" i="6"/>
  <c r="Y157" i="6"/>
  <c r="Y75" i="6"/>
  <c r="Y256" i="6"/>
  <c r="Y299" i="6"/>
  <c r="Y349" i="6"/>
  <c r="Y143" i="6"/>
  <c r="Y264" i="6"/>
  <c r="Y198" i="6"/>
  <c r="Y212" i="6"/>
  <c r="Y31" i="6"/>
  <c r="Y227" i="6"/>
  <c r="Y195" i="6"/>
  <c r="Y239" i="6"/>
  <c r="Y30" i="6"/>
  <c r="Y251" i="6"/>
  <c r="Y89" i="6"/>
  <c r="Y228" i="6"/>
  <c r="Y368" i="6"/>
  <c r="Y58" i="6"/>
  <c r="Y23" i="6"/>
  <c r="Y171" i="6"/>
  <c r="Y309" i="6"/>
  <c r="Y206" i="6"/>
  <c r="Y135" i="6"/>
  <c r="Y352" i="6"/>
  <c r="Y331" i="6"/>
  <c r="Y370" i="6"/>
  <c r="Y327" i="6"/>
  <c r="Y8" i="6"/>
  <c r="Y65" i="6"/>
  <c r="Y180" i="6"/>
  <c r="Y118" i="6"/>
  <c r="Y267" i="6"/>
  <c r="Y133" i="6"/>
  <c r="Y186" i="6"/>
  <c r="Y341" i="6"/>
  <c r="Y158" i="6"/>
  <c r="Y140" i="6"/>
  <c r="Y367" i="6"/>
  <c r="Y365" i="6"/>
  <c r="Y343" i="6"/>
  <c r="Y70" i="6"/>
  <c r="Y332" i="6"/>
  <c r="Y335" i="6"/>
  <c r="Y18" i="6"/>
  <c r="Y245" i="6"/>
  <c r="Y183" i="6"/>
  <c r="Y132" i="6"/>
  <c r="Y354" i="6"/>
  <c r="Y120" i="6"/>
  <c r="Y329" i="6"/>
  <c r="Y126" i="6"/>
  <c r="Y127" i="6"/>
  <c r="Y27" i="6"/>
  <c r="Y214" i="6"/>
  <c r="Y103" i="6"/>
  <c r="Y303" i="6"/>
  <c r="Y92" i="6"/>
  <c r="Y39" i="6"/>
  <c r="Y179" i="6"/>
  <c r="Y216" i="6"/>
  <c r="Y187" i="6"/>
  <c r="Y283" i="6"/>
  <c r="Y35" i="6"/>
  <c r="Y96" i="6"/>
  <c r="Y203" i="6"/>
  <c r="Y274" i="6"/>
  <c r="Y74" i="6"/>
  <c r="Y110" i="6"/>
  <c r="Y136" i="6"/>
  <c r="Y355" i="6"/>
  <c r="Y114" i="6"/>
  <c r="Y200" i="6"/>
  <c r="Y71" i="6"/>
  <c r="Y235" i="6"/>
  <c r="Y297" i="6"/>
  <c r="Y73" i="6"/>
  <c r="Y201" i="6"/>
  <c r="Y226" i="6"/>
  <c r="Y43" i="6"/>
  <c r="Y59" i="6"/>
  <c r="Y222" i="6"/>
  <c r="Y19" i="6"/>
  <c r="Y139" i="6"/>
  <c r="Y42" i="6"/>
  <c r="Y313" i="6"/>
  <c r="Y80" i="6"/>
  <c r="Y37" i="6"/>
  <c r="Y293" i="6"/>
  <c r="G39" i="3"/>
  <c r="H39" i="3" s="1"/>
  <c r="G49" i="3"/>
  <c r="H49" i="3" s="1"/>
  <c r="X9" i="2"/>
  <c r="X13" i="2"/>
  <c r="X17" i="2"/>
  <c r="X21" i="2"/>
  <c r="X25" i="2"/>
  <c r="X29" i="2"/>
  <c r="X33" i="2"/>
  <c r="X37" i="2"/>
  <c r="X41" i="2"/>
  <c r="X45" i="2"/>
  <c r="X49" i="2"/>
  <c r="X53" i="2"/>
  <c r="X57" i="2"/>
  <c r="X61" i="2"/>
  <c r="X65" i="2"/>
  <c r="X69" i="2"/>
  <c r="X73" i="2"/>
  <c r="X77" i="2"/>
  <c r="X81" i="2"/>
  <c r="X85" i="2"/>
  <c r="X89" i="2"/>
  <c r="X93" i="2"/>
  <c r="X97" i="2"/>
  <c r="X101" i="2"/>
  <c r="X105" i="2"/>
  <c r="X109" i="2"/>
  <c r="X113" i="2"/>
  <c r="X117" i="2"/>
  <c r="X121" i="2"/>
  <c r="X125" i="2"/>
  <c r="X129" i="2"/>
  <c r="X133" i="2"/>
  <c r="X137" i="2"/>
  <c r="X141" i="2"/>
  <c r="X145" i="2"/>
  <c r="X149" i="2"/>
  <c r="X153" i="2"/>
  <c r="X157" i="2"/>
  <c r="X161" i="2"/>
  <c r="X165" i="2"/>
  <c r="X169" i="2"/>
  <c r="X173" i="2"/>
  <c r="X177" i="2"/>
  <c r="X181" i="2"/>
  <c r="X185" i="2"/>
  <c r="X189" i="2"/>
  <c r="X193" i="2"/>
  <c r="X197" i="2"/>
  <c r="X201" i="2"/>
  <c r="X205" i="2"/>
  <c r="X209" i="2"/>
  <c r="X213" i="2"/>
  <c r="X217" i="2"/>
  <c r="X221" i="2"/>
  <c r="X225" i="2"/>
  <c r="X229" i="2"/>
  <c r="X233" i="2"/>
  <c r="X237" i="2"/>
  <c r="X241" i="2"/>
  <c r="X245" i="2"/>
  <c r="X249" i="2"/>
  <c r="X253" i="2"/>
  <c r="X257" i="2"/>
  <c r="X261" i="2"/>
  <c r="X265" i="2"/>
  <c r="X269" i="2"/>
  <c r="X273" i="2"/>
  <c r="X277" i="2"/>
  <c r="X281" i="2"/>
  <c r="X285" i="2"/>
  <c r="X289" i="2"/>
  <c r="X293" i="2"/>
  <c r="X297" i="2"/>
  <c r="X301" i="2"/>
  <c r="X305" i="2"/>
  <c r="X309" i="2"/>
  <c r="X313" i="2"/>
  <c r="X317" i="2"/>
  <c r="X321" i="2"/>
  <c r="X325" i="2"/>
  <c r="X329" i="2"/>
  <c r="X333" i="2"/>
  <c r="X337" i="2"/>
  <c r="X341" i="2"/>
  <c r="X345" i="2"/>
  <c r="X10" i="2"/>
  <c r="X14" i="2"/>
  <c r="X18" i="2"/>
  <c r="X22" i="2"/>
  <c r="X26" i="2"/>
  <c r="X30" i="2"/>
  <c r="X34" i="2"/>
  <c r="X38" i="2"/>
  <c r="X42" i="2"/>
  <c r="X46" i="2"/>
  <c r="X50" i="2"/>
  <c r="X54" i="2"/>
  <c r="X58" i="2"/>
  <c r="X62" i="2"/>
  <c r="X66" i="2"/>
  <c r="X70" i="2"/>
  <c r="X74" i="2"/>
  <c r="X78" i="2"/>
  <c r="X82" i="2"/>
  <c r="X86" i="2"/>
  <c r="X90" i="2"/>
  <c r="X94" i="2"/>
  <c r="X98" i="2"/>
  <c r="X102" i="2"/>
  <c r="X106" i="2"/>
  <c r="X110" i="2"/>
  <c r="X114" i="2"/>
  <c r="X118" i="2"/>
  <c r="X122" i="2"/>
  <c r="X126" i="2"/>
  <c r="X130" i="2"/>
  <c r="X134" i="2"/>
  <c r="X138" i="2"/>
  <c r="X142" i="2"/>
  <c r="X146" i="2"/>
  <c r="X150" i="2"/>
  <c r="X154" i="2"/>
  <c r="X158" i="2"/>
  <c r="X162" i="2"/>
  <c r="X166" i="2"/>
  <c r="X170" i="2"/>
  <c r="X174" i="2"/>
  <c r="X178" i="2"/>
  <c r="X182" i="2"/>
  <c r="X186" i="2"/>
  <c r="X190" i="2"/>
  <c r="X194" i="2"/>
  <c r="X198" i="2"/>
  <c r="X202" i="2"/>
  <c r="X206" i="2"/>
  <c r="X210" i="2"/>
  <c r="X214" i="2"/>
  <c r="X218" i="2"/>
  <c r="X222" i="2"/>
  <c r="X226" i="2"/>
  <c r="X230" i="2"/>
  <c r="X234" i="2"/>
  <c r="X238" i="2"/>
  <c r="X242" i="2"/>
  <c r="X246" i="2"/>
  <c r="X250" i="2"/>
  <c r="X254" i="2"/>
  <c r="X258" i="2"/>
  <c r="X262" i="2"/>
  <c r="X266" i="2"/>
  <c r="X270" i="2"/>
  <c r="X274" i="2"/>
  <c r="X278" i="2"/>
  <c r="X282" i="2"/>
  <c r="X286" i="2"/>
  <c r="X290" i="2"/>
  <c r="X294" i="2"/>
  <c r="X298" i="2"/>
  <c r="X302" i="2"/>
  <c r="X306" i="2"/>
  <c r="X310" i="2"/>
  <c r="X314" i="2"/>
  <c r="X318" i="2"/>
  <c r="X322" i="2"/>
  <c r="X326" i="2"/>
  <c r="X330" i="2"/>
  <c r="X8" i="2"/>
  <c r="X16" i="2"/>
  <c r="X24" i="2"/>
  <c r="X32" i="2"/>
  <c r="X40" i="2"/>
  <c r="X48" i="2"/>
  <c r="X56" i="2"/>
  <c r="X64" i="2"/>
  <c r="X72" i="2"/>
  <c r="X80" i="2"/>
  <c r="X88" i="2"/>
  <c r="X96" i="2"/>
  <c r="X104" i="2"/>
  <c r="X112" i="2"/>
  <c r="X120" i="2"/>
  <c r="X128" i="2"/>
  <c r="X136" i="2"/>
  <c r="X144" i="2"/>
  <c r="X152" i="2"/>
  <c r="X160" i="2"/>
  <c r="X168" i="2"/>
  <c r="X176" i="2"/>
  <c r="X184" i="2"/>
  <c r="X192" i="2"/>
  <c r="X200" i="2"/>
  <c r="X208" i="2"/>
  <c r="X216" i="2"/>
  <c r="X224" i="2"/>
  <c r="X232" i="2"/>
  <c r="X240" i="2"/>
  <c r="X248" i="2"/>
  <c r="X256" i="2"/>
  <c r="X264" i="2"/>
  <c r="X272" i="2"/>
  <c r="X280" i="2"/>
  <c r="X288" i="2"/>
  <c r="X296" i="2"/>
  <c r="X304" i="2"/>
  <c r="X312" i="2"/>
  <c r="X320" i="2"/>
  <c r="X328" i="2"/>
  <c r="X335" i="2"/>
  <c r="X340" i="2"/>
  <c r="X346" i="2"/>
  <c r="X350" i="2"/>
  <c r="X354" i="2"/>
  <c r="X358" i="2"/>
  <c r="X362" i="2"/>
  <c r="X366" i="2"/>
  <c r="X370" i="2"/>
  <c r="X11" i="2"/>
  <c r="X19" i="2"/>
  <c r="X27" i="2"/>
  <c r="X12" i="2"/>
  <c r="X20" i="2"/>
  <c r="X28" i="2"/>
  <c r="X36" i="2"/>
  <c r="X44" i="2"/>
  <c r="X52" i="2"/>
  <c r="X60" i="2"/>
  <c r="X68" i="2"/>
  <c r="X76" i="2"/>
  <c r="X84" i="2"/>
  <c r="X92" i="2"/>
  <c r="X100" i="2"/>
  <c r="X108" i="2"/>
  <c r="X116" i="2"/>
  <c r="X124" i="2"/>
  <c r="X132" i="2"/>
  <c r="X140" i="2"/>
  <c r="X148" i="2"/>
  <c r="X156" i="2"/>
  <c r="X164" i="2"/>
  <c r="X172" i="2"/>
  <c r="X180" i="2"/>
  <c r="X188" i="2"/>
  <c r="X196" i="2"/>
  <c r="X204" i="2"/>
  <c r="X212" i="2"/>
  <c r="X220" i="2"/>
  <c r="X228" i="2"/>
  <c r="X236" i="2"/>
  <c r="X244" i="2"/>
  <c r="X252" i="2"/>
  <c r="X260" i="2"/>
  <c r="X268" i="2"/>
  <c r="X276" i="2"/>
  <c r="X284" i="2"/>
  <c r="X292" i="2"/>
  <c r="X300" i="2"/>
  <c r="X308" i="2"/>
  <c r="X316" i="2"/>
  <c r="X324" i="2"/>
  <c r="X332" i="2"/>
  <c r="X338" i="2"/>
  <c r="X343" i="2"/>
  <c r="X348" i="2"/>
  <c r="X352" i="2"/>
  <c r="X356" i="2"/>
  <c r="X360" i="2"/>
  <c r="X364" i="2"/>
  <c r="X368" i="2"/>
  <c r="X7" i="2"/>
  <c r="X15" i="2"/>
  <c r="X23" i="2"/>
  <c r="X31" i="2"/>
  <c r="X39" i="2"/>
  <c r="X47" i="2"/>
  <c r="X55" i="2"/>
  <c r="X63" i="2"/>
  <c r="X71" i="2"/>
  <c r="X79" i="2"/>
  <c r="X87" i="2"/>
  <c r="X95" i="2"/>
  <c r="X103" i="2"/>
  <c r="X111" i="2"/>
  <c r="X119" i="2"/>
  <c r="X127" i="2"/>
  <c r="X135" i="2"/>
  <c r="X143" i="2"/>
  <c r="X151" i="2"/>
  <c r="X159" i="2"/>
  <c r="X167" i="2"/>
  <c r="X175" i="2"/>
  <c r="X183" i="2"/>
  <c r="X191" i="2"/>
  <c r="X199" i="2"/>
  <c r="X207" i="2"/>
  <c r="X215" i="2"/>
  <c r="X223" i="2"/>
  <c r="X231" i="2"/>
  <c r="X239" i="2"/>
  <c r="X247" i="2"/>
  <c r="X255" i="2"/>
  <c r="X263" i="2"/>
  <c r="X271" i="2"/>
  <c r="X279" i="2"/>
  <c r="X35" i="2"/>
  <c r="X67" i="2"/>
  <c r="X99" i="2"/>
  <c r="X131" i="2"/>
  <c r="X163" i="2"/>
  <c r="X195" i="2"/>
  <c r="X227" i="2"/>
  <c r="X259" i="2"/>
  <c r="X287" i="2"/>
  <c r="X303" i="2"/>
  <c r="X319" i="2"/>
  <c r="X334" i="2"/>
  <c r="X344" i="2"/>
  <c r="X353" i="2"/>
  <c r="X361" i="2"/>
  <c r="X369" i="2"/>
  <c r="X75" i="2"/>
  <c r="X203" i="2"/>
  <c r="X267" i="2"/>
  <c r="X307" i="2"/>
  <c r="X336" i="2"/>
  <c r="X363" i="2"/>
  <c r="X51" i="2"/>
  <c r="X83" i="2"/>
  <c r="X115" i="2"/>
  <c r="X147" i="2"/>
  <c r="X179" i="2"/>
  <c r="X211" i="2"/>
  <c r="X243" i="2"/>
  <c r="X275" i="2"/>
  <c r="X295" i="2"/>
  <c r="X311" i="2"/>
  <c r="X327" i="2"/>
  <c r="X339" i="2"/>
  <c r="X349" i="2"/>
  <c r="X357" i="2"/>
  <c r="X365" i="2"/>
  <c r="X59" i="2"/>
  <c r="X91" i="2"/>
  <c r="X123" i="2"/>
  <c r="X155" i="2"/>
  <c r="X187" i="2"/>
  <c r="X219" i="2"/>
  <c r="X251" i="2"/>
  <c r="X283" i="2"/>
  <c r="X299" i="2"/>
  <c r="X315" i="2"/>
  <c r="X331" i="2"/>
  <c r="X342" i="2"/>
  <c r="X351" i="2"/>
  <c r="X359" i="2"/>
  <c r="X367" i="2"/>
  <c r="X43" i="2"/>
  <c r="X107" i="2"/>
  <c r="X139" i="2"/>
  <c r="X171" i="2"/>
  <c r="X235" i="2"/>
  <c r="X291" i="2"/>
  <c r="X323" i="2"/>
  <c r="X347" i="2"/>
  <c r="X355" i="2"/>
  <c r="X371" i="2"/>
  <c r="H60" i="3" l="1"/>
  <c r="H63" i="3" s="1"/>
  <c r="G63" i="3"/>
  <c r="G38" i="3"/>
  <c r="G48" i="3"/>
  <c r="G52" i="3" s="1"/>
  <c r="C63" i="3" l="1"/>
  <c r="C72" i="11" s="1"/>
  <c r="M29" i="3"/>
  <c r="M17" i="3"/>
  <c r="H38" i="3"/>
  <c r="H42" i="3" s="1"/>
  <c r="G42" i="3"/>
  <c r="H48" i="3"/>
  <c r="H52" i="3" s="1"/>
  <c r="C52" i="3" s="1"/>
  <c r="D38" i="11" l="1"/>
  <c r="D40" i="12" s="1"/>
  <c r="C64" i="11"/>
  <c r="C43" i="3"/>
  <c r="H43" i="3"/>
  <c r="D31" i="11"/>
  <c r="F31" i="11" s="1"/>
  <c r="C42" i="3"/>
  <c r="M13" i="3"/>
  <c r="H13" i="3"/>
  <c r="M25" i="3"/>
  <c r="M30" i="3"/>
  <c r="M31" i="3" s="1"/>
  <c r="M18" i="3"/>
  <c r="M19" i="3" s="1"/>
  <c r="H29" i="3"/>
  <c r="H17" i="3"/>
  <c r="H25" i="3"/>
  <c r="D37" i="11" l="1"/>
  <c r="C55" i="11"/>
  <c r="D16" i="11"/>
  <c r="D12" i="11"/>
  <c r="D17" i="11"/>
  <c r="D13" i="11"/>
  <c r="F33" i="11"/>
  <c r="D33" i="11" s="1"/>
  <c r="G40" i="12"/>
  <c r="K40" i="12"/>
  <c r="I40" i="12"/>
  <c r="M40" i="12"/>
  <c r="J40" i="12"/>
  <c r="L40" i="12"/>
  <c r="N40" i="12"/>
  <c r="H40" i="12"/>
  <c r="N25" i="3"/>
  <c r="M26" i="3"/>
  <c r="N26" i="3" s="1"/>
  <c r="M14" i="3"/>
  <c r="N14" i="3" s="1"/>
  <c r="N13" i="3"/>
  <c r="H30" i="3"/>
  <c r="H31" i="3" s="1"/>
  <c r="I25" i="3"/>
  <c r="H26" i="3"/>
  <c r="I26" i="3" s="1"/>
  <c r="H14" i="3"/>
  <c r="I14" i="3" s="1"/>
  <c r="I13" i="3"/>
  <c r="H18" i="3"/>
  <c r="H19" i="3" s="1"/>
  <c r="N19" i="3" s="1"/>
  <c r="F42" i="11" l="1"/>
  <c r="M24" i="11" s="1"/>
  <c r="F43" i="11"/>
  <c r="F41" i="11"/>
  <c r="L24" i="11" s="1"/>
  <c r="D35" i="12"/>
  <c r="G35" i="12" s="1"/>
  <c r="D34" i="12"/>
  <c r="K34" i="12" s="1"/>
  <c r="D33" i="12"/>
  <c r="K33" i="12" s="1"/>
  <c r="L33" i="12"/>
  <c r="K35" i="12"/>
  <c r="N35" i="12"/>
  <c r="I19" i="3"/>
  <c r="N17" i="3"/>
  <c r="N18" i="3"/>
  <c r="I31" i="3"/>
  <c r="N29" i="3"/>
  <c r="N30" i="3"/>
  <c r="N31" i="3"/>
  <c r="I17" i="3"/>
  <c r="I29" i="3"/>
  <c r="I18" i="3"/>
  <c r="I30" i="3"/>
  <c r="M35" i="12" l="1"/>
  <c r="H35" i="12"/>
  <c r="M33" i="12"/>
  <c r="H33" i="12"/>
  <c r="N24" i="11"/>
  <c r="H34" i="12"/>
  <c r="J34" i="12"/>
  <c r="L34" i="12"/>
  <c r="G34" i="12"/>
  <c r="I35" i="12"/>
  <c r="J35" i="12"/>
  <c r="L35" i="12"/>
  <c r="I33" i="12"/>
  <c r="N33" i="12"/>
  <c r="J33" i="12"/>
  <c r="J36" i="12" s="1"/>
  <c r="J38" i="12" s="1"/>
  <c r="J44" i="12" s="1"/>
  <c r="G33" i="12"/>
  <c r="N34" i="12"/>
  <c r="I34" i="12"/>
  <c r="M34" i="12"/>
  <c r="M36" i="12" s="1"/>
  <c r="M38" i="12" s="1"/>
  <c r="M44" i="12" s="1"/>
  <c r="H36" i="12"/>
  <c r="H38" i="12" s="1"/>
  <c r="H44" i="12" s="1"/>
  <c r="K36" i="12"/>
  <c r="K38" i="12" s="1"/>
  <c r="K44" i="12" s="1"/>
  <c r="N36" i="12" l="1"/>
  <c r="N38" i="12" s="1"/>
  <c r="N44" i="12" s="1"/>
  <c r="N51" i="12" s="1"/>
  <c r="L36" i="12"/>
  <c r="L38" i="12" s="1"/>
  <c r="L44" i="12" s="1"/>
  <c r="L51" i="12" s="1"/>
  <c r="G36" i="12"/>
  <c r="G38" i="12" s="1"/>
  <c r="G44" i="12" s="1"/>
  <c r="G51" i="12" s="1"/>
  <c r="I36" i="12"/>
  <c r="I38" i="12" s="1"/>
  <c r="I44" i="12" s="1"/>
  <c r="I51" i="12" s="1"/>
  <c r="K45" i="12"/>
  <c r="K51" i="12"/>
  <c r="G45" i="12"/>
  <c r="H51" i="12"/>
  <c r="H45" i="12"/>
  <c r="M51" i="12"/>
  <c r="M45" i="12"/>
  <c r="J51" i="12"/>
  <c r="J45" i="12"/>
  <c r="N45" i="12" l="1"/>
  <c r="L45" i="12"/>
  <c r="I45" i="12"/>
  <c r="I52" i="12"/>
  <c r="I92" i="12"/>
  <c r="G52" i="12"/>
  <c r="G92" i="12"/>
  <c r="K52" i="12"/>
  <c r="K92" i="12"/>
  <c r="J52" i="12"/>
  <c r="J92" i="12"/>
  <c r="M52" i="12"/>
  <c r="M92" i="12"/>
  <c r="H52" i="12"/>
  <c r="H92" i="12"/>
  <c r="N52" i="12"/>
  <c r="N92" i="12"/>
  <c r="L52" i="12"/>
  <c r="L92" i="12"/>
  <c r="L93" i="12" l="1"/>
  <c r="L95" i="12"/>
  <c r="L96" i="12" s="1"/>
  <c r="N93" i="12"/>
  <c r="N95" i="12"/>
  <c r="N96" i="12" s="1"/>
  <c r="H93" i="12"/>
  <c r="H95" i="12"/>
  <c r="H96" i="12" s="1"/>
  <c r="M93" i="12"/>
  <c r="M95" i="12"/>
  <c r="M96" i="12" s="1"/>
  <c r="J93" i="12"/>
  <c r="J95" i="12"/>
  <c r="J96" i="12" s="1"/>
  <c r="K93" i="12"/>
  <c r="K95" i="12"/>
  <c r="K96" i="12" s="1"/>
  <c r="G93" i="12"/>
  <c r="G95" i="12"/>
  <c r="G96" i="12" s="1"/>
  <c r="I93" i="12"/>
  <c r="I95" i="12"/>
  <c r="I96" i="12" s="1"/>
</calcChain>
</file>

<file path=xl/sharedStrings.xml><?xml version="1.0" encoding="utf-8"?>
<sst xmlns="http://schemas.openxmlformats.org/spreadsheetml/2006/main" count="2142" uniqueCount="632">
  <si>
    <t>Dag nr</t>
  </si>
  <si>
    <t>Dato</t>
  </si>
  <si>
    <t>Døgnmiddeltemp.</t>
  </si>
  <si>
    <t>Nr</t>
  </si>
  <si>
    <t>Graddage</t>
  </si>
  <si>
    <t>Nettab</t>
  </si>
  <si>
    <t>MWh</t>
  </si>
  <si>
    <t>GUF</t>
  </si>
  <si>
    <t>Netto varmeforbrug/år</t>
  </si>
  <si>
    <t>%</t>
  </si>
  <si>
    <t>GUF/år</t>
  </si>
  <si>
    <t>GUF pr. dag</t>
  </si>
  <si>
    <t>GUF pr. dag inkl. Tab</t>
  </si>
  <si>
    <t>GAF/år</t>
  </si>
  <si>
    <t>GAF/år inkl. Tab</t>
  </si>
  <si>
    <t>GUF netto</t>
  </si>
  <si>
    <t>GUF brutto</t>
  </si>
  <si>
    <t>GAF netto</t>
  </si>
  <si>
    <t>GAF brutto</t>
  </si>
  <si>
    <t>Varmeproduktion an net</t>
  </si>
  <si>
    <t>Variable omkostninger</t>
  </si>
  <si>
    <t>kr./MWh</t>
  </si>
  <si>
    <t>Faste omkostninger</t>
  </si>
  <si>
    <t>Nettab MWh</t>
  </si>
  <si>
    <t>Spidslast</t>
  </si>
  <si>
    <t>Højlast</t>
  </si>
  <si>
    <t>Mellemlast</t>
  </si>
  <si>
    <t>Lavlast</t>
  </si>
  <si>
    <t>GUF netto MW</t>
  </si>
  <si>
    <t>GAF netto MW</t>
  </si>
  <si>
    <t>Nettab MW</t>
  </si>
  <si>
    <t>MW</t>
  </si>
  <si>
    <t>Lastområde</t>
  </si>
  <si>
    <t>Spidslast effekt an net</t>
  </si>
  <si>
    <t>Spidslast effekt ekskl. Nettab</t>
  </si>
  <si>
    <t>Varmeproduktion</t>
  </si>
  <si>
    <t>Varmesalg</t>
  </si>
  <si>
    <t>Varmesalg MWh</t>
  </si>
  <si>
    <t>kr.</t>
  </si>
  <si>
    <t>MWh/dag</t>
  </si>
  <si>
    <t>Varmeproduktion MWh</t>
  </si>
  <si>
    <t>Lavlast effekt an net</t>
  </si>
  <si>
    <t>Dynamiske tariffer</t>
  </si>
  <si>
    <t>I alt</t>
  </si>
  <si>
    <t>Dynamisk tarif</t>
  </si>
  <si>
    <t>Samlede udgifter</t>
  </si>
  <si>
    <t>Provenu fra dynamisk tarif</t>
  </si>
  <si>
    <t>Samlede provenu</t>
  </si>
  <si>
    <t>Opkræves som fast afgift</t>
  </si>
  <si>
    <t>Tilbageførsel som rabat</t>
  </si>
  <si>
    <t>Lastfordeling</t>
  </si>
  <si>
    <t>MWh/år</t>
  </si>
  <si>
    <t>Marginal prod. omkostning</t>
  </si>
  <si>
    <t xml:space="preserve">MWh/dag </t>
  </si>
  <si>
    <t>Figur - Varmesalg</t>
  </si>
  <si>
    <t>Figur - Varmeproduktion</t>
  </si>
  <si>
    <t>01-01</t>
  </si>
  <si>
    <t>02-01</t>
  </si>
  <si>
    <t>03-01</t>
  </si>
  <si>
    <t>04-01</t>
  </si>
  <si>
    <t>05-01</t>
  </si>
  <si>
    <t>06-01</t>
  </si>
  <si>
    <t>07-01</t>
  </si>
  <si>
    <t>08-01</t>
  </si>
  <si>
    <t>09-01</t>
  </si>
  <si>
    <t>10-01</t>
  </si>
  <si>
    <t>11-01</t>
  </si>
  <si>
    <t>12-01</t>
  </si>
  <si>
    <t>13-01</t>
  </si>
  <si>
    <t>14-01</t>
  </si>
  <si>
    <t>15-01</t>
  </si>
  <si>
    <t>16-01</t>
  </si>
  <si>
    <t>17-01</t>
  </si>
  <si>
    <t>18-01</t>
  </si>
  <si>
    <t>19-01</t>
  </si>
  <si>
    <t>20-01</t>
  </si>
  <si>
    <t>21-01</t>
  </si>
  <si>
    <t>22-01</t>
  </si>
  <si>
    <t>23-01</t>
  </si>
  <si>
    <t>24-01</t>
  </si>
  <si>
    <t>25-01</t>
  </si>
  <si>
    <t>26-01</t>
  </si>
  <si>
    <t>27-01</t>
  </si>
  <si>
    <t>28-01</t>
  </si>
  <si>
    <t>29-01</t>
  </si>
  <si>
    <t>30-01</t>
  </si>
  <si>
    <t>31-01</t>
  </si>
  <si>
    <t>01-02</t>
  </si>
  <si>
    <t>02-02</t>
  </si>
  <si>
    <t>03-02</t>
  </si>
  <si>
    <t>04-02</t>
  </si>
  <si>
    <t>05-02</t>
  </si>
  <si>
    <t>06-02</t>
  </si>
  <si>
    <t>07-02</t>
  </si>
  <si>
    <t>08-02</t>
  </si>
  <si>
    <t>09-02</t>
  </si>
  <si>
    <t>10-02</t>
  </si>
  <si>
    <t>11-02</t>
  </si>
  <si>
    <t>12-02</t>
  </si>
  <si>
    <t>13-02</t>
  </si>
  <si>
    <t>14-02</t>
  </si>
  <si>
    <t>15-02</t>
  </si>
  <si>
    <t>16-02</t>
  </si>
  <si>
    <t>17-02</t>
  </si>
  <si>
    <t>18-02</t>
  </si>
  <si>
    <t>19-02</t>
  </si>
  <si>
    <t>20-02</t>
  </si>
  <si>
    <t>21-02</t>
  </si>
  <si>
    <t>22-02</t>
  </si>
  <si>
    <t>23-02</t>
  </si>
  <si>
    <t>24-02</t>
  </si>
  <si>
    <t>25-02</t>
  </si>
  <si>
    <t>26-02</t>
  </si>
  <si>
    <t>27-02</t>
  </si>
  <si>
    <t>28-02</t>
  </si>
  <si>
    <t>01-03</t>
  </si>
  <si>
    <t>02-03</t>
  </si>
  <si>
    <t>03-03</t>
  </si>
  <si>
    <t>04-03</t>
  </si>
  <si>
    <t>05-03</t>
  </si>
  <si>
    <t>06-03</t>
  </si>
  <si>
    <t>07-03</t>
  </si>
  <si>
    <t>08-03</t>
  </si>
  <si>
    <t>09-03</t>
  </si>
  <si>
    <t>10-03</t>
  </si>
  <si>
    <t>11-03</t>
  </si>
  <si>
    <t>12-03</t>
  </si>
  <si>
    <t>13-03</t>
  </si>
  <si>
    <t>14-03</t>
  </si>
  <si>
    <t>15-03</t>
  </si>
  <si>
    <t>16-03</t>
  </si>
  <si>
    <t>17-03</t>
  </si>
  <si>
    <t>18-03</t>
  </si>
  <si>
    <t>19-03</t>
  </si>
  <si>
    <t>20-03</t>
  </si>
  <si>
    <t>21-03</t>
  </si>
  <si>
    <t>22-03</t>
  </si>
  <si>
    <t>23-03</t>
  </si>
  <si>
    <t>24-03</t>
  </si>
  <si>
    <t>25-03</t>
  </si>
  <si>
    <t>26-03</t>
  </si>
  <si>
    <t>27-03</t>
  </si>
  <si>
    <t>28-03</t>
  </si>
  <si>
    <t>29-03</t>
  </si>
  <si>
    <t>30-03</t>
  </si>
  <si>
    <t>31-03</t>
  </si>
  <si>
    <t>01-04</t>
  </si>
  <si>
    <t>02-04</t>
  </si>
  <si>
    <t>03-04</t>
  </si>
  <si>
    <t>04-04</t>
  </si>
  <si>
    <t>05-04</t>
  </si>
  <si>
    <t>06-04</t>
  </si>
  <si>
    <t>07-04</t>
  </si>
  <si>
    <t>08-04</t>
  </si>
  <si>
    <t>09-04</t>
  </si>
  <si>
    <t>10-04</t>
  </si>
  <si>
    <t>11-04</t>
  </si>
  <si>
    <t>12-04</t>
  </si>
  <si>
    <t>13-04</t>
  </si>
  <si>
    <t>14-04</t>
  </si>
  <si>
    <t>15-04</t>
  </si>
  <si>
    <t>16-04</t>
  </si>
  <si>
    <t>17-04</t>
  </si>
  <si>
    <t>18-04</t>
  </si>
  <si>
    <t>19-04</t>
  </si>
  <si>
    <t>20-04</t>
  </si>
  <si>
    <t>21-04</t>
  </si>
  <si>
    <t>22-04</t>
  </si>
  <si>
    <t>23-04</t>
  </si>
  <si>
    <t>24-04</t>
  </si>
  <si>
    <t>25-04</t>
  </si>
  <si>
    <t>26-04</t>
  </si>
  <si>
    <t>27-04</t>
  </si>
  <si>
    <t>28-04</t>
  </si>
  <si>
    <t>29-04</t>
  </si>
  <si>
    <t>30-04</t>
  </si>
  <si>
    <t>01-05</t>
  </si>
  <si>
    <t>02-05</t>
  </si>
  <si>
    <t>03-05</t>
  </si>
  <si>
    <t>04-05</t>
  </si>
  <si>
    <t>05-05</t>
  </si>
  <si>
    <t>06-05</t>
  </si>
  <si>
    <t>07-05</t>
  </si>
  <si>
    <t>08-05</t>
  </si>
  <si>
    <t>09-05</t>
  </si>
  <si>
    <t>10-05</t>
  </si>
  <si>
    <t>11-05</t>
  </si>
  <si>
    <t>12-05</t>
  </si>
  <si>
    <t>13-05</t>
  </si>
  <si>
    <t>14-05</t>
  </si>
  <si>
    <t>15-05</t>
  </si>
  <si>
    <t>16-05</t>
  </si>
  <si>
    <t>17-05</t>
  </si>
  <si>
    <t>18-05</t>
  </si>
  <si>
    <t>19-05</t>
  </si>
  <si>
    <t>20-05</t>
  </si>
  <si>
    <t>21-05</t>
  </si>
  <si>
    <t>22-05</t>
  </si>
  <si>
    <t>23-05</t>
  </si>
  <si>
    <t>24-05</t>
  </si>
  <si>
    <t>25-05</t>
  </si>
  <si>
    <t>26-05</t>
  </si>
  <si>
    <t>27-05</t>
  </si>
  <si>
    <t>28-05</t>
  </si>
  <si>
    <t>29-05</t>
  </si>
  <si>
    <t>30-05</t>
  </si>
  <si>
    <t>31-05</t>
  </si>
  <si>
    <t>01-06</t>
  </si>
  <si>
    <t>02-06</t>
  </si>
  <si>
    <t>03-06</t>
  </si>
  <si>
    <t>04-06</t>
  </si>
  <si>
    <t>05-06</t>
  </si>
  <si>
    <t>06-06</t>
  </si>
  <si>
    <t>07-06</t>
  </si>
  <si>
    <t>08-06</t>
  </si>
  <si>
    <t>09-06</t>
  </si>
  <si>
    <t>10-06</t>
  </si>
  <si>
    <t>11-06</t>
  </si>
  <si>
    <t>12-06</t>
  </si>
  <si>
    <t>13-06</t>
  </si>
  <si>
    <t>14-06</t>
  </si>
  <si>
    <t>15-06</t>
  </si>
  <si>
    <t>16-06</t>
  </si>
  <si>
    <t>17-06</t>
  </si>
  <si>
    <t>18-06</t>
  </si>
  <si>
    <t>19-06</t>
  </si>
  <si>
    <t>20-06</t>
  </si>
  <si>
    <t>21-06</t>
  </si>
  <si>
    <t>22-06</t>
  </si>
  <si>
    <t>23-06</t>
  </si>
  <si>
    <t>24-06</t>
  </si>
  <si>
    <t>25-06</t>
  </si>
  <si>
    <t>26-06</t>
  </si>
  <si>
    <t>27-06</t>
  </si>
  <si>
    <t>28-06</t>
  </si>
  <si>
    <t>29-06</t>
  </si>
  <si>
    <t>30-06</t>
  </si>
  <si>
    <t>01-07</t>
  </si>
  <si>
    <t>02-07</t>
  </si>
  <si>
    <t>03-07</t>
  </si>
  <si>
    <t>04-07</t>
  </si>
  <si>
    <t>05-07</t>
  </si>
  <si>
    <t>06-07</t>
  </si>
  <si>
    <t>07-07</t>
  </si>
  <si>
    <t>08-07</t>
  </si>
  <si>
    <t>09-07</t>
  </si>
  <si>
    <t>10-07</t>
  </si>
  <si>
    <t>11-07</t>
  </si>
  <si>
    <t>12-07</t>
  </si>
  <si>
    <t>13-07</t>
  </si>
  <si>
    <t>14-07</t>
  </si>
  <si>
    <t>15-07</t>
  </si>
  <si>
    <t>16-07</t>
  </si>
  <si>
    <t>17-07</t>
  </si>
  <si>
    <t>18-07</t>
  </si>
  <si>
    <t>19-07</t>
  </si>
  <si>
    <t>20-07</t>
  </si>
  <si>
    <t>21-07</t>
  </si>
  <si>
    <t>22-07</t>
  </si>
  <si>
    <t>23-07</t>
  </si>
  <si>
    <t>24-07</t>
  </si>
  <si>
    <t>25-07</t>
  </si>
  <si>
    <t>26-07</t>
  </si>
  <si>
    <t>27-07</t>
  </si>
  <si>
    <t>28-07</t>
  </si>
  <si>
    <t>29-07</t>
  </si>
  <si>
    <t>30-07</t>
  </si>
  <si>
    <t>31-07</t>
  </si>
  <si>
    <t>01-08</t>
  </si>
  <si>
    <t>02-08</t>
  </si>
  <si>
    <t>03-08</t>
  </si>
  <si>
    <t>04-08</t>
  </si>
  <si>
    <t>05-08</t>
  </si>
  <si>
    <t>06-08</t>
  </si>
  <si>
    <t>07-08</t>
  </si>
  <si>
    <t>08-08</t>
  </si>
  <si>
    <t>09-08</t>
  </si>
  <si>
    <t>10-08</t>
  </si>
  <si>
    <t>11-08</t>
  </si>
  <si>
    <t>12-08</t>
  </si>
  <si>
    <t>13-08</t>
  </si>
  <si>
    <t>14-08</t>
  </si>
  <si>
    <t>15-08</t>
  </si>
  <si>
    <t>16-08</t>
  </si>
  <si>
    <t>17-08</t>
  </si>
  <si>
    <t>18-08</t>
  </si>
  <si>
    <t>19-08</t>
  </si>
  <si>
    <t>20-08</t>
  </si>
  <si>
    <t>21-08</t>
  </si>
  <si>
    <t>22-08</t>
  </si>
  <si>
    <t>23-08</t>
  </si>
  <si>
    <t>24-08</t>
  </si>
  <si>
    <t>25-08</t>
  </si>
  <si>
    <t>26-08</t>
  </si>
  <si>
    <t>27-08</t>
  </si>
  <si>
    <t>28-08</t>
  </si>
  <si>
    <t>29-08</t>
  </si>
  <si>
    <t>30-08</t>
  </si>
  <si>
    <t>31-08</t>
  </si>
  <si>
    <t>01-09</t>
  </si>
  <si>
    <t>02-09</t>
  </si>
  <si>
    <t>03-09</t>
  </si>
  <si>
    <t>04-09</t>
  </si>
  <si>
    <t>05-09</t>
  </si>
  <si>
    <t>06-09</t>
  </si>
  <si>
    <t>07-09</t>
  </si>
  <si>
    <t>08-09</t>
  </si>
  <si>
    <t>09-09</t>
  </si>
  <si>
    <t>10-09</t>
  </si>
  <si>
    <t>11-09</t>
  </si>
  <si>
    <t>12-09</t>
  </si>
  <si>
    <t>13-09</t>
  </si>
  <si>
    <t>14-09</t>
  </si>
  <si>
    <t>15-09</t>
  </si>
  <si>
    <t>16-09</t>
  </si>
  <si>
    <t>17-09</t>
  </si>
  <si>
    <t>18-09</t>
  </si>
  <si>
    <t>19-09</t>
  </si>
  <si>
    <t>20-09</t>
  </si>
  <si>
    <t>21-09</t>
  </si>
  <si>
    <t>22-09</t>
  </si>
  <si>
    <t>23-09</t>
  </si>
  <si>
    <t>24-09</t>
  </si>
  <si>
    <t>25-09</t>
  </si>
  <si>
    <t>26-09</t>
  </si>
  <si>
    <t>27-09</t>
  </si>
  <si>
    <t>28-09</t>
  </si>
  <si>
    <t>29-09</t>
  </si>
  <si>
    <t>30-09</t>
  </si>
  <si>
    <t>01-10</t>
  </si>
  <si>
    <t>02-10</t>
  </si>
  <si>
    <t>03-10</t>
  </si>
  <si>
    <t>04-10</t>
  </si>
  <si>
    <t>05-10</t>
  </si>
  <si>
    <t>06-10</t>
  </si>
  <si>
    <t>07-10</t>
  </si>
  <si>
    <t>08-10</t>
  </si>
  <si>
    <t>09-10</t>
  </si>
  <si>
    <t>10-10</t>
  </si>
  <si>
    <t>11-10</t>
  </si>
  <si>
    <t>12-10</t>
  </si>
  <si>
    <t>13-10</t>
  </si>
  <si>
    <t>14-10</t>
  </si>
  <si>
    <t>15-10</t>
  </si>
  <si>
    <t>16-10</t>
  </si>
  <si>
    <t>17-10</t>
  </si>
  <si>
    <t>18-10</t>
  </si>
  <si>
    <t>19-10</t>
  </si>
  <si>
    <t>20-10</t>
  </si>
  <si>
    <t>21-10</t>
  </si>
  <si>
    <t>22-10</t>
  </si>
  <si>
    <t>23-10</t>
  </si>
  <si>
    <t>24-10</t>
  </si>
  <si>
    <t>25-10</t>
  </si>
  <si>
    <t>26-10</t>
  </si>
  <si>
    <t>27-10</t>
  </si>
  <si>
    <t>28-10</t>
  </si>
  <si>
    <t>29-10</t>
  </si>
  <si>
    <t>30-10</t>
  </si>
  <si>
    <t>31-10</t>
  </si>
  <si>
    <t>01-11</t>
  </si>
  <si>
    <t>02-11</t>
  </si>
  <si>
    <t>03-11</t>
  </si>
  <si>
    <t>04-11</t>
  </si>
  <si>
    <t>05-11</t>
  </si>
  <si>
    <t>06-11</t>
  </si>
  <si>
    <t>07-11</t>
  </si>
  <si>
    <t>08-11</t>
  </si>
  <si>
    <t>09-11</t>
  </si>
  <si>
    <t>10-11</t>
  </si>
  <si>
    <t>11-11</t>
  </si>
  <si>
    <t>12-11</t>
  </si>
  <si>
    <t>13-11</t>
  </si>
  <si>
    <t>14-11</t>
  </si>
  <si>
    <t>15-11</t>
  </si>
  <si>
    <t>16-11</t>
  </si>
  <si>
    <t>17-11</t>
  </si>
  <si>
    <t>18-11</t>
  </si>
  <si>
    <t>19-11</t>
  </si>
  <si>
    <t>20-11</t>
  </si>
  <si>
    <t>21-11</t>
  </si>
  <si>
    <t>22-11</t>
  </si>
  <si>
    <t>23-11</t>
  </si>
  <si>
    <t>24-11</t>
  </si>
  <si>
    <t>25-11</t>
  </si>
  <si>
    <t>26-11</t>
  </si>
  <si>
    <t>27-11</t>
  </si>
  <si>
    <t>28-11</t>
  </si>
  <si>
    <t>29-11</t>
  </si>
  <si>
    <t>30-11</t>
  </si>
  <si>
    <t>01-12</t>
  </si>
  <si>
    <t>02-12</t>
  </si>
  <si>
    <t>03-12</t>
  </si>
  <si>
    <t>04-12</t>
  </si>
  <si>
    <t>05-12</t>
  </si>
  <si>
    <t>06-12</t>
  </si>
  <si>
    <t>07-12</t>
  </si>
  <si>
    <t>08-12</t>
  </si>
  <si>
    <t>09-12</t>
  </si>
  <si>
    <t>10-12</t>
  </si>
  <si>
    <t>11-12</t>
  </si>
  <si>
    <t>12-12</t>
  </si>
  <si>
    <t>13-12</t>
  </si>
  <si>
    <t>14-12</t>
  </si>
  <si>
    <t>15-12</t>
  </si>
  <si>
    <t>16-12</t>
  </si>
  <si>
    <t>17-12</t>
  </si>
  <si>
    <t>18-12</t>
  </si>
  <si>
    <t>19-12</t>
  </si>
  <si>
    <t>20-12</t>
  </si>
  <si>
    <t>21-12</t>
  </si>
  <si>
    <t>22-12</t>
  </si>
  <si>
    <t>23-12</t>
  </si>
  <si>
    <t>24-12</t>
  </si>
  <si>
    <t>25-12</t>
  </si>
  <si>
    <t>26-12</t>
  </si>
  <si>
    <t>27-12</t>
  </si>
  <si>
    <t>28-12</t>
  </si>
  <si>
    <t>29-12</t>
  </si>
  <si>
    <t>30-12</t>
  </si>
  <si>
    <t>31-12</t>
  </si>
  <si>
    <t>Kapacitets-fordeling</t>
  </si>
  <si>
    <t>Effekt-interval</t>
  </si>
  <si>
    <t>Akk. Effekt-interval</t>
  </si>
  <si>
    <t>Fordeling af salg</t>
  </si>
  <si>
    <t>Varmeprod. omkostning</t>
  </si>
  <si>
    <t>Indtægt ved varmesalg</t>
  </si>
  <si>
    <t>Gns. varmesalgspris</t>
  </si>
  <si>
    <t>Inputfelt</t>
  </si>
  <si>
    <t>Baseret på gennemsnits døgntemperaturer beregnet ud fra DRY data (Dansk Design Referenceår)</t>
  </si>
  <si>
    <t>Kilde: http://vbn.aau.dk/da/publications/2001--2010-danish-design-reference-year(f98e7b5f-ea74-4094-956b-5f1a86c3005d).html</t>
  </si>
  <si>
    <t>Middel ift. salg</t>
  </si>
  <si>
    <t>Sæsontariffer</t>
  </si>
  <si>
    <t>Row Labels</t>
  </si>
  <si>
    <t>Grand Total</t>
  </si>
  <si>
    <t>Måned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</si>
  <si>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</si>
  <si>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</si>
  <si>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</si>
  <si>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</si>
  <si>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</si>
  <si>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</si>
  <si>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</si>
  <si>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</si>
  <si>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</si>
  <si>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</si>
  <si>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</si>
  <si>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</si>
  <si>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Average of Døgnmiddeltemp.</t>
  </si>
  <si>
    <t>Høj</t>
  </si>
  <si>
    <t>Lav</t>
  </si>
  <si>
    <t>Middel</t>
  </si>
  <si>
    <t>Tarif</t>
  </si>
  <si>
    <t>Middel månedstemp.</t>
  </si>
  <si>
    <t>Fjernvarmeværk 1 - Sæsontariffer</t>
  </si>
  <si>
    <t>Fjernvarmeværk 2 - Sæsontariffer</t>
  </si>
  <si>
    <t>Provenu fra sæsontariffer</t>
  </si>
  <si>
    <t>Resultat - Dynamiske døgntariffer</t>
  </si>
  <si>
    <t>Resultat - Sæsontariffer</t>
  </si>
  <si>
    <t>Eksempel på dynamiske  døgntariffer og sæsontariffer for fjernvarme</t>
  </si>
  <si>
    <t/>
  </si>
  <si>
    <t>Modelværk</t>
  </si>
  <si>
    <t>Enhed</t>
  </si>
  <si>
    <t>Eksisterende byggeri</t>
  </si>
  <si>
    <t>Nyt byggeri</t>
  </si>
  <si>
    <t>Stor kunde</t>
  </si>
  <si>
    <t>Ml. kunde</t>
  </si>
  <si>
    <t>Lille kunde</t>
  </si>
  <si>
    <t>kond. Kedel</t>
  </si>
  <si>
    <t>Varmepumpe</t>
  </si>
  <si>
    <t>Opvarmet areal</t>
  </si>
  <si>
    <t>m2</t>
  </si>
  <si>
    <t>m</t>
  </si>
  <si>
    <t>Enhedsbehov</t>
  </si>
  <si>
    <t>Varmebehov</t>
  </si>
  <si>
    <t>Afkøling</t>
  </si>
  <si>
    <t>oC</t>
  </si>
  <si>
    <t>Cirkuleret flow</t>
  </si>
  <si>
    <t>m3</t>
  </si>
  <si>
    <t>Benyttelsestid</t>
  </si>
  <si>
    <t>h</t>
  </si>
  <si>
    <t>Kapacitet an bruger</t>
  </si>
  <si>
    <t>kW</t>
  </si>
  <si>
    <t>Udgifter/rabatter ved fjernvarmetilslutning</t>
  </si>
  <si>
    <t>Stikledningsbidrag, enhedspris</t>
  </si>
  <si>
    <t>kr/m</t>
  </si>
  <si>
    <t>Stikledningsbidrag</t>
  </si>
  <si>
    <t>Byggemodningsbidrag</t>
  </si>
  <si>
    <t>Investeringsbidrag</t>
  </si>
  <si>
    <t>Kundeinstallation i alt</t>
  </si>
  <si>
    <t>Samlet investering ved tilslutning</t>
  </si>
  <si>
    <t>Amortisering 4% 20 år</t>
  </si>
  <si>
    <t>kr</t>
  </si>
  <si>
    <t>Fjernvarmeudgifter</t>
  </si>
  <si>
    <t>stk</t>
  </si>
  <si>
    <t>kr/stk/år</t>
  </si>
  <si>
    <t>kr/MWh</t>
  </si>
  <si>
    <t>kr./m2</t>
  </si>
  <si>
    <t>kr/kW/år</t>
  </si>
  <si>
    <t>kr/m3</t>
  </si>
  <si>
    <t>Drift af brugerinstallation</t>
  </si>
  <si>
    <t>Fast udgift</t>
  </si>
  <si>
    <t>kr./inst.</t>
  </si>
  <si>
    <t>Variabel udgift</t>
  </si>
  <si>
    <t>Drift af brugerinstallation i alt</t>
  </si>
  <si>
    <t>Gennemsnitsomkostning</t>
  </si>
  <si>
    <t>Individuel forsyning</t>
  </si>
  <si>
    <t>eksempler</t>
  </si>
  <si>
    <t>Ekskl. Moms</t>
  </si>
  <si>
    <t>Individuel forsyning, der sammenlignes med varme fra</t>
  </si>
  <si>
    <t>Ny</t>
  </si>
  <si>
    <t>Tilslutningsafgift</t>
  </si>
  <si>
    <t>Dækningsgrad solvarme</t>
  </si>
  <si>
    <t>Areal solvarmeanlæg</t>
  </si>
  <si>
    <t>Anlægspris solvarmeanlæg</t>
  </si>
  <si>
    <t>Solvarmeanlæg</t>
  </si>
  <si>
    <t>Investering i kondenserende kedel</t>
  </si>
  <si>
    <t>Samlede investering</t>
  </si>
  <si>
    <t>Virkningsgrad for naturgasfyr</t>
  </si>
  <si>
    <t>Årligt naturgasforbrug</t>
  </si>
  <si>
    <t>COP</t>
  </si>
  <si>
    <t>Årlige elforbrug til varmepumpe</t>
  </si>
  <si>
    <t>Årlig udgift til opvarmning 1. år</t>
  </si>
  <si>
    <t>Abonnementsafgift</t>
  </si>
  <si>
    <t>kr/år</t>
  </si>
  <si>
    <t>Naturgas i alt</t>
  </si>
  <si>
    <t>Middel naturgaspris</t>
  </si>
  <si>
    <t>kr./m3</t>
  </si>
  <si>
    <t>Eludgifter</t>
  </si>
  <si>
    <t>Variabel udgift, gas inkl. prod.</t>
  </si>
  <si>
    <t>Variabel udgift, VP</t>
  </si>
  <si>
    <t>Brugerøkonomi 1. år, prisniveau 2014 ekskl. moms</t>
  </si>
  <si>
    <t>Vægtet fremløbstemperatur</t>
  </si>
  <si>
    <t>Vægtet returløbstemperatur</t>
  </si>
  <si>
    <t>m3/år</t>
  </si>
  <si>
    <t>kWh/m2/år</t>
  </si>
  <si>
    <t>Forventet provenu dynamisk tarif</t>
  </si>
  <si>
    <t xml:space="preserve">Budget </t>
  </si>
  <si>
    <t>Samlede omkostninger</t>
  </si>
  <si>
    <t>Tarifgrundlag</t>
  </si>
  <si>
    <t>Tilsluttet effekt</t>
  </si>
  <si>
    <t>Årligt varmesalg</t>
  </si>
  <si>
    <t>Fra "Dynamisk"</t>
  </si>
  <si>
    <t>Reduceret tilsluttet effekt</t>
  </si>
  <si>
    <t>Fra kunderegister</t>
  </si>
  <si>
    <t>Fra budget</t>
  </si>
  <si>
    <t>Fra budgetsimulering</t>
  </si>
  <si>
    <t>Antal målere</t>
  </si>
  <si>
    <t>Provenu</t>
  </si>
  <si>
    <t>Gennemsnitlig dynamisk tarif</t>
  </si>
  <si>
    <t xml:space="preserve">kr/MWh </t>
  </si>
  <si>
    <t>Samlet provenu</t>
  </si>
  <si>
    <t>Gennemsnitlig salgspris</t>
  </si>
  <si>
    <t>Fordeling af provenu på tarifkomponenter</t>
  </si>
  <si>
    <t>Enhedspriser</t>
  </si>
  <si>
    <t>kr/stk</t>
  </si>
  <si>
    <t>kr/kW red.</t>
  </si>
  <si>
    <t>kW red.</t>
  </si>
  <si>
    <t>Heraf Variable omkostninger</t>
  </si>
  <si>
    <t>GUF graddageuafhængigt forbrug i pct. af salg</t>
  </si>
  <si>
    <t>Nettab i pct. af samlet varmeproduktion</t>
  </si>
  <si>
    <t>beregnes</t>
  </si>
  <si>
    <t>Gennemsnitlig variabel omkostning fra "Dynamisk"</t>
  </si>
  <si>
    <t>Fjernvarmeværk 2 - Dynamisk tariffer med høje faste omkostninger</t>
  </si>
  <si>
    <t>Fjernvarmeværk 1 - Dynamisk tariffer med lave faste omkostninger</t>
  </si>
  <si>
    <t>Fjernvarmeværk 2 med høje faste omkostninger</t>
  </si>
  <si>
    <t>Dynamisk tarif i gennemsnit</t>
  </si>
  <si>
    <t>Tilslutningsafgift i alt, inkl. kampagnetilbud</t>
  </si>
  <si>
    <t>Kapacitetsintervaller</t>
  </si>
  <si>
    <t>fra</t>
  </si>
  <si>
    <t>til</t>
  </si>
  <si>
    <t>Kapacitetsbetaling 2. trin</t>
  </si>
  <si>
    <t>Kapacitetsbetaling 1. trin</t>
  </si>
  <si>
    <t>Kapacitetsbetaling 3. trin</t>
  </si>
  <si>
    <t>Kapacitetsbetaling i alt</t>
  </si>
  <si>
    <t>Årlig fjernvarmeudgift</t>
  </si>
  <si>
    <t>Årlig fjernvarmepris i gennemsnit</t>
  </si>
  <si>
    <t>Årlige kapitaludgifter til finansiering af investering ved tilslutning</t>
  </si>
  <si>
    <t>kr/MWh/oC</t>
  </si>
  <si>
    <t>Godtgørelse returtemperatur lavere end</t>
  </si>
  <si>
    <t>Stikledningslængde</t>
  </si>
  <si>
    <t>Abonnementsbetaling</t>
  </si>
  <si>
    <t>Årlig fast betaling til fjernvarmen</t>
  </si>
  <si>
    <t xml:space="preserve">Faktor </t>
  </si>
  <si>
    <t>Naturgaspris (HNG), incl distr. afgift, øvrige afgifter, ekskl. moms</t>
  </si>
  <si>
    <t>pris op til</t>
  </si>
  <si>
    <t xml:space="preserve">pris yderligere op til </t>
  </si>
  <si>
    <t>pris yderligere over</t>
  </si>
  <si>
    <t>Besparelse ved fjernvarme 1. år</t>
  </si>
  <si>
    <t>ift. Eksisterende brugeranlæg</t>
  </si>
  <si>
    <t>ift. Alternativt nyt brugeranlæg</t>
  </si>
  <si>
    <t>kr/kW, faktor</t>
  </si>
  <si>
    <t>Godtgørelse lavere returtemperatur</t>
  </si>
  <si>
    <t>Faktor</t>
  </si>
  <si>
    <t>Pris</t>
  </si>
  <si>
    <t>Årlig varmeudgift i alt ved fjernvarme</t>
  </si>
  <si>
    <t>Årlig varmeudgift i alt ved individuel forsyning</t>
  </si>
  <si>
    <t>Varmesalg dynamisk fjernvarme døgntarif</t>
  </si>
  <si>
    <t>Varmesalg fjernvarme sæsontarif</t>
  </si>
  <si>
    <t>Varmeproduktionsomkostninger</t>
  </si>
  <si>
    <t>Fjernvarmemodelværk - data</t>
  </si>
  <si>
    <t>Sæsontarif</t>
  </si>
  <si>
    <t>Rabat</t>
  </si>
  <si>
    <t>Inkluderet i byggemodningsomk.</t>
  </si>
  <si>
    <t xml:space="preserve">Rabat </t>
  </si>
  <si>
    <t xml:space="preserve">Varme </t>
  </si>
  <si>
    <t>pumpe</t>
  </si>
  <si>
    <t>Amortisering af 20 år 4%</t>
  </si>
  <si>
    <t>Samlet kapacitetsreduktionsfaktor</t>
  </si>
  <si>
    <t>Middel for alle kunder</t>
  </si>
  <si>
    <t>Kapacitet</t>
  </si>
  <si>
    <t>Fjernvarmeværk 1 med lave faste omkostninger</t>
  </si>
  <si>
    <t>Varmesalg dynamisk fjernvarmetarif</t>
  </si>
  <si>
    <t>Varmesalg fjernvarmesæsontarif</t>
  </si>
  <si>
    <t>Fast betaling</t>
  </si>
  <si>
    <t>Varmeproduktion, sorteret varighedskurve</t>
  </si>
  <si>
    <t>Dynamisk døgntarif, sorteret varighedskurve</t>
  </si>
  <si>
    <t>Varmeprodukiton, kronologisk varighedskurve</t>
  </si>
  <si>
    <t>Dynamisk fjernvarmedøgntarif, kronologisk varighedskurve</t>
  </si>
  <si>
    <t>Eksempel på tarifberegning for fjernvarme for et modelværk</t>
  </si>
  <si>
    <t>I modelværkets kunderegister estimeres salg, returtemperatur, kW tilsluttet effekt og reduceret effekt</t>
  </si>
  <si>
    <t>Forudsætninger vedr. øvrige modelberegninger, der ligger til grund for tarifberegningen:</t>
  </si>
  <si>
    <t>I modelværkets budget beregnes årets samlede omkostninger baseret på produktionsomkostninger og simulering</t>
  </si>
  <si>
    <t>I modelværkets budgetsimulering estimeres salg, nettab og produktionsfordeling</t>
  </si>
  <si>
    <t>Data til beregning af dynamiske tariffer i simuleringen</t>
  </si>
  <si>
    <t>Data til graf</t>
  </si>
  <si>
    <t>Opkræves som fast tarif</t>
  </si>
  <si>
    <t>Gennemsnitlig rabat på fast tarif</t>
  </si>
  <si>
    <t>Abonnement</t>
  </si>
  <si>
    <t>Fast tarif</t>
  </si>
  <si>
    <t>fra kW</t>
  </si>
  <si>
    <t>til kW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</si>
</sst>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 * #,##0.00_ ;_ * \-#,##0.00_ ;_ * &quot;-&quot;??_ ;_ @_ "/>
    <numFmt numFmtId="164" formatCode="0.0"/>
    <numFmt numFmtId="165" formatCode="_ * #,##0_ ;_ * \-#,##0_ ;_ * &quot;-&quot;??_ ;_ @_ "/>
    <numFmt numFmtId="166" formatCode="0.0%"/>
    <numFmt numFmtId="167" formatCode="#,##0.0"/>
  </numFmts>
  <fonts count="24" x14ac:knownFonts="1">
    <font>
      <sz val="9"/>
      <color theme="1"/>
      <name val="Verdana"/>
      <family val="2"/>
    </font>
    <font>
      <sz val="9"/>
      <color theme="1"/>
      <name val="Verdana"/>
      <family val="2"/>
    </font>
    <font>
      <b/>
      <sz val="9"/>
      <color theme="1"/>
      <name val="Verdana"/>
      <family val="2"/>
    </font>
    <font>
      <i/>
      <sz val="9"/>
      <color theme="1"/>
      <name val="Verdana"/>
      <family val="2"/>
    </font>
    <font>
      <b/>
      <i/>
      <sz val="9"/>
      <color theme="1"/>
      <name val="Verdana"/>
      <family val="2"/>
    </font>
    <font>
      <b/>
      <sz val="14"/>
      <color theme="1"/>
      <name val="Verdana"/>
      <family val="2"/>
    </font>
    <font>
      <sz val="9"/>
      <color rgb="FFFF0000"/>
      <name val="Verdana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indexed="56"/>
      <name val="Arial"/>
      <family val="2"/>
    </font>
    <font>
      <sz val="10"/>
      <color rgb="FFFF0000"/>
      <name val="Arial"/>
      <family val="2"/>
    </font>
    <font>
      <b/>
      <sz val="10"/>
      <color indexed="56"/>
      <name val="Arial"/>
      <family val="2"/>
    </font>
    <font>
      <i/>
      <sz val="10"/>
      <name val="Arial"/>
      <family val="2"/>
    </font>
    <font>
      <b/>
      <sz val="10"/>
      <color theme="3"/>
      <name val="Arial"/>
      <family val="2"/>
    </font>
    <font>
      <sz val="10"/>
      <color indexed="12"/>
      <name val="Arial"/>
      <family val="2"/>
    </font>
    <font>
      <i/>
      <sz val="9"/>
      <color indexed="10"/>
      <name val="Arial"/>
      <family val="2"/>
    </font>
    <font>
      <b/>
      <i/>
      <sz val="10"/>
      <name val="Arial"/>
      <family val="2"/>
    </font>
    <font>
      <sz val="9"/>
      <name val="Verdana"/>
      <family val="2"/>
    </font>
    <font>
      <b/>
      <sz val="9"/>
      <name val="Verdana"/>
      <family val="2"/>
    </font>
    <font>
      <b/>
      <i/>
      <sz val="9"/>
      <name val="Verdana"/>
      <family val="2"/>
    </font>
    <font>
      <b/>
      <sz val="10"/>
      <color rgb="FFFF0000"/>
      <name val="Arial"/>
      <family val="2"/>
    </font>
    <font>
      <i/>
      <sz val="10"/>
      <color rgb="FFFF0000"/>
      <name val="Arial"/>
      <family val="2"/>
    </font>
    <font>
      <i/>
      <sz val="9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6" tint="0.59999389629810485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/>
  </cellStyleXfs>
  <cellXfs count="476">
    <xf numFmtId="0" fontId="0" fillId="0" borderId="0" xfId="0"/>
    <xf numFmtId="164" fontId="0" fillId="0" borderId="0" xfId="0" applyNumberFormat="1"/>
    <xf numFmtId="2" fontId="0" fillId="0" borderId="0" xfId="0" applyNumberFormat="1"/>
    <xf numFmtId="0" fontId="3" fillId="0" borderId="0" xfId="0" applyFont="1"/>
    <xf numFmtId="0" fontId="0" fillId="0" borderId="1" xfId="0" applyBorder="1"/>
    <xf numFmtId="0" fontId="0" fillId="0" borderId="0" xfId="0" applyBorder="1"/>
    <xf numFmtId="165" fontId="0" fillId="0" borderId="1" xfId="1" applyNumberFormat="1" applyFont="1" applyBorder="1"/>
    <xf numFmtId="2" fontId="0" fillId="0" borderId="1" xfId="0" applyNumberFormat="1" applyBorder="1"/>
    <xf numFmtId="0" fontId="0" fillId="0" borderId="1" xfId="0" applyFill="1" applyBorder="1"/>
    <xf numFmtId="165" fontId="0" fillId="0" borderId="1" xfId="0" applyNumberFormat="1" applyBorder="1"/>
    <xf numFmtId="0" fontId="2" fillId="0" borderId="2" xfId="0" applyFont="1" applyBorder="1"/>
    <xf numFmtId="0" fontId="0" fillId="0" borderId="2" xfId="0" applyFont="1" applyBorder="1"/>
    <xf numFmtId="0" fontId="0" fillId="0" borderId="2" xfId="0" applyBorder="1"/>
    <xf numFmtId="2" fontId="0" fillId="0" borderId="1" xfId="0" quotePrefix="1" applyNumberFormat="1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2" fontId="0" fillId="0" borderId="6" xfId="0" applyNumberFormat="1" applyBorder="1"/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2" fillId="0" borderId="3" xfId="0" applyFont="1" applyBorder="1"/>
    <xf numFmtId="0" fontId="0" fillId="0" borderId="8" xfId="0" applyBorder="1" applyAlignment="1">
      <alignment wrapText="1"/>
    </xf>
    <xf numFmtId="2" fontId="0" fillId="0" borderId="0" xfId="0" applyNumberFormat="1" applyBorder="1"/>
    <xf numFmtId="2" fontId="0" fillId="0" borderId="7" xfId="0" applyNumberFormat="1" applyBorder="1"/>
    <xf numFmtId="2" fontId="0" fillId="0" borderId="3" xfId="0" applyNumberFormat="1" applyBorder="1"/>
    <xf numFmtId="2" fontId="0" fillId="0" borderId="4" xfId="0" applyNumberFormat="1" applyBorder="1"/>
    <xf numFmtId="2" fontId="0" fillId="0" borderId="5" xfId="0" applyNumberFormat="1" applyBorder="1"/>
    <xf numFmtId="0" fontId="0" fillId="0" borderId="9" xfId="0" applyBorder="1"/>
    <xf numFmtId="2" fontId="0" fillId="0" borderId="9" xfId="0" applyNumberFormat="1" applyBorder="1"/>
    <xf numFmtId="165" fontId="0" fillId="0" borderId="0" xfId="1" applyNumberFormat="1" applyFont="1"/>
    <xf numFmtId="165" fontId="0" fillId="0" borderId="0" xfId="1" applyNumberFormat="1" applyFont="1" applyBorder="1"/>
    <xf numFmtId="0" fontId="0" fillId="0" borderId="0" xfId="0" applyFill="1" applyBorder="1"/>
    <xf numFmtId="9" fontId="0" fillId="3" borderId="1" xfId="2" applyFont="1" applyFill="1" applyBorder="1"/>
    <xf numFmtId="2" fontId="0" fillId="0" borderId="12" xfId="0" applyNumberFormat="1" applyBorder="1"/>
    <xf numFmtId="2" fontId="0" fillId="0" borderId="11" xfId="0" applyNumberFormat="1" applyBorder="1"/>
    <xf numFmtId="0" fontId="2" fillId="0" borderId="1" xfId="0" applyFont="1" applyFill="1" applyBorder="1"/>
    <xf numFmtId="0" fontId="2" fillId="0" borderId="9" xfId="0" applyFont="1" applyBorder="1"/>
    <xf numFmtId="0" fontId="0" fillId="0" borderId="6" xfId="0" applyBorder="1"/>
    <xf numFmtId="0" fontId="0" fillId="0" borderId="14" xfId="0" applyBorder="1"/>
    <xf numFmtId="0" fontId="0" fillId="0" borderId="0" xfId="0" applyAlignment="1">
      <alignment horizontal="right" indent="3"/>
    </xf>
    <xf numFmtId="0" fontId="2" fillId="0" borderId="13" xfId="0" applyFont="1" applyBorder="1"/>
    <xf numFmtId="165" fontId="0" fillId="0" borderId="4" xfId="1" applyNumberFormat="1" applyFont="1" applyBorder="1"/>
    <xf numFmtId="165" fontId="2" fillId="0" borderId="2" xfId="1" applyNumberFormat="1" applyFont="1" applyBorder="1"/>
    <xf numFmtId="165" fontId="0" fillId="0" borderId="2" xfId="1" applyNumberFormat="1" applyFont="1" applyBorder="1"/>
    <xf numFmtId="0" fontId="0" fillId="0" borderId="3" xfId="0" applyFont="1" applyBorder="1"/>
    <xf numFmtId="165" fontId="0" fillId="0" borderId="4" xfId="0" applyNumberFormat="1" applyFont="1" applyBorder="1"/>
    <xf numFmtId="0" fontId="0" fillId="0" borderId="13" xfId="0" applyFont="1" applyBorder="1"/>
    <xf numFmtId="0" fontId="3" fillId="0" borderId="3" xfId="0" applyFont="1" applyFill="1" applyBorder="1"/>
    <xf numFmtId="0" fontId="5" fillId="0" borderId="2" xfId="0" applyFont="1" applyBorder="1"/>
    <xf numFmtId="1" fontId="2" fillId="0" borderId="1" xfId="0" applyNumberFormat="1" applyFont="1" applyBorder="1"/>
    <xf numFmtId="9" fontId="2" fillId="0" borderId="1" xfId="2" applyFont="1" applyBorder="1"/>
    <xf numFmtId="2" fontId="2" fillId="0" borderId="1" xfId="0" applyNumberFormat="1" applyFont="1" applyBorder="1"/>
    <xf numFmtId="0" fontId="2" fillId="0" borderId="1" xfId="0" applyFont="1" applyBorder="1"/>
    <xf numFmtId="165" fontId="2" fillId="0" borderId="1" xfId="1" applyNumberFormat="1" applyFont="1" applyBorder="1"/>
    <xf numFmtId="0" fontId="2" fillId="0" borderId="8" xfId="0" applyFont="1" applyBorder="1"/>
    <xf numFmtId="0" fontId="2" fillId="0" borderId="10" xfId="0" applyFont="1" applyBorder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0" fillId="4" borderId="0" xfId="0" applyFill="1"/>
    <xf numFmtId="14" fontId="0" fillId="4" borderId="0" xfId="0" applyNumberFormat="1" applyFill="1"/>
    <xf numFmtId="0" fontId="0" fillId="5" borderId="0" xfId="0" applyFill="1"/>
    <xf numFmtId="14" fontId="0" fillId="5" borderId="0" xfId="0" applyNumberFormat="1" applyFill="1"/>
    <xf numFmtId="0" fontId="0" fillId="6" borderId="0" xfId="0" applyFill="1"/>
    <xf numFmtId="14" fontId="0" fillId="6" borderId="0" xfId="0" applyNumberFormat="1" applyFill="1"/>
    <xf numFmtId="0" fontId="2" fillId="0" borderId="0" xfId="0" applyFont="1"/>
    <xf numFmtId="2" fontId="0" fillId="4" borderId="0" xfId="0" applyNumberFormat="1" applyFill="1"/>
    <xf numFmtId="2" fontId="0" fillId="5" borderId="0" xfId="0" applyNumberFormat="1" applyFill="1"/>
    <xf numFmtId="2" fontId="0" fillId="6" borderId="0" xfId="0" applyNumberFormat="1" applyFill="1"/>
    <xf numFmtId="165" fontId="2" fillId="3" borderId="2" xfId="1" applyNumberFormat="1" applyFont="1" applyFill="1" applyBorder="1"/>
    <xf numFmtId="0" fontId="0" fillId="4" borderId="1" xfId="0" applyFill="1" applyBorder="1"/>
    <xf numFmtId="0" fontId="0" fillId="4" borderId="1" xfId="0" applyFill="1" applyBorder="1" applyAlignment="1">
      <alignment horizontal="center"/>
    </xf>
    <xf numFmtId="14" fontId="0" fillId="4" borderId="1" xfId="0" applyNumberFormat="1" applyFill="1" applyBorder="1"/>
    <xf numFmtId="2" fontId="0" fillId="4" borderId="1" xfId="0" applyNumberFormat="1" applyFill="1" applyBorder="1"/>
    <xf numFmtId="0" fontId="0" fillId="5" borderId="1" xfId="0" applyFill="1" applyBorder="1"/>
    <xf numFmtId="0" fontId="0" fillId="5" borderId="1" xfId="0" applyFill="1" applyBorder="1" applyAlignment="1">
      <alignment horizontal="center"/>
    </xf>
    <xf numFmtId="14" fontId="0" fillId="5" borderId="1" xfId="0" applyNumberFormat="1" applyFill="1" applyBorder="1"/>
    <xf numFmtId="2" fontId="0" fillId="5" borderId="1" xfId="0" applyNumberFormat="1" applyFill="1" applyBorder="1"/>
    <xf numFmtId="0" fontId="0" fillId="6" borderId="1" xfId="0" applyFill="1" applyBorder="1"/>
    <xf numFmtId="0" fontId="0" fillId="6" borderId="1" xfId="0" applyFill="1" applyBorder="1" applyAlignment="1">
      <alignment horizontal="center"/>
    </xf>
    <xf numFmtId="14" fontId="0" fillId="6" borderId="1" xfId="0" applyNumberFormat="1" applyFill="1" applyBorder="1"/>
    <xf numFmtId="2" fontId="0" fillId="6" borderId="1" xfId="0" applyNumberFormat="1" applyFill="1" applyBorder="1"/>
    <xf numFmtId="0" fontId="6" fillId="2" borderId="1" xfId="0" applyFont="1" applyFill="1" applyBorder="1"/>
    <xf numFmtId="9" fontId="6" fillId="2" borderId="1" xfId="2" applyFont="1" applyFill="1" applyBorder="1"/>
    <xf numFmtId="0" fontId="6" fillId="2" borderId="0" xfId="0" applyFont="1" applyFill="1"/>
    <xf numFmtId="0" fontId="7" fillId="0" borderId="0" xfId="3"/>
    <xf numFmtId="0" fontId="8" fillId="0" borderId="0" xfId="3" applyFont="1" applyFill="1" applyBorder="1"/>
    <xf numFmtId="0" fontId="7" fillId="0" borderId="0" xfId="3" applyFill="1" applyBorder="1"/>
    <xf numFmtId="0" fontId="7" fillId="0" borderId="0" xfId="3" applyBorder="1"/>
    <xf numFmtId="0" fontId="9" fillId="7" borderId="15" xfId="3" applyFont="1" applyFill="1" applyBorder="1" applyAlignment="1"/>
    <xf numFmtId="0" fontId="9" fillId="7" borderId="16" xfId="3" applyFont="1" applyFill="1" applyBorder="1" applyAlignment="1"/>
    <xf numFmtId="0" fontId="9" fillId="7" borderId="17" xfId="3" applyFont="1" applyFill="1" applyBorder="1" applyAlignment="1">
      <alignment horizontal="center"/>
    </xf>
    <xf numFmtId="0" fontId="9" fillId="7" borderId="21" xfId="3" applyFont="1" applyFill="1" applyBorder="1" applyAlignment="1">
      <alignment horizontal="left"/>
    </xf>
    <xf numFmtId="0" fontId="9" fillId="7" borderId="22" xfId="3" applyFont="1" applyFill="1" applyBorder="1" applyAlignment="1">
      <alignment horizontal="left"/>
    </xf>
    <xf numFmtId="0" fontId="9" fillId="7" borderId="23" xfId="3" applyFont="1" applyFill="1" applyBorder="1" applyAlignment="1">
      <alignment horizontal="left"/>
    </xf>
    <xf numFmtId="3" fontId="9" fillId="8" borderId="18" xfId="3" applyNumberFormat="1" applyFont="1" applyFill="1" applyBorder="1" applyAlignment="1">
      <alignment horizontal="center"/>
    </xf>
    <xf numFmtId="3" fontId="9" fillId="8" borderId="24" xfId="3" applyNumberFormat="1" applyFont="1" applyFill="1" applyBorder="1" applyAlignment="1">
      <alignment horizontal="center"/>
    </xf>
    <xf numFmtId="3" fontId="9" fillId="8" borderId="25" xfId="3" applyNumberFormat="1" applyFont="1" applyFill="1" applyBorder="1" applyAlignment="1">
      <alignment horizontal="center"/>
    </xf>
    <xf numFmtId="3" fontId="9" fillId="8" borderId="26" xfId="3" applyNumberFormat="1" applyFont="1" applyFill="1" applyBorder="1" applyAlignment="1">
      <alignment horizontal="center"/>
    </xf>
    <xf numFmtId="3" fontId="9" fillId="8" borderId="21" xfId="3" applyNumberFormat="1" applyFont="1" applyFill="1" applyBorder="1" applyAlignment="1"/>
    <xf numFmtId="3" fontId="9" fillId="8" borderId="27" xfId="3" applyNumberFormat="1" applyFont="1" applyFill="1" applyBorder="1" applyAlignment="1">
      <alignment horizontal="center"/>
    </xf>
    <xf numFmtId="3" fontId="9" fillId="8" borderId="23" xfId="3" applyNumberFormat="1" applyFont="1" applyFill="1" applyBorder="1" applyAlignment="1">
      <alignment horizontal="center"/>
    </xf>
    <xf numFmtId="0" fontId="9" fillId="2" borderId="22" xfId="3" applyFont="1" applyFill="1" applyBorder="1" applyAlignment="1">
      <alignment horizontal="center"/>
    </xf>
    <xf numFmtId="0" fontId="7" fillId="0" borderId="0" xfId="3" applyFill="1"/>
    <xf numFmtId="0" fontId="7" fillId="0" borderId="28" xfId="3" applyFill="1" applyBorder="1"/>
    <xf numFmtId="0" fontId="7" fillId="0" borderId="0" xfId="3" applyFill="1" applyBorder="1" applyAlignment="1">
      <alignment horizontal="left"/>
    </xf>
    <xf numFmtId="3" fontId="11" fillId="0" borderId="11" xfId="3" applyNumberFormat="1" applyFont="1" applyBorder="1"/>
    <xf numFmtId="3" fontId="11" fillId="0" borderId="33" xfId="3" applyNumberFormat="1" applyFont="1" applyBorder="1"/>
    <xf numFmtId="3" fontId="11" fillId="0" borderId="0" xfId="3" applyNumberFormat="1" applyFont="1" applyBorder="1"/>
    <xf numFmtId="3" fontId="7" fillId="0" borderId="11" xfId="3" applyNumberFormat="1" applyFont="1" applyBorder="1"/>
    <xf numFmtId="0" fontId="7" fillId="0" borderId="0" xfId="3" applyFont="1"/>
    <xf numFmtId="0" fontId="7" fillId="0" borderId="30" xfId="3" applyFont="1" applyFill="1" applyBorder="1"/>
    <xf numFmtId="0" fontId="7" fillId="0" borderId="2" xfId="3" applyFill="1" applyBorder="1" applyAlignment="1">
      <alignment horizontal="left"/>
    </xf>
    <xf numFmtId="3" fontId="7" fillId="0" borderId="31" xfId="3" applyNumberFormat="1" applyFont="1" applyBorder="1"/>
    <xf numFmtId="0" fontId="7" fillId="0" borderId="9" xfId="3" applyFill="1" applyBorder="1" applyAlignment="1">
      <alignment horizontal="left"/>
    </xf>
    <xf numFmtId="0" fontId="9" fillId="0" borderId="34" xfId="3" applyFont="1" applyFill="1" applyBorder="1"/>
    <xf numFmtId="0" fontId="7" fillId="0" borderId="9" xfId="3" applyFill="1" applyBorder="1"/>
    <xf numFmtId="0" fontId="7" fillId="0" borderId="1" xfId="3" applyBorder="1"/>
    <xf numFmtId="0" fontId="7" fillId="0" borderId="35" xfId="3" applyBorder="1"/>
    <xf numFmtId="0" fontId="7" fillId="0" borderId="8" xfId="3" applyBorder="1"/>
    <xf numFmtId="0" fontId="7" fillId="0" borderId="9" xfId="3" applyBorder="1"/>
    <xf numFmtId="3" fontId="7" fillId="0" borderId="11" xfId="3" applyNumberFormat="1" applyFill="1" applyBorder="1" applyAlignment="1">
      <alignment horizontal="right"/>
    </xf>
    <xf numFmtId="3" fontId="7" fillId="0" borderId="33" xfId="3" applyNumberFormat="1" applyFill="1" applyBorder="1" applyAlignment="1">
      <alignment horizontal="right"/>
    </xf>
    <xf numFmtId="3" fontId="7" fillId="0" borderId="0" xfId="3" applyNumberFormat="1" applyFill="1" applyBorder="1" applyAlignment="1">
      <alignment horizontal="right"/>
    </xf>
    <xf numFmtId="4" fontId="10" fillId="0" borderId="0" xfId="3" applyNumberFormat="1" applyFont="1" applyFill="1" applyBorder="1"/>
    <xf numFmtId="4" fontId="7" fillId="0" borderId="0" xfId="3" applyNumberFormat="1" applyFill="1" applyBorder="1"/>
    <xf numFmtId="9" fontId="10" fillId="0" borderId="0" xfId="2" quotePrefix="1" applyFont="1" applyFill="1" applyBorder="1"/>
    <xf numFmtId="3" fontId="11" fillId="0" borderId="0" xfId="3" quotePrefix="1" applyNumberFormat="1" applyFont="1" applyFill="1" applyBorder="1"/>
    <xf numFmtId="0" fontId="9" fillId="0" borderId="28" xfId="3" applyFont="1" applyFill="1" applyBorder="1"/>
    <xf numFmtId="0" fontId="9" fillId="0" borderId="0" xfId="3" applyFont="1" applyFill="1" applyBorder="1"/>
    <xf numFmtId="3" fontId="9" fillId="0" borderId="11" xfId="3" applyNumberFormat="1" applyFont="1" applyFill="1" applyBorder="1" applyAlignment="1">
      <alignment horizontal="right"/>
    </xf>
    <xf numFmtId="3" fontId="9" fillId="0" borderId="33" xfId="3" applyNumberFormat="1" applyFont="1" applyFill="1" applyBorder="1" applyAlignment="1">
      <alignment horizontal="right"/>
    </xf>
    <xf numFmtId="3" fontId="9" fillId="0" borderId="0" xfId="3" applyNumberFormat="1" applyFont="1" applyFill="1" applyBorder="1" applyAlignment="1">
      <alignment horizontal="right"/>
    </xf>
    <xf numFmtId="3" fontId="10" fillId="0" borderId="0" xfId="3" applyNumberFormat="1" applyFont="1" applyFill="1" applyBorder="1"/>
    <xf numFmtId="0" fontId="7" fillId="0" borderId="28" xfId="3" quotePrefix="1" applyFill="1" applyBorder="1"/>
    <xf numFmtId="4" fontId="12" fillId="0" borderId="0" xfId="3" applyNumberFormat="1" applyFont="1" applyFill="1" applyBorder="1"/>
    <xf numFmtId="4" fontId="9" fillId="0" borderId="0" xfId="3" applyNumberFormat="1" applyFont="1" applyFill="1" applyBorder="1"/>
    <xf numFmtId="0" fontId="9" fillId="0" borderId="36" xfId="3" applyFont="1" applyFill="1" applyBorder="1"/>
    <xf numFmtId="0" fontId="7" fillId="0" borderId="4" xfId="3" applyFill="1" applyBorder="1"/>
    <xf numFmtId="3" fontId="7" fillId="0" borderId="12" xfId="3" quotePrefix="1" applyNumberFormat="1" applyBorder="1"/>
    <xf numFmtId="3" fontId="7" fillId="0" borderId="37" xfId="3" quotePrefix="1" applyNumberFormat="1" applyBorder="1"/>
    <xf numFmtId="3" fontId="7" fillId="0" borderId="4" xfId="3" quotePrefix="1" applyNumberFormat="1" applyBorder="1"/>
    <xf numFmtId="0" fontId="9" fillId="0" borderId="30" xfId="3" applyFont="1" applyFill="1" applyBorder="1"/>
    <xf numFmtId="0" fontId="9" fillId="0" borderId="2" xfId="3" quotePrefix="1" applyFont="1" applyFill="1" applyBorder="1"/>
    <xf numFmtId="3" fontId="9" fillId="0" borderId="31" xfId="3" applyNumberFormat="1" applyFont="1" applyFill="1" applyBorder="1" applyAlignment="1">
      <alignment horizontal="right"/>
    </xf>
    <xf numFmtId="3" fontId="9" fillId="0" borderId="29" xfId="3" applyNumberFormat="1" applyFont="1" applyFill="1" applyBorder="1" applyAlignment="1">
      <alignment horizontal="right"/>
    </xf>
    <xf numFmtId="3" fontId="9" fillId="0" borderId="2" xfId="3" applyNumberFormat="1" applyFont="1" applyFill="1" applyBorder="1" applyAlignment="1">
      <alignment horizontal="right"/>
    </xf>
    <xf numFmtId="3" fontId="7" fillId="0" borderId="4" xfId="3" quotePrefix="1" applyNumberFormat="1" applyFill="1" applyBorder="1"/>
    <xf numFmtId="0" fontId="7" fillId="0" borderId="4" xfId="3" quotePrefix="1" applyFill="1" applyBorder="1"/>
    <xf numFmtId="0" fontId="7" fillId="0" borderId="28" xfId="3" applyFont="1" applyFill="1" applyBorder="1"/>
    <xf numFmtId="3" fontId="7" fillId="0" borderId="11" xfId="3" quotePrefix="1" applyNumberFormat="1" applyBorder="1"/>
    <xf numFmtId="3" fontId="7" fillId="0" borderId="33" xfId="3" quotePrefix="1" applyNumberFormat="1" applyBorder="1"/>
    <xf numFmtId="3" fontId="7" fillId="0" borderId="0" xfId="3" quotePrefix="1" applyNumberFormat="1" applyBorder="1"/>
    <xf numFmtId="3" fontId="7" fillId="0" borderId="0" xfId="3" applyNumberFormat="1" applyFont="1" applyFill="1" applyBorder="1" applyAlignment="1">
      <alignment horizontal="right"/>
    </xf>
    <xf numFmtId="0" fontId="13" fillId="0" borderId="30" xfId="3" applyFont="1" applyFill="1" applyBorder="1"/>
    <xf numFmtId="0" fontId="13" fillId="0" borderId="2" xfId="3" applyFont="1" applyFill="1" applyBorder="1"/>
    <xf numFmtId="3" fontId="7" fillId="0" borderId="0" xfId="3" applyNumberFormat="1" applyFont="1" applyFill="1" applyBorder="1"/>
    <xf numFmtId="0" fontId="7" fillId="0" borderId="0" xfId="3" applyFont="1" applyFill="1" applyBorder="1"/>
    <xf numFmtId="3" fontId="7" fillId="0" borderId="28" xfId="3" applyNumberFormat="1" applyFill="1" applyBorder="1"/>
    <xf numFmtId="4" fontId="9" fillId="0" borderId="0" xfId="3" quotePrefix="1" applyNumberFormat="1" applyFont="1" applyFill="1" applyBorder="1"/>
    <xf numFmtId="0" fontId="14" fillId="0" borderId="0" xfId="3" quotePrefix="1" applyFont="1" applyFill="1" applyBorder="1"/>
    <xf numFmtId="0" fontId="7" fillId="0" borderId="2" xfId="3" applyFill="1" applyBorder="1"/>
    <xf numFmtId="0" fontId="13" fillId="0" borderId="0" xfId="3" applyFont="1" applyFill="1" applyBorder="1"/>
    <xf numFmtId="0" fontId="9" fillId="0" borderId="0" xfId="3" applyFont="1" applyFill="1"/>
    <xf numFmtId="0" fontId="9" fillId="0" borderId="4" xfId="3" applyFont="1" applyFill="1" applyBorder="1"/>
    <xf numFmtId="0" fontId="9" fillId="0" borderId="0" xfId="3" applyFont="1"/>
    <xf numFmtId="3" fontId="13" fillId="0" borderId="31" xfId="3" applyNumberFormat="1" applyFont="1" applyFill="1" applyBorder="1" applyAlignment="1">
      <alignment horizontal="right"/>
    </xf>
    <xf numFmtId="3" fontId="13" fillId="0" borderId="29" xfId="3" applyNumberFormat="1" applyFont="1" applyFill="1" applyBorder="1" applyAlignment="1">
      <alignment horizontal="right"/>
    </xf>
    <xf numFmtId="3" fontId="13" fillId="0" borderId="2" xfId="3" applyNumberFormat="1" applyFont="1" applyFill="1" applyBorder="1" applyAlignment="1">
      <alignment horizontal="right"/>
    </xf>
    <xf numFmtId="0" fontId="7" fillId="0" borderId="33" xfId="3" applyFill="1" applyBorder="1"/>
    <xf numFmtId="3" fontId="7" fillId="0" borderId="11" xfId="3" applyNumberFormat="1" applyFill="1" applyBorder="1"/>
    <xf numFmtId="3" fontId="7" fillId="0" borderId="33" xfId="3" applyNumberFormat="1" applyFill="1" applyBorder="1"/>
    <xf numFmtId="3" fontId="7" fillId="0" borderId="0" xfId="3" applyNumberFormat="1" applyFill="1" applyBorder="1"/>
    <xf numFmtId="3" fontId="7" fillId="0" borderId="11" xfId="3" applyNumberFormat="1" applyFont="1" applyFill="1" applyBorder="1" applyAlignment="1">
      <alignment horizontal="right"/>
    </xf>
    <xf numFmtId="3" fontId="7" fillId="0" borderId="33" xfId="3" applyNumberFormat="1" applyFont="1" applyFill="1" applyBorder="1" applyAlignment="1">
      <alignment horizontal="right"/>
    </xf>
    <xf numFmtId="0" fontId="9" fillId="0" borderId="2" xfId="3" applyFont="1" applyFill="1" applyBorder="1"/>
    <xf numFmtId="3" fontId="9" fillId="0" borderId="31" xfId="3" applyNumberFormat="1" applyFont="1" applyFill="1" applyBorder="1"/>
    <xf numFmtId="3" fontId="9" fillId="0" borderId="29" xfId="3" applyNumberFormat="1" applyFont="1" applyFill="1" applyBorder="1"/>
    <xf numFmtId="3" fontId="9" fillId="0" borderId="2" xfId="3" applyNumberFormat="1" applyFont="1" applyFill="1" applyBorder="1"/>
    <xf numFmtId="0" fontId="13" fillId="0" borderId="21" xfId="3" applyFont="1" applyFill="1" applyBorder="1"/>
    <xf numFmtId="0" fontId="13" fillId="0" borderId="22" xfId="3" applyFont="1" applyFill="1" applyBorder="1"/>
    <xf numFmtId="3" fontId="13" fillId="0" borderId="21" xfId="3" applyNumberFormat="1" applyFont="1" applyFill="1" applyBorder="1" applyAlignment="1">
      <alignment horizontal="right"/>
    </xf>
    <xf numFmtId="3" fontId="13" fillId="0" borderId="27" xfId="3" applyNumberFormat="1" applyFont="1" applyFill="1" applyBorder="1" applyAlignment="1">
      <alignment horizontal="right"/>
    </xf>
    <xf numFmtId="3" fontId="13" fillId="0" borderId="23" xfId="3" applyNumberFormat="1" applyFont="1" applyFill="1" applyBorder="1" applyAlignment="1">
      <alignment horizontal="right"/>
    </xf>
    <xf numFmtId="3" fontId="13" fillId="0" borderId="22" xfId="3" applyNumberFormat="1" applyFont="1" applyFill="1" applyBorder="1" applyAlignment="1">
      <alignment horizontal="right"/>
    </xf>
    <xf numFmtId="3" fontId="9" fillId="8" borderId="21" xfId="3" applyNumberFormat="1" applyFont="1" applyFill="1" applyBorder="1" applyAlignment="1">
      <alignment horizontal="center"/>
    </xf>
    <xf numFmtId="0" fontId="7" fillId="2" borderId="21" xfId="3" applyFont="1" applyFill="1" applyBorder="1" applyAlignment="1">
      <alignment horizontal="left"/>
    </xf>
    <xf numFmtId="0" fontId="7" fillId="2" borderId="27" xfId="3" applyFont="1" applyFill="1" applyBorder="1" applyAlignment="1">
      <alignment horizontal="center"/>
    </xf>
    <xf numFmtId="0" fontId="7" fillId="2" borderId="23" xfId="3" applyFont="1" applyFill="1" applyBorder="1" applyAlignment="1">
      <alignment horizontal="center"/>
    </xf>
    <xf numFmtId="3" fontId="10" fillId="0" borderId="11" xfId="3" applyNumberFormat="1" applyFont="1" applyFill="1" applyBorder="1" applyAlignment="1">
      <alignment horizontal="right"/>
    </xf>
    <xf numFmtId="3" fontId="10" fillId="0" borderId="33" xfId="3" applyNumberFormat="1" applyFont="1" applyFill="1" applyBorder="1" applyAlignment="1">
      <alignment horizontal="right"/>
    </xf>
    <xf numFmtId="3" fontId="10" fillId="0" borderId="0" xfId="3" applyNumberFormat="1" applyFont="1" applyFill="1" applyBorder="1" applyAlignment="1">
      <alignment horizontal="right"/>
    </xf>
    <xf numFmtId="0" fontId="7" fillId="0" borderId="36" xfId="3" applyFont="1" applyFill="1" applyBorder="1"/>
    <xf numFmtId="9" fontId="15" fillId="0" borderId="11" xfId="2" applyFont="1" applyFill="1" applyBorder="1"/>
    <xf numFmtId="9" fontId="15" fillId="0" borderId="33" xfId="2" applyFont="1" applyFill="1" applyBorder="1"/>
    <xf numFmtId="9" fontId="15" fillId="0" borderId="0" xfId="2" applyFont="1" applyFill="1" applyBorder="1"/>
    <xf numFmtId="3" fontId="10" fillId="0" borderId="11" xfId="3" applyNumberFormat="1" applyFont="1" applyFill="1" applyBorder="1"/>
    <xf numFmtId="3" fontId="10" fillId="0" borderId="33" xfId="3" applyNumberFormat="1" applyFont="1" applyFill="1" applyBorder="1"/>
    <xf numFmtId="167" fontId="10" fillId="0" borderId="33" xfId="3" applyNumberFormat="1" applyFont="1" applyFill="1" applyBorder="1"/>
    <xf numFmtId="3" fontId="10" fillId="0" borderId="31" xfId="3" applyNumberFormat="1" applyFont="1" applyFill="1" applyBorder="1"/>
    <xf numFmtId="3" fontId="10" fillId="0" borderId="29" xfId="3" applyNumberFormat="1" applyFont="1" applyFill="1" applyBorder="1"/>
    <xf numFmtId="3" fontId="10" fillId="0" borderId="2" xfId="3" applyNumberFormat="1" applyFont="1" applyFill="1" applyBorder="1"/>
    <xf numFmtId="0" fontId="16" fillId="0" borderId="0" xfId="3" quotePrefix="1" applyFont="1" applyFill="1" applyBorder="1"/>
    <xf numFmtId="3" fontId="9" fillId="0" borderId="1" xfId="3" applyNumberFormat="1" applyFont="1" applyFill="1" applyBorder="1" applyAlignment="1">
      <alignment horizontal="right"/>
    </xf>
    <xf numFmtId="3" fontId="9" fillId="0" borderId="35" xfId="3" applyNumberFormat="1" applyFont="1" applyFill="1" applyBorder="1" applyAlignment="1">
      <alignment horizontal="right"/>
    </xf>
    <xf numFmtId="0" fontId="7" fillId="0" borderId="30" xfId="3" applyFill="1" applyBorder="1"/>
    <xf numFmtId="3" fontId="10" fillId="0" borderId="31" xfId="3" applyNumberFormat="1" applyFont="1" applyFill="1" applyBorder="1" applyAlignment="1">
      <alignment horizontal="right"/>
    </xf>
    <xf numFmtId="3" fontId="10" fillId="0" borderId="29" xfId="3" applyNumberFormat="1" applyFont="1" applyFill="1" applyBorder="1" applyAlignment="1">
      <alignment horizontal="right"/>
    </xf>
    <xf numFmtId="3" fontId="10" fillId="0" borderId="2" xfId="3" applyNumberFormat="1" applyFont="1" applyFill="1" applyBorder="1" applyAlignment="1">
      <alignment horizontal="right"/>
    </xf>
    <xf numFmtId="3" fontId="10" fillId="0" borderId="40" xfId="3" applyNumberFormat="1" applyFont="1" applyFill="1" applyBorder="1" applyAlignment="1">
      <alignment horizontal="right"/>
    </xf>
    <xf numFmtId="3" fontId="10" fillId="0" borderId="12" xfId="3" applyNumberFormat="1" applyFont="1" applyFill="1" applyBorder="1" applyAlignment="1">
      <alignment horizontal="right"/>
    </xf>
    <xf numFmtId="3" fontId="10" fillId="0" borderId="37" xfId="3" applyNumberFormat="1" applyFont="1" applyFill="1" applyBorder="1" applyAlignment="1">
      <alignment horizontal="right"/>
    </xf>
    <xf numFmtId="3" fontId="10" fillId="0" borderId="41" xfId="3" applyNumberFormat="1" applyFont="1" applyFill="1" applyBorder="1" applyAlignment="1">
      <alignment horizontal="right"/>
    </xf>
    <xf numFmtId="167" fontId="10" fillId="0" borderId="31" xfId="3" applyNumberFormat="1" applyFont="1" applyFill="1" applyBorder="1"/>
    <xf numFmtId="167" fontId="10" fillId="0" borderId="29" xfId="3" applyNumberFormat="1" applyFont="1" applyFill="1" applyBorder="1"/>
    <xf numFmtId="0" fontId="7" fillId="0" borderId="11" xfId="3" applyBorder="1"/>
    <xf numFmtId="0" fontId="7" fillId="0" borderId="33" xfId="3" applyBorder="1"/>
    <xf numFmtId="0" fontId="7" fillId="0" borderId="11" xfId="3" applyFill="1" applyBorder="1"/>
    <xf numFmtId="3" fontId="9" fillId="0" borderId="41" xfId="3" applyNumberFormat="1" applyFont="1" applyFill="1" applyBorder="1" applyAlignment="1">
      <alignment horizontal="right"/>
    </xf>
    <xf numFmtId="2" fontId="13" fillId="0" borderId="2" xfId="3" quotePrefix="1" applyNumberFormat="1" applyFont="1" applyFill="1" applyBorder="1"/>
    <xf numFmtId="2" fontId="13" fillId="0" borderId="31" xfId="3" quotePrefix="1" applyNumberFormat="1" applyFont="1" applyFill="1" applyBorder="1"/>
    <xf numFmtId="2" fontId="13" fillId="0" borderId="29" xfId="3" quotePrefix="1" applyNumberFormat="1" applyFont="1" applyFill="1" applyBorder="1"/>
    <xf numFmtId="0" fontId="9" fillId="0" borderId="9" xfId="3" applyFont="1" applyFill="1" applyBorder="1"/>
    <xf numFmtId="2" fontId="17" fillId="0" borderId="1" xfId="3" applyNumberFormat="1" applyFont="1" applyFill="1" applyBorder="1"/>
    <xf numFmtId="2" fontId="17" fillId="0" borderId="35" xfId="3" applyNumberFormat="1" applyFont="1" applyFill="1" applyBorder="1"/>
    <xf numFmtId="3" fontId="7" fillId="0" borderId="0" xfId="3" quotePrefix="1" applyNumberFormat="1" applyFont="1" applyFill="1" applyBorder="1"/>
    <xf numFmtId="0" fontId="7" fillId="0" borderId="0" xfId="3" quotePrefix="1" applyFont="1" applyFill="1" applyBorder="1"/>
    <xf numFmtId="3" fontId="7" fillId="0" borderId="0" xfId="3" quotePrefix="1" applyNumberFormat="1" applyFont="1" applyFill="1" applyBorder="1" applyAlignment="1">
      <alignment horizontal="right"/>
    </xf>
    <xf numFmtId="3" fontId="7" fillId="0" borderId="11" xfId="3" quotePrefix="1" applyNumberFormat="1" applyFont="1" applyFill="1" applyBorder="1" applyAlignment="1">
      <alignment horizontal="right"/>
    </xf>
    <xf numFmtId="3" fontId="7" fillId="0" borderId="33" xfId="3" quotePrefix="1" applyNumberFormat="1" applyFont="1" applyFill="1" applyBorder="1" applyAlignment="1">
      <alignment horizontal="right"/>
    </xf>
    <xf numFmtId="3" fontId="9" fillId="0" borderId="11" xfId="3" applyNumberFormat="1" applyFont="1" applyFill="1" applyBorder="1"/>
    <xf numFmtId="3" fontId="9" fillId="0" borderId="33" xfId="3" applyNumberFormat="1" applyFont="1" applyFill="1" applyBorder="1"/>
    <xf numFmtId="3" fontId="9" fillId="0" borderId="0" xfId="3" applyNumberFormat="1" applyFont="1" applyFill="1" applyBorder="1"/>
    <xf numFmtId="3" fontId="13" fillId="0" borderId="0" xfId="3" applyNumberFormat="1" applyFont="1" applyFill="1" applyBorder="1"/>
    <xf numFmtId="0" fontId="7" fillId="9" borderId="15" xfId="3" applyFill="1" applyBorder="1"/>
    <xf numFmtId="0" fontId="7" fillId="9" borderId="16" xfId="3" applyFill="1" applyBorder="1"/>
    <xf numFmtId="0" fontId="7" fillId="9" borderId="42" xfId="3" applyFill="1" applyBorder="1" applyAlignment="1">
      <alignment horizontal="center"/>
    </xf>
    <xf numFmtId="3" fontId="9" fillId="9" borderId="42" xfId="3" applyNumberFormat="1" applyFont="1" applyFill="1" applyBorder="1"/>
    <xf numFmtId="0" fontId="7" fillId="9" borderId="21" xfId="3" applyFill="1" applyBorder="1"/>
    <xf numFmtId="0" fontId="7" fillId="9" borderId="22" xfId="3" applyFill="1" applyBorder="1"/>
    <xf numFmtId="0" fontId="7" fillId="9" borderId="27" xfId="3" applyFill="1" applyBorder="1" applyAlignment="1">
      <alignment horizontal="center"/>
    </xf>
    <xf numFmtId="9" fontId="9" fillId="9" borderId="27" xfId="2" applyFont="1" applyFill="1" applyBorder="1"/>
    <xf numFmtId="0" fontId="9" fillId="7" borderId="21" xfId="3" quotePrefix="1" applyFont="1" applyFill="1" applyBorder="1" applyAlignment="1">
      <alignment horizontal="left"/>
    </xf>
    <xf numFmtId="3" fontId="9" fillId="8" borderId="18" xfId="3" applyNumberFormat="1" applyFont="1" applyFill="1" applyBorder="1" applyAlignment="1">
      <alignment horizontal="center"/>
    </xf>
    <xf numFmtId="3" fontId="9" fillId="8" borderId="19" xfId="3" applyNumberFormat="1" applyFont="1" applyFill="1" applyBorder="1" applyAlignment="1">
      <alignment horizontal="center"/>
    </xf>
    <xf numFmtId="0" fontId="18" fillId="0" borderId="1" xfId="0" applyFont="1" applyFill="1" applyBorder="1"/>
    <xf numFmtId="9" fontId="18" fillId="0" borderId="1" xfId="2" applyFont="1" applyFill="1" applyBorder="1"/>
    <xf numFmtId="1" fontId="19" fillId="0" borderId="1" xfId="0" applyNumberFormat="1" applyFont="1" applyFill="1" applyBorder="1"/>
    <xf numFmtId="9" fontId="19" fillId="0" borderId="1" xfId="2" applyFont="1" applyFill="1" applyBorder="1"/>
    <xf numFmtId="0" fontId="18" fillId="0" borderId="0" xfId="0" applyFont="1" applyFill="1"/>
    <xf numFmtId="0" fontId="6" fillId="2" borderId="0" xfId="0" applyFont="1" applyFill="1" applyBorder="1"/>
    <xf numFmtId="0" fontId="2" fillId="0" borderId="3" xfId="0" quotePrefix="1" applyFont="1" applyBorder="1"/>
    <xf numFmtId="0" fontId="2" fillId="0" borderId="4" xfId="0" quotePrefix="1" applyFont="1" applyBorder="1"/>
    <xf numFmtId="3" fontId="6" fillId="2" borderId="0" xfId="0" applyNumberFormat="1" applyFont="1" applyFill="1" applyBorder="1"/>
    <xf numFmtId="0" fontId="0" fillId="0" borderId="7" xfId="0" applyBorder="1"/>
    <xf numFmtId="3" fontId="0" fillId="0" borderId="0" xfId="0" applyNumberFormat="1" applyBorder="1"/>
    <xf numFmtId="0" fontId="0" fillId="0" borderId="13" xfId="0" applyBorder="1"/>
    <xf numFmtId="3" fontId="0" fillId="0" borderId="2" xfId="0" applyNumberFormat="1" applyBorder="1"/>
    <xf numFmtId="0" fontId="2" fillId="0" borderId="4" xfId="0" applyFont="1" applyBorder="1"/>
    <xf numFmtId="9" fontId="0" fillId="0" borderId="0" xfId="2" applyFont="1" applyBorder="1"/>
    <xf numFmtId="0" fontId="6" fillId="2" borderId="2" xfId="0" applyFont="1" applyFill="1" applyBorder="1"/>
    <xf numFmtId="3" fontId="2" fillId="0" borderId="2" xfId="0" applyNumberFormat="1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6" xfId="0" applyFont="1" applyBorder="1"/>
    <xf numFmtId="0" fontId="3" fillId="0" borderId="0" xfId="0" applyFont="1" applyBorder="1"/>
    <xf numFmtId="3" fontId="3" fillId="0" borderId="0" xfId="0" applyNumberFormat="1" applyFont="1" applyBorder="1"/>
    <xf numFmtId="0" fontId="3" fillId="0" borderId="13" xfId="0" applyFont="1" applyBorder="1"/>
    <xf numFmtId="0" fontId="3" fillId="0" borderId="2" xfId="0" applyFont="1" applyBorder="1"/>
    <xf numFmtId="3" fontId="3" fillId="0" borderId="2" xfId="0" applyNumberFormat="1" applyFont="1" applyBorder="1"/>
    <xf numFmtId="0" fontId="0" fillId="0" borderId="10" xfId="0" applyBorder="1"/>
    <xf numFmtId="3" fontId="11" fillId="0" borderId="11" xfId="3" applyNumberFormat="1" applyFont="1" applyFill="1" applyBorder="1" applyAlignment="1">
      <alignment horizontal="right"/>
    </xf>
    <xf numFmtId="3" fontId="11" fillId="0" borderId="33" xfId="3" applyNumberFormat="1" applyFont="1" applyFill="1" applyBorder="1" applyAlignment="1">
      <alignment horizontal="right"/>
    </xf>
    <xf numFmtId="3" fontId="11" fillId="0" borderId="0" xfId="3" applyNumberFormat="1" applyFont="1" applyFill="1" applyBorder="1" applyAlignment="1">
      <alignment horizontal="right"/>
    </xf>
    <xf numFmtId="3" fontId="12" fillId="0" borderId="0" xfId="3" applyNumberFormat="1" applyFont="1" applyFill="1" applyBorder="1"/>
    <xf numFmtId="166" fontId="21" fillId="0" borderId="2" xfId="2" applyNumberFormat="1" applyFont="1" applyFill="1" applyBorder="1"/>
    <xf numFmtId="4" fontId="7" fillId="0" borderId="0" xfId="3" applyNumberFormat="1" applyFont="1" applyFill="1" applyBorder="1"/>
    <xf numFmtId="3" fontId="7" fillId="0" borderId="13" xfId="3" applyNumberFormat="1" applyFont="1" applyBorder="1"/>
    <xf numFmtId="3" fontId="7" fillId="0" borderId="2" xfId="3" applyNumberFormat="1" applyFont="1" applyBorder="1"/>
    <xf numFmtId="0" fontId="9" fillId="7" borderId="22" xfId="3" quotePrefix="1" applyFont="1" applyFill="1" applyBorder="1" applyAlignment="1">
      <alignment horizontal="left"/>
    </xf>
    <xf numFmtId="0" fontId="7" fillId="0" borderId="2" xfId="3" applyFont="1" applyFill="1" applyBorder="1"/>
    <xf numFmtId="0" fontId="7" fillId="2" borderId="22" xfId="3" applyFont="1" applyFill="1" applyBorder="1" applyAlignment="1">
      <alignment horizontal="left"/>
    </xf>
    <xf numFmtId="0" fontId="7" fillId="0" borderId="4" xfId="3" applyFont="1" applyFill="1" applyBorder="1"/>
    <xf numFmtId="0" fontId="7" fillId="0" borderId="0" xfId="3" quotePrefix="1" applyFill="1" applyBorder="1"/>
    <xf numFmtId="3" fontId="9" fillId="0" borderId="28" xfId="3" applyNumberFormat="1" applyFont="1" applyFill="1" applyBorder="1"/>
    <xf numFmtId="0" fontId="14" fillId="0" borderId="0" xfId="3" applyFont="1" applyFill="1" applyBorder="1"/>
    <xf numFmtId="0" fontId="21" fillId="0" borderId="0" xfId="3" applyFont="1" applyFill="1" applyBorder="1"/>
    <xf numFmtId="3" fontId="9" fillId="0" borderId="11" xfId="3" quotePrefix="1" applyNumberFormat="1" applyFont="1" applyBorder="1"/>
    <xf numFmtId="3" fontId="9" fillId="0" borderId="0" xfId="3" quotePrefix="1" applyNumberFormat="1" applyFont="1" applyBorder="1"/>
    <xf numFmtId="0" fontId="7" fillId="0" borderId="4" xfId="3" applyFill="1" applyBorder="1" applyAlignment="1">
      <alignment horizontal="left"/>
    </xf>
    <xf numFmtId="3" fontId="7" fillId="0" borderId="12" xfId="3" applyNumberFormat="1" applyFont="1" applyBorder="1"/>
    <xf numFmtId="0" fontId="7" fillId="0" borderId="6" xfId="3" applyFill="1" applyBorder="1"/>
    <xf numFmtId="0" fontId="7" fillId="0" borderId="13" xfId="3" applyFill="1" applyBorder="1"/>
    <xf numFmtId="3" fontId="7" fillId="0" borderId="33" xfId="3" applyNumberFormat="1" applyFont="1" applyBorder="1"/>
    <xf numFmtId="0" fontId="7" fillId="0" borderId="36" xfId="3" applyFill="1" applyBorder="1"/>
    <xf numFmtId="3" fontId="7" fillId="0" borderId="37" xfId="3" applyNumberFormat="1" applyFont="1" applyBorder="1"/>
    <xf numFmtId="3" fontId="7" fillId="0" borderId="29" xfId="3" applyNumberFormat="1" applyFont="1" applyBorder="1"/>
    <xf numFmtId="0" fontId="7" fillId="0" borderId="6" xfId="3" applyFill="1" applyBorder="1" applyAlignment="1">
      <alignment horizontal="center"/>
    </xf>
    <xf numFmtId="0" fontId="7" fillId="0" borderId="3" xfId="3" applyFill="1" applyBorder="1" applyAlignment="1">
      <alignment horizontal="center"/>
    </xf>
    <xf numFmtId="0" fontId="7" fillId="0" borderId="13" xfId="3" applyFill="1" applyBorder="1" applyAlignment="1">
      <alignment horizontal="center"/>
    </xf>
    <xf numFmtId="0" fontId="9" fillId="0" borderId="6" xfId="3" applyFont="1" applyFill="1" applyBorder="1" applyAlignment="1">
      <alignment horizontal="center"/>
    </xf>
    <xf numFmtId="0" fontId="9" fillId="0" borderId="13" xfId="3" applyFont="1" applyFill="1" applyBorder="1" applyAlignment="1">
      <alignment horizontal="center"/>
    </xf>
    <xf numFmtId="0" fontId="13" fillId="0" borderId="43" xfId="3" applyFont="1" applyFill="1" applyBorder="1" applyAlignment="1">
      <alignment horizontal="center"/>
    </xf>
    <xf numFmtId="3" fontId="11" fillId="0" borderId="6" xfId="3" applyNumberFormat="1" applyFont="1" applyBorder="1"/>
    <xf numFmtId="3" fontId="7" fillId="0" borderId="6" xfId="3" applyNumberFormat="1" applyFont="1" applyBorder="1"/>
    <xf numFmtId="3" fontId="7" fillId="0" borderId="3" xfId="3" applyNumberFormat="1" applyFont="1" applyBorder="1"/>
    <xf numFmtId="3" fontId="11" fillId="0" borderId="6" xfId="3" applyNumberFormat="1" applyFont="1" applyFill="1" applyBorder="1" applyAlignment="1">
      <alignment horizontal="right"/>
    </xf>
    <xf numFmtId="3" fontId="9" fillId="0" borderId="6" xfId="3" applyNumberFormat="1" applyFont="1" applyFill="1" applyBorder="1" applyAlignment="1">
      <alignment horizontal="right"/>
    </xf>
    <xf numFmtId="3" fontId="7" fillId="0" borderId="3" xfId="3" quotePrefix="1" applyNumberFormat="1" applyBorder="1"/>
    <xf numFmtId="3" fontId="9" fillId="0" borderId="13" xfId="3" applyNumberFormat="1" applyFont="1" applyFill="1" applyBorder="1" applyAlignment="1">
      <alignment horizontal="right"/>
    </xf>
    <xf numFmtId="3" fontId="7" fillId="0" borderId="6" xfId="3" quotePrefix="1" applyNumberFormat="1" applyBorder="1"/>
    <xf numFmtId="3" fontId="13" fillId="0" borderId="13" xfId="3" applyNumberFormat="1" applyFont="1" applyFill="1" applyBorder="1" applyAlignment="1">
      <alignment horizontal="right"/>
    </xf>
    <xf numFmtId="3" fontId="7" fillId="0" borderId="6" xfId="3" applyNumberFormat="1" applyFill="1" applyBorder="1"/>
    <xf numFmtId="3" fontId="7" fillId="0" borderId="6" xfId="3" applyNumberFormat="1" applyFont="1" applyFill="1" applyBorder="1" applyAlignment="1">
      <alignment horizontal="right"/>
    </xf>
    <xf numFmtId="3" fontId="9" fillId="0" borderId="13" xfId="3" applyNumberFormat="1" applyFont="1" applyFill="1" applyBorder="1"/>
    <xf numFmtId="3" fontId="13" fillId="0" borderId="43" xfId="3" applyNumberFormat="1" applyFont="1" applyFill="1" applyBorder="1" applyAlignment="1">
      <alignment horizontal="right"/>
    </xf>
    <xf numFmtId="3" fontId="9" fillId="0" borderId="44" xfId="3" applyNumberFormat="1" applyFont="1" applyFill="1" applyBorder="1" applyAlignment="1">
      <alignment horizontal="right"/>
    </xf>
    <xf numFmtId="3" fontId="7" fillId="0" borderId="44" xfId="3" applyNumberFormat="1" applyFill="1" applyBorder="1"/>
    <xf numFmtId="3" fontId="7" fillId="0" borderId="44" xfId="3" applyNumberFormat="1" applyFont="1" applyFill="1" applyBorder="1" applyAlignment="1">
      <alignment horizontal="right"/>
    </xf>
    <xf numFmtId="3" fontId="9" fillId="0" borderId="41" xfId="3" applyNumberFormat="1" applyFont="1" applyFill="1" applyBorder="1"/>
    <xf numFmtId="3" fontId="7" fillId="0" borderId="0" xfId="3" applyNumberFormat="1" applyFont="1" applyBorder="1"/>
    <xf numFmtId="3" fontId="7" fillId="0" borderId="4" xfId="3" applyNumberFormat="1" applyFont="1" applyBorder="1"/>
    <xf numFmtId="0" fontId="9" fillId="7" borderId="27" xfId="3" applyFont="1" applyFill="1" applyBorder="1" applyAlignment="1">
      <alignment horizontal="left"/>
    </xf>
    <xf numFmtId="0" fontId="7" fillId="0" borderId="11" xfId="3" applyFill="1" applyBorder="1" applyAlignment="1">
      <alignment horizontal="center"/>
    </xf>
    <xf numFmtId="0" fontId="7" fillId="0" borderId="12" xfId="3" applyFill="1" applyBorder="1" applyAlignment="1">
      <alignment horizontal="center"/>
    </xf>
    <xf numFmtId="0" fontId="7" fillId="0" borderId="31" xfId="3" applyFill="1" applyBorder="1" applyAlignment="1">
      <alignment horizontal="center"/>
    </xf>
    <xf numFmtId="0" fontId="7" fillId="0" borderId="1" xfId="3" applyFill="1" applyBorder="1" applyAlignment="1">
      <alignment horizontal="center"/>
    </xf>
    <xf numFmtId="0" fontId="9" fillId="0" borderId="11" xfId="3" applyFont="1" applyFill="1" applyBorder="1" applyAlignment="1">
      <alignment horizontal="center"/>
    </xf>
    <xf numFmtId="0" fontId="7" fillId="0" borderId="12" xfId="3" applyFill="1" applyBorder="1"/>
    <xf numFmtId="0" fontId="9" fillId="0" borderId="31" xfId="3" applyFont="1" applyFill="1" applyBorder="1" applyAlignment="1">
      <alignment horizontal="center"/>
    </xf>
    <xf numFmtId="0" fontId="13" fillId="0" borderId="31" xfId="3" applyFont="1" applyFill="1" applyBorder="1" applyAlignment="1">
      <alignment horizontal="center"/>
    </xf>
    <xf numFmtId="3" fontId="9" fillId="0" borderId="7" xfId="3" applyNumberFormat="1" applyFont="1" applyFill="1" applyBorder="1" applyAlignment="1">
      <alignment horizontal="right"/>
    </xf>
    <xf numFmtId="3" fontId="9" fillId="0" borderId="14" xfId="3" applyNumberFormat="1" applyFont="1" applyFill="1" applyBorder="1" applyAlignment="1">
      <alignment horizontal="right"/>
    </xf>
    <xf numFmtId="3" fontId="7" fillId="0" borderId="7" xfId="3" applyNumberFormat="1" applyFill="1" applyBorder="1"/>
    <xf numFmtId="3" fontId="9" fillId="0" borderId="14" xfId="3" applyNumberFormat="1" applyFont="1" applyFill="1" applyBorder="1"/>
    <xf numFmtId="3" fontId="13" fillId="0" borderId="47" xfId="3" applyNumberFormat="1" applyFont="1" applyFill="1" applyBorder="1" applyAlignment="1">
      <alignment horizontal="right"/>
    </xf>
    <xf numFmtId="0" fontId="9" fillId="7" borderId="42" xfId="3" applyFont="1" applyFill="1" applyBorder="1" applyAlignment="1">
      <alignment horizontal="center"/>
    </xf>
    <xf numFmtId="3" fontId="9" fillId="0" borderId="33" xfId="3" quotePrefix="1" applyNumberFormat="1" applyFont="1" applyBorder="1"/>
    <xf numFmtId="0" fontId="13" fillId="0" borderId="27" xfId="3" applyFont="1" applyFill="1" applyBorder="1" applyAlignment="1">
      <alignment horizontal="center"/>
    </xf>
    <xf numFmtId="3" fontId="9" fillId="8" borderId="18" xfId="3" applyNumberFormat="1" applyFont="1" applyFill="1" applyBorder="1" applyAlignment="1"/>
    <xf numFmtId="0" fontId="23" fillId="0" borderId="0" xfId="3" quotePrefix="1" applyFont="1" applyFill="1" applyBorder="1"/>
    <xf numFmtId="164" fontId="16" fillId="0" borderId="0" xfId="3" quotePrefix="1" applyNumberFormat="1" applyFont="1" applyFill="1" applyBorder="1"/>
    <xf numFmtId="9" fontId="11" fillId="0" borderId="11" xfId="2" applyFont="1" applyFill="1" applyBorder="1"/>
    <xf numFmtId="9" fontId="11" fillId="0" borderId="33" xfId="2" applyFont="1" applyFill="1" applyBorder="1"/>
    <xf numFmtId="167" fontId="11" fillId="0" borderId="12" xfId="3" applyNumberFormat="1" applyFont="1" applyFill="1" applyBorder="1" applyAlignment="1">
      <alignment horizontal="right"/>
    </xf>
    <xf numFmtId="167" fontId="11" fillId="0" borderId="4" xfId="3" applyNumberFormat="1" applyFont="1" applyFill="1" applyBorder="1" applyAlignment="1">
      <alignment horizontal="right"/>
    </xf>
    <xf numFmtId="167" fontId="11" fillId="0" borderId="37" xfId="3" applyNumberFormat="1" applyFont="1" applyFill="1" applyBorder="1" applyAlignment="1">
      <alignment horizontal="right"/>
    </xf>
    <xf numFmtId="166" fontId="21" fillId="0" borderId="0" xfId="3" applyNumberFormat="1" applyFont="1" applyFill="1" applyBorder="1"/>
    <xf numFmtId="2" fontId="11" fillId="0" borderId="0" xfId="3" applyNumberFormat="1" applyFont="1" applyFill="1" applyBorder="1"/>
    <xf numFmtId="2" fontId="11" fillId="0" borderId="0" xfId="3" applyNumberFormat="1" applyFont="1" applyBorder="1"/>
    <xf numFmtId="3" fontId="7" fillId="0" borderId="0" xfId="3" quotePrefix="1" applyNumberFormat="1" applyFill="1" applyBorder="1"/>
    <xf numFmtId="3" fontId="11" fillId="0" borderId="9" xfId="3" applyNumberFormat="1" applyFont="1" applyFill="1" applyBorder="1"/>
    <xf numFmtId="0" fontId="13" fillId="0" borderId="28" xfId="3" quotePrefix="1" applyFont="1" applyFill="1" applyBorder="1"/>
    <xf numFmtId="3" fontId="22" fillId="0" borderId="0" xfId="3" quotePrefix="1" applyNumberFormat="1" applyFont="1" applyFill="1" applyBorder="1"/>
    <xf numFmtId="2" fontId="22" fillId="0" borderId="0" xfId="3" applyNumberFormat="1" applyFont="1" applyBorder="1"/>
    <xf numFmtId="4" fontId="13" fillId="0" borderId="11" xfId="3" applyNumberFormat="1" applyFont="1" applyFill="1" applyBorder="1"/>
    <xf numFmtId="4" fontId="13" fillId="0" borderId="33" xfId="3" applyNumberFormat="1" applyFont="1" applyFill="1" applyBorder="1"/>
    <xf numFmtId="3" fontId="9" fillId="8" borderId="24" xfId="3" applyNumberFormat="1" applyFont="1" applyFill="1" applyBorder="1" applyAlignment="1">
      <alignment horizontal="center"/>
    </xf>
    <xf numFmtId="1" fontId="16" fillId="0" borderId="0" xfId="3" quotePrefix="1" applyNumberFormat="1" applyFont="1" applyFill="1" applyBorder="1"/>
    <xf numFmtId="4" fontId="6" fillId="2" borderId="0" xfId="0" applyNumberFormat="1" applyFont="1" applyFill="1" applyBorder="1"/>
    <xf numFmtId="4" fontId="0" fillId="0" borderId="0" xfId="0" applyNumberFormat="1" applyBorder="1"/>
    <xf numFmtId="0" fontId="7" fillId="0" borderId="7" xfId="3" applyFill="1" applyBorder="1"/>
    <xf numFmtId="4" fontId="7" fillId="0" borderId="2" xfId="3" applyNumberFormat="1" applyFill="1" applyBorder="1"/>
    <xf numFmtId="0" fontId="7" fillId="0" borderId="14" xfId="3" applyFill="1" applyBorder="1"/>
    <xf numFmtId="3" fontId="9" fillId="0" borderId="6" xfId="3" applyNumberFormat="1" applyFont="1" applyFill="1" applyBorder="1"/>
    <xf numFmtId="0" fontId="7" fillId="2" borderId="46" xfId="3" applyFont="1" applyFill="1" applyBorder="1" applyAlignment="1">
      <alignment horizontal="center"/>
    </xf>
    <xf numFmtId="3" fontId="10" fillId="0" borderId="44" xfId="3" applyNumberFormat="1" applyFont="1" applyFill="1" applyBorder="1" applyAlignment="1">
      <alignment horizontal="right"/>
    </xf>
    <xf numFmtId="9" fontId="15" fillId="0" borderId="44" xfId="2" applyFont="1" applyFill="1" applyBorder="1"/>
    <xf numFmtId="3" fontId="10" fillId="0" borderId="44" xfId="3" applyNumberFormat="1" applyFont="1" applyFill="1" applyBorder="1"/>
    <xf numFmtId="3" fontId="10" fillId="0" borderId="41" xfId="3" applyNumberFormat="1" applyFont="1" applyFill="1" applyBorder="1"/>
    <xf numFmtId="0" fontId="7" fillId="0" borderId="44" xfId="3" applyBorder="1"/>
    <xf numFmtId="0" fontId="7" fillId="0" borderId="44" xfId="3" applyFill="1" applyBorder="1"/>
    <xf numFmtId="3" fontId="9" fillId="0" borderId="44" xfId="3" applyNumberFormat="1" applyFont="1" applyFill="1" applyBorder="1"/>
    <xf numFmtId="3" fontId="9" fillId="0" borderId="7" xfId="3" applyNumberFormat="1" applyFont="1" applyFill="1" applyBorder="1"/>
    <xf numFmtId="0" fontId="7" fillId="0" borderId="3" xfId="3" applyFont="1" applyFill="1" applyBorder="1" applyAlignment="1">
      <alignment horizontal="center"/>
    </xf>
    <xf numFmtId="0" fontId="7" fillId="0" borderId="6" xfId="3" applyFont="1" applyFill="1" applyBorder="1" applyAlignment="1">
      <alignment horizontal="center"/>
    </xf>
    <xf numFmtId="0" fontId="7" fillId="0" borderId="13" xfId="3" applyFont="1" applyFill="1" applyBorder="1" applyAlignment="1">
      <alignment horizontal="center"/>
    </xf>
    <xf numFmtId="0" fontId="13" fillId="0" borderId="6" xfId="3" applyFont="1" applyFill="1" applyBorder="1" applyAlignment="1">
      <alignment horizontal="center"/>
    </xf>
    <xf numFmtId="0" fontId="9" fillId="0" borderId="8" xfId="3" applyFont="1" applyFill="1" applyBorder="1" applyAlignment="1">
      <alignment horizontal="center"/>
    </xf>
    <xf numFmtId="3" fontId="10" fillId="0" borderId="7" xfId="3" applyNumberFormat="1" applyFont="1" applyFill="1" applyBorder="1" applyAlignment="1">
      <alignment horizontal="right"/>
    </xf>
    <xf numFmtId="9" fontId="15" fillId="0" borderId="7" xfId="2" applyFont="1" applyFill="1" applyBorder="1"/>
    <xf numFmtId="3" fontId="10" fillId="0" borderId="7" xfId="3" applyNumberFormat="1" applyFont="1" applyFill="1" applyBorder="1"/>
    <xf numFmtId="3" fontId="10" fillId="0" borderId="14" xfId="3" applyNumberFormat="1" applyFont="1" applyFill="1" applyBorder="1"/>
    <xf numFmtId="3" fontId="10" fillId="0" borderId="14" xfId="3" applyNumberFormat="1" applyFont="1" applyFill="1" applyBorder="1" applyAlignment="1">
      <alignment horizontal="right"/>
    </xf>
    <xf numFmtId="167" fontId="11" fillId="0" borderId="5" xfId="3" applyNumberFormat="1" applyFont="1" applyFill="1" applyBorder="1" applyAlignment="1">
      <alignment horizontal="right"/>
    </xf>
    <xf numFmtId="167" fontId="10" fillId="0" borderId="14" xfId="3" applyNumberFormat="1" applyFont="1" applyFill="1" applyBorder="1"/>
    <xf numFmtId="0" fontId="7" fillId="0" borderId="7" xfId="3" applyBorder="1"/>
    <xf numFmtId="2" fontId="13" fillId="0" borderId="14" xfId="3" quotePrefix="1" applyNumberFormat="1" applyFont="1" applyFill="1" applyBorder="1"/>
    <xf numFmtId="3" fontId="9" fillId="0" borderId="10" xfId="3" applyNumberFormat="1" applyFont="1" applyFill="1" applyBorder="1" applyAlignment="1">
      <alignment horizontal="right"/>
    </xf>
    <xf numFmtId="3" fontId="7" fillId="0" borderId="7" xfId="3" quotePrefix="1" applyNumberFormat="1" applyFont="1" applyFill="1" applyBorder="1" applyAlignment="1">
      <alignment horizontal="right"/>
    </xf>
    <xf numFmtId="0" fontId="7" fillId="2" borderId="48" xfId="3" applyFont="1" applyFill="1" applyBorder="1" applyAlignment="1">
      <alignment horizontal="center"/>
    </xf>
    <xf numFmtId="0" fontId="7" fillId="2" borderId="49" xfId="3" applyFont="1" applyFill="1" applyBorder="1" applyAlignment="1">
      <alignment horizontal="center"/>
    </xf>
    <xf numFmtId="0" fontId="7" fillId="2" borderId="50" xfId="3" applyFont="1" applyFill="1" applyBorder="1" applyAlignment="1">
      <alignment horizontal="center"/>
    </xf>
    <xf numFmtId="9" fontId="11" fillId="0" borderId="44" xfId="2" applyFont="1" applyFill="1" applyBorder="1"/>
    <xf numFmtId="4" fontId="13" fillId="0" borderId="44" xfId="3" applyNumberFormat="1" applyFont="1" applyFill="1" applyBorder="1"/>
    <xf numFmtId="2" fontId="17" fillId="0" borderId="45" xfId="3" applyNumberFormat="1" applyFont="1" applyFill="1" applyBorder="1"/>
    <xf numFmtId="3" fontId="13" fillId="0" borderId="32" xfId="3" applyNumberFormat="1" applyFont="1" applyFill="1" applyBorder="1" applyAlignment="1">
      <alignment horizontal="right"/>
    </xf>
    <xf numFmtId="0" fontId="7" fillId="0" borderId="14" xfId="3" applyFill="1" applyBorder="1" applyAlignment="1">
      <alignment horizontal="left"/>
    </xf>
    <xf numFmtId="0" fontId="11" fillId="2" borderId="6" xfId="3" applyFont="1" applyFill="1" applyBorder="1" applyAlignment="1">
      <alignment horizontal="center"/>
    </xf>
    <xf numFmtId="0" fontId="11" fillId="2" borderId="13" xfId="3" applyFont="1" applyFill="1" applyBorder="1" applyAlignment="1">
      <alignment horizontal="center"/>
    </xf>
    <xf numFmtId="0" fontId="3" fillId="0" borderId="8" xfId="0" applyFont="1" applyFill="1" applyBorder="1"/>
    <xf numFmtId="165" fontId="3" fillId="0" borderId="1" xfId="1" applyNumberFormat="1" applyFont="1" applyBorder="1"/>
    <xf numFmtId="165" fontId="3" fillId="0" borderId="1" xfId="0" applyNumberFormat="1" applyFont="1" applyBorder="1"/>
    <xf numFmtId="0" fontId="2" fillId="10" borderId="1" xfId="0" applyFont="1" applyFill="1" applyBorder="1" applyAlignment="1">
      <alignment wrapText="1"/>
    </xf>
    <xf numFmtId="0" fontId="2" fillId="10" borderId="1" xfId="0" applyFont="1" applyFill="1" applyBorder="1" applyAlignment="1">
      <alignment vertical="center" wrapText="1"/>
    </xf>
    <xf numFmtId="2" fontId="2" fillId="10" borderId="1" xfId="0" applyNumberFormat="1" applyFont="1" applyFill="1" applyBorder="1" applyAlignment="1">
      <alignment vertical="center" wrapText="1"/>
    </xf>
    <xf numFmtId="0" fontId="2" fillId="10" borderId="1" xfId="0" applyFont="1" applyFill="1" applyBorder="1" applyAlignment="1">
      <alignment horizontal="center"/>
    </xf>
    <xf numFmtId="0" fontId="2" fillId="10" borderId="1" xfId="0" applyFont="1" applyFill="1" applyBorder="1" applyAlignment="1">
      <alignment horizontal="center" wrapText="1"/>
    </xf>
    <xf numFmtId="2" fontId="2" fillId="10" borderId="1" xfId="0" applyNumberFormat="1" applyFont="1" applyFill="1" applyBorder="1" applyAlignment="1">
      <alignment horizontal="center" wrapText="1"/>
    </xf>
    <xf numFmtId="0" fontId="19" fillId="10" borderId="1" xfId="0" applyFont="1" applyFill="1" applyBorder="1" applyAlignment="1">
      <alignment vertical="center" wrapText="1"/>
    </xf>
    <xf numFmtId="0" fontId="2" fillId="10" borderId="1" xfId="0" applyFont="1" applyFill="1" applyBorder="1" applyAlignment="1">
      <alignment horizontal="center" vertical="center" wrapText="1"/>
    </xf>
    <xf numFmtId="0" fontId="4" fillId="10" borderId="1" xfId="0" applyFont="1" applyFill="1" applyBorder="1" applyAlignment="1">
      <alignment wrapText="1"/>
    </xf>
    <xf numFmtId="0" fontId="19" fillId="10" borderId="1" xfId="0" applyFont="1" applyFill="1" applyBorder="1" applyAlignment="1">
      <alignment horizontal="center" vertical="center"/>
    </xf>
    <xf numFmtId="0" fontId="20" fillId="10" borderId="1" xfId="0" applyFont="1" applyFill="1" applyBorder="1" applyAlignment="1">
      <alignment horizontal="center" vertical="center" wrapText="1"/>
    </xf>
    <xf numFmtId="2" fontId="4" fillId="10" borderId="1" xfId="0" applyNumberFormat="1" applyFont="1" applyFill="1" applyBorder="1" applyAlignment="1">
      <alignment horizontal="center" vertical="center" wrapText="1"/>
    </xf>
    <xf numFmtId="0" fontId="4" fillId="10" borderId="1" xfId="0" applyFont="1" applyFill="1" applyBorder="1" applyAlignment="1">
      <alignment horizontal="center" vertical="center" wrapText="1"/>
    </xf>
    <xf numFmtId="0" fontId="2" fillId="10" borderId="1" xfId="0" applyFont="1" applyFill="1" applyBorder="1" applyAlignment="1">
      <alignment horizontal="center" vertical="center"/>
    </xf>
    <xf numFmtId="0" fontId="0" fillId="0" borderId="12" xfId="0" applyFont="1" applyBorder="1" applyAlignment="1">
      <alignment horizontal="center"/>
    </xf>
    <xf numFmtId="0" fontId="0" fillId="0" borderId="31" xfId="0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12" xfId="0" applyBorder="1"/>
    <xf numFmtId="0" fontId="0" fillId="0" borderId="12" xfId="0" applyFont="1" applyBorder="1"/>
    <xf numFmtId="0" fontId="0" fillId="0" borderId="11" xfId="0" applyFont="1" applyBorder="1" applyAlignment="1">
      <alignment horizontal="center"/>
    </xf>
    <xf numFmtId="0" fontId="2" fillId="0" borderId="31" xfId="0" applyFont="1" applyBorder="1" applyAlignment="1">
      <alignment horizontal="center"/>
    </xf>
    <xf numFmtId="0" fontId="2" fillId="10" borderId="3" xfId="0" applyFont="1" applyFill="1" applyBorder="1"/>
    <xf numFmtId="0" fontId="2" fillId="10" borderId="4" xfId="0" applyFont="1" applyFill="1" applyBorder="1"/>
    <xf numFmtId="0" fontId="2" fillId="10" borderId="5" xfId="0" applyFont="1" applyFill="1" applyBorder="1"/>
    <xf numFmtId="165" fontId="2" fillId="10" borderId="4" xfId="1" applyNumberFormat="1" applyFont="1" applyFill="1" applyBorder="1"/>
    <xf numFmtId="0" fontId="2" fillId="10" borderId="5" xfId="0" applyFont="1" applyFill="1" applyBorder="1" applyAlignment="1">
      <alignment horizontal="right" indent="3"/>
    </xf>
    <xf numFmtId="0" fontId="0" fillId="0" borderId="31" xfId="0" applyBorder="1"/>
    <xf numFmtId="0" fontId="0" fillId="0" borderId="12" xfId="0" applyFont="1" applyFill="1" applyBorder="1" applyAlignment="1">
      <alignment horizontal="center"/>
    </xf>
    <xf numFmtId="0" fontId="0" fillId="0" borderId="31" xfId="0" applyFont="1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2" fillId="0" borderId="31" xfId="0" applyFont="1" applyFill="1" applyBorder="1" applyAlignment="1">
      <alignment horizontal="center"/>
    </xf>
    <xf numFmtId="0" fontId="0" fillId="0" borderId="31" xfId="0" applyFont="1" applyBorder="1"/>
    <xf numFmtId="9" fontId="0" fillId="0" borderId="11" xfId="2" applyFont="1" applyBorder="1" applyAlignment="1">
      <alignment horizontal="right" indent="3"/>
    </xf>
    <xf numFmtId="9" fontId="2" fillId="0" borderId="31" xfId="2" applyFont="1" applyBorder="1" applyAlignment="1">
      <alignment horizontal="right" indent="3"/>
    </xf>
    <xf numFmtId="0" fontId="0" fillId="0" borderId="12" xfId="0" applyBorder="1" applyAlignment="1">
      <alignment horizontal="right" indent="3"/>
    </xf>
    <xf numFmtId="9" fontId="0" fillId="0" borderId="11" xfId="2" applyNumberFormat="1" applyFont="1" applyBorder="1" applyAlignment="1">
      <alignment horizontal="right" indent="3"/>
    </xf>
    <xf numFmtId="0" fontId="0" fillId="0" borderId="11" xfId="0" applyBorder="1" applyAlignment="1">
      <alignment horizontal="right" indent="3"/>
    </xf>
    <xf numFmtId="2" fontId="2" fillId="10" borderId="1" xfId="0" applyNumberFormat="1" applyFont="1" applyFill="1" applyBorder="1" applyAlignment="1">
      <alignment horizontal="center" vertical="center" wrapText="1"/>
    </xf>
    <xf numFmtId="0" fontId="0" fillId="10" borderId="1" xfId="0" applyFill="1" applyBorder="1"/>
    <xf numFmtId="165" fontId="0" fillId="10" borderId="1" xfId="1" applyNumberFormat="1" applyFont="1" applyFill="1" applyBorder="1"/>
    <xf numFmtId="0" fontId="7" fillId="0" borderId="11" xfId="3" applyFont="1" applyFill="1" applyBorder="1" applyAlignment="1">
      <alignment horizontal="center"/>
    </xf>
    <xf numFmtId="0" fontId="7" fillId="0" borderId="31" xfId="3" applyFont="1" applyFill="1" applyBorder="1" applyAlignment="1">
      <alignment horizontal="center"/>
    </xf>
    <xf numFmtId="4" fontId="11" fillId="2" borderId="11" xfId="3" applyNumberFormat="1" applyFont="1" applyFill="1" applyBorder="1" applyAlignment="1">
      <alignment horizontal="center"/>
    </xf>
    <xf numFmtId="4" fontId="11" fillId="2" borderId="31" xfId="3" applyNumberFormat="1" applyFont="1" applyFill="1" applyBorder="1" applyAlignment="1">
      <alignment horizontal="center"/>
    </xf>
    <xf numFmtId="9" fontId="11" fillId="0" borderId="0" xfId="2" quotePrefix="1" applyFont="1" applyFill="1" applyBorder="1"/>
    <xf numFmtId="0" fontId="7" fillId="0" borderId="8" xfId="3" applyFill="1" applyBorder="1"/>
    <xf numFmtId="4" fontId="7" fillId="2" borderId="1" xfId="3" applyNumberFormat="1" applyFont="1" applyFill="1" applyBorder="1" applyAlignment="1">
      <alignment horizontal="center"/>
    </xf>
    <xf numFmtId="0" fontId="9" fillId="10" borderId="8" xfId="3" applyFont="1" applyFill="1" applyBorder="1" applyAlignment="1">
      <alignment horizontal="center"/>
    </xf>
    <xf numFmtId="0" fontId="9" fillId="10" borderId="1" xfId="3" applyFont="1" applyFill="1" applyBorder="1" applyAlignment="1">
      <alignment horizontal="center"/>
    </xf>
    <xf numFmtId="0" fontId="2" fillId="10" borderId="9" xfId="0" applyFont="1" applyFill="1" applyBorder="1" applyAlignment="1">
      <alignment horizontal="right"/>
    </xf>
    <xf numFmtId="0" fontId="2" fillId="10" borderId="10" xfId="0" applyFont="1" applyFill="1" applyBorder="1"/>
    <xf numFmtId="0" fontId="2" fillId="10" borderId="8" xfId="0" applyFont="1" applyFill="1" applyBorder="1"/>
    <xf numFmtId="0" fontId="0" fillId="10" borderId="9" xfId="0" applyFill="1" applyBorder="1"/>
    <xf numFmtId="0" fontId="0" fillId="10" borderId="10" xfId="0" applyFill="1" applyBorder="1"/>
    <xf numFmtId="1" fontId="20" fillId="0" borderId="1" xfId="0" applyNumberFormat="1" applyFont="1" applyFill="1" applyBorder="1"/>
    <xf numFmtId="0" fontId="6" fillId="0" borderId="5" xfId="0" applyFont="1" applyBorder="1"/>
    <xf numFmtId="3" fontId="0" fillId="0" borderId="14" xfId="0" applyNumberFormat="1" applyBorder="1"/>
    <xf numFmtId="0" fontId="0" fillId="10" borderId="0" xfId="0" applyFill="1"/>
    <xf numFmtId="0" fontId="2" fillId="10" borderId="0" xfId="0" applyFont="1" applyFill="1"/>
    <xf numFmtId="0" fontId="2" fillId="0" borderId="4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0" xfId="0" applyBorder="1" applyAlignment="1">
      <alignment horizontal="center"/>
    </xf>
    <xf numFmtId="3" fontId="9" fillId="8" borderId="19" xfId="3" applyNumberFormat="1" applyFont="1" applyFill="1" applyBorder="1" applyAlignment="1">
      <alignment horizontal="center"/>
    </xf>
    <xf numFmtId="3" fontId="9" fillId="8" borderId="24" xfId="3" applyNumberFormat="1" applyFont="1" applyFill="1" applyBorder="1" applyAlignment="1">
      <alignment horizontal="center"/>
    </xf>
    <xf numFmtId="3" fontId="9" fillId="8" borderId="20" xfId="3" applyNumberFormat="1" applyFont="1" applyFill="1" applyBorder="1" applyAlignment="1">
      <alignment horizontal="center"/>
    </xf>
    <xf numFmtId="3" fontId="9" fillId="8" borderId="38" xfId="3" applyNumberFormat="1" applyFont="1" applyFill="1" applyBorder="1" applyAlignment="1">
      <alignment horizontal="center"/>
    </xf>
    <xf numFmtId="3" fontId="9" fillId="8" borderId="39" xfId="3" applyNumberFormat="1" applyFont="1" applyFill="1" applyBorder="1" applyAlignment="1">
      <alignment horizontal="center"/>
    </xf>
    <xf numFmtId="3" fontId="9" fillId="8" borderId="18" xfId="3" applyNumberFormat="1" applyFont="1" applyFill="1" applyBorder="1" applyAlignment="1">
      <alignment horizontal="center"/>
    </xf>
    <xf numFmtId="0" fontId="7" fillId="2" borderId="28" xfId="3" applyFont="1" applyFill="1" applyBorder="1" applyAlignment="1">
      <alignment horizontal="left"/>
    </xf>
    <xf numFmtId="0" fontId="7" fillId="2" borderId="0" xfId="3" applyFont="1" applyFill="1" applyBorder="1" applyAlignment="1">
      <alignment horizontal="left"/>
    </xf>
  </cellXfs>
  <cellStyles count="4">
    <cellStyle name="Komma" xfId="1" builtinId="3"/>
    <cellStyle name="Normal" xfId="0" builtinId="0"/>
    <cellStyle name="Normal 5" xfId="3"/>
    <cellStyle name="Procent" xfId="2" builtinId="5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Fast betaling</a:t>
            </a:r>
            <a:r>
              <a:rPr lang="en-US" sz="1400" baseline="0"/>
              <a:t> for abonnement og kapacitet</a:t>
            </a:r>
            <a:endParaRPr lang="en-US" sz="1400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563497375328084"/>
          <c:y val="0.18144699894401944"/>
          <c:w val="0.71427471566054235"/>
          <c:h val="0.71052517206371191"/>
        </c:manualLayout>
      </c:layout>
      <c:scatterChart>
        <c:scatterStyle val="lineMarker"/>
        <c:varyColors val="0"/>
        <c:ser>
          <c:idx val="0"/>
          <c:order val="0"/>
          <c:tx>
            <c:strRef>
              <c:f>Tarif!$I$24:$J$24</c:f>
              <c:strCache>
                <c:ptCount val="1"/>
                <c:pt idx="0">
                  <c:v>Fast betaling kr</c:v>
                </c:pt>
              </c:strCache>
            </c:strRef>
          </c:tx>
          <c:xVal>
            <c:numRef>
              <c:f>Tarif!$K$23:$N$23</c:f>
              <c:numCache>
                <c:formatCode>General</c:formatCode>
                <c:ptCount val="4"/>
                <c:pt idx="0">
                  <c:v>0</c:v>
                </c:pt>
                <c:pt idx="1">
                  <c:v>50</c:v>
                </c:pt>
                <c:pt idx="2">
                  <c:v>500</c:v>
                </c:pt>
                <c:pt idx="3">
                  <c:v>700</c:v>
                </c:pt>
              </c:numCache>
            </c:numRef>
          </c:xVal>
          <c:yVal>
            <c:numRef>
              <c:f>Tarif!$K$24:$N$24</c:f>
              <c:numCache>
                <c:formatCode>#,##0</c:formatCode>
                <c:ptCount val="4"/>
                <c:pt idx="0">
                  <c:v>1200</c:v>
                </c:pt>
                <c:pt idx="1">
                  <c:v>7987.8374936201426</c:v>
                </c:pt>
                <c:pt idx="2">
                  <c:v>30545.268721290642</c:v>
                </c:pt>
                <c:pt idx="3">
                  <c:v>37333.106214910782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491328"/>
        <c:axId val="47058304"/>
      </c:scatterChart>
      <c:valAx>
        <c:axId val="454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7058304"/>
        <c:crosses val="autoZero"/>
        <c:crossBetween val="midCat"/>
      </c:valAx>
      <c:valAx>
        <c:axId val="47058304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4549132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da-DK" sz="1200"/>
              <a:t>Varmesalg </a:t>
            </a:r>
            <a:r>
              <a:rPr lang="da-DK" sz="1200" baseline="0"/>
              <a:t>- varighedskurve</a:t>
            </a:r>
            <a:endParaRPr lang="da-DK" sz="1200"/>
          </a:p>
        </c:rich>
      </c:tx>
      <c:layout>
        <c:manualLayout>
          <c:xMode val="edge"/>
          <c:yMode val="edge"/>
          <c:x val="8.2122709011019854E-2"/>
          <c:y val="1.611278441601940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2335948559571095E-2"/>
          <c:y val="8.6288189625058465E-2"/>
          <c:w val="0.8884269089686857"/>
          <c:h val="0.77558951222668537"/>
        </c:manualLayout>
      </c:layout>
      <c:barChart>
        <c:barDir val="col"/>
        <c:grouping val="clustered"/>
        <c:varyColors val="0"/>
        <c:ser>
          <c:idx val="3"/>
          <c:order val="0"/>
          <c:tx>
            <c:strRef>
              <c:f>Data_kronologisk!$U$6</c:f>
              <c:strCache>
                <c:ptCount val="1"/>
                <c:pt idx="0">
                  <c:v>800 kr./MWh Spidslast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Data_kronologisk!$C$7:$C$371</c:f>
              <c:strCache>
                <c:ptCount val="365"/>
                <c:pt idx="0">
                  <c:v>01-01</c:v>
                </c:pt>
                <c:pt idx="1">
                  <c:v>02-01</c:v>
                </c:pt>
                <c:pt idx="2">
                  <c:v>03-01</c:v>
                </c:pt>
                <c:pt idx="3">
                  <c:v>04-01</c:v>
                </c:pt>
                <c:pt idx="4">
                  <c:v>05-01</c:v>
                </c:pt>
                <c:pt idx="5">
                  <c:v>06-01</c:v>
                </c:pt>
                <c:pt idx="6">
                  <c:v>07-01</c:v>
                </c:pt>
                <c:pt idx="7">
                  <c:v>08-01</c:v>
                </c:pt>
                <c:pt idx="8">
                  <c:v>09-01</c:v>
                </c:pt>
                <c:pt idx="9">
                  <c:v>10-01</c:v>
                </c:pt>
                <c:pt idx="10">
                  <c:v>11-01</c:v>
                </c:pt>
                <c:pt idx="11">
                  <c:v>12-01</c:v>
                </c:pt>
                <c:pt idx="12">
                  <c:v>13-01</c:v>
                </c:pt>
                <c:pt idx="13">
                  <c:v>14-01</c:v>
                </c:pt>
                <c:pt idx="14">
                  <c:v>15-01</c:v>
                </c:pt>
                <c:pt idx="15">
                  <c:v>16-01</c:v>
                </c:pt>
                <c:pt idx="16">
                  <c:v>17-01</c:v>
                </c:pt>
                <c:pt idx="17">
                  <c:v>18-01</c:v>
                </c:pt>
                <c:pt idx="18">
                  <c:v>19-01</c:v>
                </c:pt>
                <c:pt idx="19">
                  <c:v>20-01</c:v>
                </c:pt>
                <c:pt idx="20">
                  <c:v>21-01</c:v>
                </c:pt>
                <c:pt idx="21">
                  <c:v>22-01</c:v>
                </c:pt>
                <c:pt idx="22">
                  <c:v>23-01</c:v>
                </c:pt>
                <c:pt idx="23">
                  <c:v>24-01</c:v>
                </c:pt>
                <c:pt idx="24">
                  <c:v>25-01</c:v>
                </c:pt>
                <c:pt idx="25">
                  <c:v>26-01</c:v>
                </c:pt>
                <c:pt idx="26">
                  <c:v>27-01</c:v>
                </c:pt>
                <c:pt idx="27">
                  <c:v>28-01</c:v>
                </c:pt>
                <c:pt idx="28">
                  <c:v>29-01</c:v>
                </c:pt>
                <c:pt idx="29">
                  <c:v>30-01</c:v>
                </c:pt>
                <c:pt idx="30">
                  <c:v>31-01</c:v>
                </c:pt>
                <c:pt idx="31">
                  <c:v>01-02</c:v>
                </c:pt>
                <c:pt idx="32">
                  <c:v>02-02</c:v>
                </c:pt>
                <c:pt idx="33">
                  <c:v>03-02</c:v>
                </c:pt>
                <c:pt idx="34">
                  <c:v>04-02</c:v>
                </c:pt>
                <c:pt idx="35">
                  <c:v>05-02</c:v>
                </c:pt>
                <c:pt idx="36">
                  <c:v>06-02</c:v>
                </c:pt>
                <c:pt idx="37">
                  <c:v>07-02</c:v>
                </c:pt>
                <c:pt idx="38">
                  <c:v>08-02</c:v>
                </c:pt>
                <c:pt idx="39">
                  <c:v>09-02</c:v>
                </c:pt>
                <c:pt idx="40">
                  <c:v>10-02</c:v>
                </c:pt>
                <c:pt idx="41">
                  <c:v>11-02</c:v>
                </c:pt>
                <c:pt idx="42">
                  <c:v>12-02</c:v>
                </c:pt>
                <c:pt idx="43">
                  <c:v>13-02</c:v>
                </c:pt>
                <c:pt idx="44">
                  <c:v>14-02</c:v>
                </c:pt>
                <c:pt idx="45">
                  <c:v>15-02</c:v>
                </c:pt>
                <c:pt idx="46">
                  <c:v>16-02</c:v>
                </c:pt>
                <c:pt idx="47">
                  <c:v>17-02</c:v>
                </c:pt>
                <c:pt idx="48">
                  <c:v>18-02</c:v>
                </c:pt>
                <c:pt idx="49">
                  <c:v>19-02</c:v>
                </c:pt>
                <c:pt idx="50">
                  <c:v>20-02</c:v>
                </c:pt>
                <c:pt idx="51">
                  <c:v>21-02</c:v>
                </c:pt>
                <c:pt idx="52">
                  <c:v>22-02</c:v>
                </c:pt>
                <c:pt idx="53">
                  <c:v>23-02</c:v>
                </c:pt>
                <c:pt idx="54">
                  <c:v>24-02</c:v>
                </c:pt>
                <c:pt idx="55">
                  <c:v>25-02</c:v>
                </c:pt>
                <c:pt idx="56">
                  <c:v>26-02</c:v>
                </c:pt>
                <c:pt idx="57">
                  <c:v>27-02</c:v>
                </c:pt>
                <c:pt idx="58">
                  <c:v>28-02</c:v>
                </c:pt>
                <c:pt idx="59">
                  <c:v>01-03</c:v>
                </c:pt>
                <c:pt idx="60">
                  <c:v>02-03</c:v>
                </c:pt>
                <c:pt idx="61">
                  <c:v>03-03</c:v>
                </c:pt>
                <c:pt idx="62">
                  <c:v>04-03</c:v>
                </c:pt>
                <c:pt idx="63">
                  <c:v>05-03</c:v>
                </c:pt>
                <c:pt idx="64">
                  <c:v>06-03</c:v>
                </c:pt>
                <c:pt idx="65">
                  <c:v>07-03</c:v>
                </c:pt>
                <c:pt idx="66">
                  <c:v>08-03</c:v>
                </c:pt>
                <c:pt idx="67">
                  <c:v>09-03</c:v>
                </c:pt>
                <c:pt idx="68">
                  <c:v>10-03</c:v>
                </c:pt>
                <c:pt idx="69">
                  <c:v>11-03</c:v>
                </c:pt>
                <c:pt idx="70">
                  <c:v>12-03</c:v>
                </c:pt>
                <c:pt idx="71">
                  <c:v>13-03</c:v>
                </c:pt>
                <c:pt idx="72">
                  <c:v>14-03</c:v>
                </c:pt>
                <c:pt idx="73">
                  <c:v>15-03</c:v>
                </c:pt>
                <c:pt idx="74">
                  <c:v>16-03</c:v>
                </c:pt>
                <c:pt idx="75">
                  <c:v>17-03</c:v>
                </c:pt>
                <c:pt idx="76">
                  <c:v>18-03</c:v>
                </c:pt>
                <c:pt idx="77">
                  <c:v>19-03</c:v>
                </c:pt>
                <c:pt idx="78">
                  <c:v>20-03</c:v>
                </c:pt>
                <c:pt idx="79">
                  <c:v>21-03</c:v>
                </c:pt>
                <c:pt idx="80">
                  <c:v>22-03</c:v>
                </c:pt>
                <c:pt idx="81">
                  <c:v>23-03</c:v>
                </c:pt>
                <c:pt idx="82">
                  <c:v>24-03</c:v>
                </c:pt>
                <c:pt idx="83">
                  <c:v>25-03</c:v>
                </c:pt>
                <c:pt idx="84">
                  <c:v>26-03</c:v>
                </c:pt>
                <c:pt idx="85">
                  <c:v>27-03</c:v>
                </c:pt>
                <c:pt idx="86">
                  <c:v>28-03</c:v>
                </c:pt>
                <c:pt idx="87">
                  <c:v>29-03</c:v>
                </c:pt>
                <c:pt idx="88">
                  <c:v>30-03</c:v>
                </c:pt>
                <c:pt idx="89">
                  <c:v>31-03</c:v>
                </c:pt>
                <c:pt idx="90">
                  <c:v>01-04</c:v>
                </c:pt>
                <c:pt idx="91">
                  <c:v>02-04</c:v>
                </c:pt>
                <c:pt idx="92">
                  <c:v>03-04</c:v>
                </c:pt>
                <c:pt idx="93">
                  <c:v>04-04</c:v>
                </c:pt>
                <c:pt idx="94">
                  <c:v>05-04</c:v>
                </c:pt>
                <c:pt idx="95">
                  <c:v>06-04</c:v>
                </c:pt>
                <c:pt idx="96">
                  <c:v>07-04</c:v>
                </c:pt>
                <c:pt idx="97">
                  <c:v>08-04</c:v>
                </c:pt>
                <c:pt idx="98">
                  <c:v>09-04</c:v>
                </c:pt>
                <c:pt idx="99">
                  <c:v>10-04</c:v>
                </c:pt>
                <c:pt idx="100">
                  <c:v>11-04</c:v>
                </c:pt>
                <c:pt idx="101">
                  <c:v>12-04</c:v>
                </c:pt>
                <c:pt idx="102">
                  <c:v>13-04</c:v>
                </c:pt>
                <c:pt idx="103">
                  <c:v>14-04</c:v>
                </c:pt>
                <c:pt idx="104">
                  <c:v>15-04</c:v>
                </c:pt>
                <c:pt idx="105">
                  <c:v>16-04</c:v>
                </c:pt>
                <c:pt idx="106">
                  <c:v>17-04</c:v>
                </c:pt>
                <c:pt idx="107">
                  <c:v>18-04</c:v>
                </c:pt>
                <c:pt idx="108">
                  <c:v>19-04</c:v>
                </c:pt>
                <c:pt idx="109">
                  <c:v>20-04</c:v>
                </c:pt>
                <c:pt idx="110">
                  <c:v>21-04</c:v>
                </c:pt>
                <c:pt idx="111">
                  <c:v>22-04</c:v>
                </c:pt>
                <c:pt idx="112">
                  <c:v>23-04</c:v>
                </c:pt>
                <c:pt idx="113">
                  <c:v>24-04</c:v>
                </c:pt>
                <c:pt idx="114">
                  <c:v>25-04</c:v>
                </c:pt>
                <c:pt idx="115">
                  <c:v>26-04</c:v>
                </c:pt>
                <c:pt idx="116">
                  <c:v>27-04</c:v>
                </c:pt>
                <c:pt idx="117">
                  <c:v>28-04</c:v>
                </c:pt>
                <c:pt idx="118">
                  <c:v>29-04</c:v>
                </c:pt>
                <c:pt idx="119">
                  <c:v>30-04</c:v>
                </c:pt>
                <c:pt idx="120">
                  <c:v>01-05</c:v>
                </c:pt>
                <c:pt idx="121">
                  <c:v>02-05</c:v>
                </c:pt>
                <c:pt idx="122">
                  <c:v>03-05</c:v>
                </c:pt>
                <c:pt idx="123">
                  <c:v>04-05</c:v>
                </c:pt>
                <c:pt idx="124">
                  <c:v>05-05</c:v>
                </c:pt>
                <c:pt idx="125">
                  <c:v>06-05</c:v>
                </c:pt>
                <c:pt idx="126">
                  <c:v>07-05</c:v>
                </c:pt>
                <c:pt idx="127">
                  <c:v>08-05</c:v>
                </c:pt>
                <c:pt idx="128">
                  <c:v>09-05</c:v>
                </c:pt>
                <c:pt idx="129">
                  <c:v>10-05</c:v>
                </c:pt>
                <c:pt idx="130">
                  <c:v>11-05</c:v>
                </c:pt>
                <c:pt idx="131">
                  <c:v>12-05</c:v>
                </c:pt>
                <c:pt idx="132">
                  <c:v>13-05</c:v>
                </c:pt>
                <c:pt idx="133">
                  <c:v>14-05</c:v>
                </c:pt>
                <c:pt idx="134">
                  <c:v>15-05</c:v>
                </c:pt>
                <c:pt idx="135">
                  <c:v>16-05</c:v>
                </c:pt>
                <c:pt idx="136">
                  <c:v>17-05</c:v>
                </c:pt>
                <c:pt idx="137">
                  <c:v>18-05</c:v>
                </c:pt>
                <c:pt idx="138">
                  <c:v>19-05</c:v>
                </c:pt>
                <c:pt idx="139">
                  <c:v>20-05</c:v>
                </c:pt>
                <c:pt idx="140">
                  <c:v>21-05</c:v>
                </c:pt>
                <c:pt idx="141">
                  <c:v>22-05</c:v>
                </c:pt>
                <c:pt idx="142">
                  <c:v>23-05</c:v>
                </c:pt>
                <c:pt idx="143">
                  <c:v>24-05</c:v>
                </c:pt>
                <c:pt idx="144">
                  <c:v>25-05</c:v>
                </c:pt>
                <c:pt idx="145">
                  <c:v>26-05</c:v>
                </c:pt>
                <c:pt idx="146">
                  <c:v>27-05</c:v>
                </c:pt>
                <c:pt idx="147">
                  <c:v>28-05</c:v>
                </c:pt>
                <c:pt idx="148">
                  <c:v>29-05</c:v>
                </c:pt>
                <c:pt idx="149">
                  <c:v>30-05</c:v>
                </c:pt>
                <c:pt idx="150">
                  <c:v>31-05</c:v>
                </c:pt>
                <c:pt idx="151">
                  <c:v>01-06</c:v>
                </c:pt>
                <c:pt idx="152">
                  <c:v>02-06</c:v>
                </c:pt>
                <c:pt idx="153">
                  <c:v>03-06</c:v>
                </c:pt>
                <c:pt idx="154">
                  <c:v>04-06</c:v>
                </c:pt>
                <c:pt idx="155">
                  <c:v>05-06</c:v>
                </c:pt>
                <c:pt idx="156">
                  <c:v>06-06</c:v>
                </c:pt>
                <c:pt idx="157">
                  <c:v>07-06</c:v>
                </c:pt>
                <c:pt idx="158">
                  <c:v>08-06</c:v>
                </c:pt>
                <c:pt idx="159">
                  <c:v>09-06</c:v>
                </c:pt>
                <c:pt idx="160">
                  <c:v>10-06</c:v>
                </c:pt>
                <c:pt idx="161">
                  <c:v>11-06</c:v>
                </c:pt>
                <c:pt idx="162">
                  <c:v>12-06</c:v>
                </c:pt>
                <c:pt idx="163">
                  <c:v>13-06</c:v>
                </c:pt>
                <c:pt idx="164">
                  <c:v>14-06</c:v>
                </c:pt>
                <c:pt idx="165">
                  <c:v>15-06</c:v>
                </c:pt>
                <c:pt idx="166">
                  <c:v>16-06</c:v>
                </c:pt>
                <c:pt idx="167">
                  <c:v>17-06</c:v>
                </c:pt>
                <c:pt idx="168">
                  <c:v>18-06</c:v>
                </c:pt>
                <c:pt idx="169">
                  <c:v>19-06</c:v>
                </c:pt>
                <c:pt idx="170">
                  <c:v>20-06</c:v>
                </c:pt>
                <c:pt idx="171">
                  <c:v>21-06</c:v>
                </c:pt>
                <c:pt idx="172">
                  <c:v>22-06</c:v>
                </c:pt>
                <c:pt idx="173">
                  <c:v>23-06</c:v>
                </c:pt>
                <c:pt idx="174">
                  <c:v>24-06</c:v>
                </c:pt>
                <c:pt idx="175">
                  <c:v>25-06</c:v>
                </c:pt>
                <c:pt idx="176">
                  <c:v>26-06</c:v>
                </c:pt>
                <c:pt idx="177">
                  <c:v>27-06</c:v>
                </c:pt>
                <c:pt idx="178">
                  <c:v>28-06</c:v>
                </c:pt>
                <c:pt idx="179">
                  <c:v>29-06</c:v>
                </c:pt>
                <c:pt idx="180">
                  <c:v>30-06</c:v>
                </c:pt>
                <c:pt idx="181">
                  <c:v>01-07</c:v>
                </c:pt>
                <c:pt idx="182">
                  <c:v>02-07</c:v>
                </c:pt>
                <c:pt idx="183">
                  <c:v>03-07</c:v>
                </c:pt>
                <c:pt idx="184">
                  <c:v>04-07</c:v>
                </c:pt>
                <c:pt idx="185">
                  <c:v>05-07</c:v>
                </c:pt>
                <c:pt idx="186">
                  <c:v>06-07</c:v>
                </c:pt>
                <c:pt idx="187">
                  <c:v>07-07</c:v>
                </c:pt>
                <c:pt idx="188">
                  <c:v>08-07</c:v>
                </c:pt>
                <c:pt idx="189">
                  <c:v>09-07</c:v>
                </c:pt>
                <c:pt idx="190">
                  <c:v>10-07</c:v>
                </c:pt>
                <c:pt idx="191">
                  <c:v>11-07</c:v>
                </c:pt>
                <c:pt idx="192">
                  <c:v>12-07</c:v>
                </c:pt>
                <c:pt idx="193">
                  <c:v>13-07</c:v>
                </c:pt>
                <c:pt idx="194">
                  <c:v>14-07</c:v>
                </c:pt>
                <c:pt idx="195">
                  <c:v>15-07</c:v>
                </c:pt>
                <c:pt idx="196">
                  <c:v>16-07</c:v>
                </c:pt>
                <c:pt idx="197">
                  <c:v>17-07</c:v>
                </c:pt>
                <c:pt idx="198">
                  <c:v>18-07</c:v>
                </c:pt>
                <c:pt idx="199">
                  <c:v>19-07</c:v>
                </c:pt>
                <c:pt idx="200">
                  <c:v>20-07</c:v>
                </c:pt>
                <c:pt idx="201">
                  <c:v>21-07</c:v>
                </c:pt>
                <c:pt idx="202">
                  <c:v>22-07</c:v>
                </c:pt>
                <c:pt idx="203">
                  <c:v>23-07</c:v>
                </c:pt>
                <c:pt idx="204">
                  <c:v>24-07</c:v>
                </c:pt>
                <c:pt idx="205">
                  <c:v>25-07</c:v>
                </c:pt>
                <c:pt idx="206">
                  <c:v>26-07</c:v>
                </c:pt>
                <c:pt idx="207">
                  <c:v>27-07</c:v>
                </c:pt>
                <c:pt idx="208">
                  <c:v>28-07</c:v>
                </c:pt>
                <c:pt idx="209">
                  <c:v>29-07</c:v>
                </c:pt>
                <c:pt idx="210">
                  <c:v>30-07</c:v>
                </c:pt>
                <c:pt idx="211">
                  <c:v>31-07</c:v>
                </c:pt>
                <c:pt idx="212">
                  <c:v>01-08</c:v>
                </c:pt>
                <c:pt idx="213">
                  <c:v>02-08</c:v>
                </c:pt>
                <c:pt idx="214">
                  <c:v>03-08</c:v>
                </c:pt>
                <c:pt idx="215">
                  <c:v>04-08</c:v>
                </c:pt>
                <c:pt idx="216">
                  <c:v>05-08</c:v>
                </c:pt>
                <c:pt idx="217">
                  <c:v>06-08</c:v>
                </c:pt>
                <c:pt idx="218">
                  <c:v>07-08</c:v>
                </c:pt>
                <c:pt idx="219">
                  <c:v>08-08</c:v>
                </c:pt>
                <c:pt idx="220">
                  <c:v>09-08</c:v>
                </c:pt>
                <c:pt idx="221">
                  <c:v>10-08</c:v>
                </c:pt>
                <c:pt idx="222">
                  <c:v>11-08</c:v>
                </c:pt>
                <c:pt idx="223">
                  <c:v>12-08</c:v>
                </c:pt>
                <c:pt idx="224">
                  <c:v>13-08</c:v>
                </c:pt>
                <c:pt idx="225">
                  <c:v>14-08</c:v>
                </c:pt>
                <c:pt idx="226">
                  <c:v>15-08</c:v>
                </c:pt>
                <c:pt idx="227">
                  <c:v>16-08</c:v>
                </c:pt>
                <c:pt idx="228">
                  <c:v>17-08</c:v>
                </c:pt>
                <c:pt idx="229">
                  <c:v>18-08</c:v>
                </c:pt>
                <c:pt idx="230">
                  <c:v>19-08</c:v>
                </c:pt>
                <c:pt idx="231">
                  <c:v>20-08</c:v>
                </c:pt>
                <c:pt idx="232">
                  <c:v>21-08</c:v>
                </c:pt>
                <c:pt idx="233">
                  <c:v>22-08</c:v>
                </c:pt>
                <c:pt idx="234">
                  <c:v>23-08</c:v>
                </c:pt>
                <c:pt idx="235">
                  <c:v>24-08</c:v>
                </c:pt>
                <c:pt idx="236">
                  <c:v>25-08</c:v>
                </c:pt>
                <c:pt idx="237">
                  <c:v>26-08</c:v>
                </c:pt>
                <c:pt idx="238">
                  <c:v>27-08</c:v>
                </c:pt>
                <c:pt idx="239">
                  <c:v>28-08</c:v>
                </c:pt>
                <c:pt idx="240">
                  <c:v>29-08</c:v>
                </c:pt>
                <c:pt idx="241">
                  <c:v>30-08</c:v>
                </c:pt>
                <c:pt idx="242">
                  <c:v>31-08</c:v>
                </c:pt>
                <c:pt idx="243">
                  <c:v>01-09</c:v>
                </c:pt>
                <c:pt idx="244">
                  <c:v>02-09</c:v>
                </c:pt>
                <c:pt idx="245">
                  <c:v>03-09</c:v>
                </c:pt>
                <c:pt idx="246">
                  <c:v>04-09</c:v>
                </c:pt>
                <c:pt idx="247">
                  <c:v>05-09</c:v>
                </c:pt>
                <c:pt idx="248">
                  <c:v>06-09</c:v>
                </c:pt>
                <c:pt idx="249">
                  <c:v>07-09</c:v>
                </c:pt>
                <c:pt idx="250">
                  <c:v>08-09</c:v>
                </c:pt>
                <c:pt idx="251">
                  <c:v>09-09</c:v>
                </c:pt>
                <c:pt idx="252">
                  <c:v>10-09</c:v>
                </c:pt>
                <c:pt idx="253">
                  <c:v>11-09</c:v>
                </c:pt>
                <c:pt idx="254">
                  <c:v>12-09</c:v>
                </c:pt>
                <c:pt idx="255">
                  <c:v>13-09</c:v>
                </c:pt>
                <c:pt idx="256">
                  <c:v>14-09</c:v>
                </c:pt>
                <c:pt idx="257">
                  <c:v>15-09</c:v>
                </c:pt>
                <c:pt idx="258">
                  <c:v>16-09</c:v>
                </c:pt>
                <c:pt idx="259">
                  <c:v>17-09</c:v>
                </c:pt>
                <c:pt idx="260">
                  <c:v>18-09</c:v>
                </c:pt>
                <c:pt idx="261">
                  <c:v>19-09</c:v>
                </c:pt>
                <c:pt idx="262">
                  <c:v>20-09</c:v>
                </c:pt>
                <c:pt idx="263">
                  <c:v>21-09</c:v>
                </c:pt>
                <c:pt idx="264">
                  <c:v>22-09</c:v>
                </c:pt>
                <c:pt idx="265">
                  <c:v>23-09</c:v>
                </c:pt>
                <c:pt idx="266">
                  <c:v>24-09</c:v>
                </c:pt>
                <c:pt idx="267">
                  <c:v>25-09</c:v>
                </c:pt>
                <c:pt idx="268">
                  <c:v>26-09</c:v>
                </c:pt>
                <c:pt idx="269">
                  <c:v>27-09</c:v>
                </c:pt>
                <c:pt idx="270">
                  <c:v>28-09</c:v>
                </c:pt>
                <c:pt idx="271">
                  <c:v>29-09</c:v>
                </c:pt>
                <c:pt idx="272">
                  <c:v>30-09</c:v>
                </c:pt>
                <c:pt idx="273">
                  <c:v>01-10</c:v>
                </c:pt>
                <c:pt idx="274">
                  <c:v>02-10</c:v>
                </c:pt>
                <c:pt idx="275">
                  <c:v>03-10</c:v>
                </c:pt>
                <c:pt idx="276">
                  <c:v>04-10</c:v>
                </c:pt>
                <c:pt idx="277">
                  <c:v>05-10</c:v>
                </c:pt>
                <c:pt idx="278">
                  <c:v>06-10</c:v>
                </c:pt>
                <c:pt idx="279">
                  <c:v>07-10</c:v>
                </c:pt>
                <c:pt idx="280">
                  <c:v>08-10</c:v>
                </c:pt>
                <c:pt idx="281">
                  <c:v>09-10</c:v>
                </c:pt>
                <c:pt idx="282">
                  <c:v>10-10</c:v>
                </c:pt>
                <c:pt idx="283">
                  <c:v>11-10</c:v>
                </c:pt>
                <c:pt idx="284">
                  <c:v>12-10</c:v>
                </c:pt>
                <c:pt idx="285">
                  <c:v>13-10</c:v>
                </c:pt>
                <c:pt idx="286">
                  <c:v>14-10</c:v>
                </c:pt>
                <c:pt idx="287">
                  <c:v>15-10</c:v>
                </c:pt>
                <c:pt idx="288">
                  <c:v>16-10</c:v>
                </c:pt>
                <c:pt idx="289">
                  <c:v>17-10</c:v>
                </c:pt>
                <c:pt idx="290">
                  <c:v>18-10</c:v>
                </c:pt>
                <c:pt idx="291">
                  <c:v>19-10</c:v>
                </c:pt>
                <c:pt idx="292">
                  <c:v>20-10</c:v>
                </c:pt>
                <c:pt idx="293">
                  <c:v>21-10</c:v>
                </c:pt>
                <c:pt idx="294">
                  <c:v>22-10</c:v>
                </c:pt>
                <c:pt idx="295">
                  <c:v>23-10</c:v>
                </c:pt>
                <c:pt idx="296">
                  <c:v>24-10</c:v>
                </c:pt>
                <c:pt idx="297">
                  <c:v>25-10</c:v>
                </c:pt>
                <c:pt idx="298">
                  <c:v>26-10</c:v>
                </c:pt>
                <c:pt idx="299">
                  <c:v>27-10</c:v>
                </c:pt>
                <c:pt idx="300">
                  <c:v>28-10</c:v>
                </c:pt>
                <c:pt idx="301">
                  <c:v>29-10</c:v>
                </c:pt>
                <c:pt idx="302">
                  <c:v>30-10</c:v>
                </c:pt>
                <c:pt idx="303">
                  <c:v>31-10</c:v>
                </c:pt>
                <c:pt idx="304">
                  <c:v>01-11</c:v>
                </c:pt>
                <c:pt idx="305">
                  <c:v>02-11</c:v>
                </c:pt>
                <c:pt idx="306">
                  <c:v>03-11</c:v>
                </c:pt>
                <c:pt idx="307">
                  <c:v>04-11</c:v>
                </c:pt>
                <c:pt idx="308">
                  <c:v>05-11</c:v>
                </c:pt>
                <c:pt idx="309">
                  <c:v>06-11</c:v>
                </c:pt>
                <c:pt idx="310">
                  <c:v>07-11</c:v>
                </c:pt>
                <c:pt idx="311">
                  <c:v>08-11</c:v>
                </c:pt>
                <c:pt idx="312">
                  <c:v>09-11</c:v>
                </c:pt>
                <c:pt idx="313">
                  <c:v>10-11</c:v>
                </c:pt>
                <c:pt idx="314">
                  <c:v>11-11</c:v>
                </c:pt>
                <c:pt idx="315">
                  <c:v>12-11</c:v>
                </c:pt>
                <c:pt idx="316">
                  <c:v>13-11</c:v>
                </c:pt>
                <c:pt idx="317">
                  <c:v>14-11</c:v>
                </c:pt>
                <c:pt idx="318">
                  <c:v>15-11</c:v>
                </c:pt>
                <c:pt idx="319">
                  <c:v>16-11</c:v>
                </c:pt>
                <c:pt idx="320">
                  <c:v>17-11</c:v>
                </c:pt>
                <c:pt idx="321">
                  <c:v>18-11</c:v>
                </c:pt>
                <c:pt idx="322">
                  <c:v>19-11</c:v>
                </c:pt>
                <c:pt idx="323">
                  <c:v>20-11</c:v>
                </c:pt>
                <c:pt idx="324">
                  <c:v>21-11</c:v>
                </c:pt>
                <c:pt idx="325">
                  <c:v>22-11</c:v>
                </c:pt>
                <c:pt idx="326">
                  <c:v>23-11</c:v>
                </c:pt>
                <c:pt idx="327">
                  <c:v>24-11</c:v>
                </c:pt>
                <c:pt idx="328">
                  <c:v>25-11</c:v>
                </c:pt>
                <c:pt idx="329">
                  <c:v>26-11</c:v>
                </c:pt>
                <c:pt idx="330">
                  <c:v>27-11</c:v>
                </c:pt>
                <c:pt idx="331">
                  <c:v>28-11</c:v>
                </c:pt>
                <c:pt idx="332">
                  <c:v>29-11</c:v>
                </c:pt>
                <c:pt idx="333">
                  <c:v>30-11</c:v>
                </c:pt>
                <c:pt idx="334">
                  <c:v>01-12</c:v>
                </c:pt>
                <c:pt idx="335">
                  <c:v>02-12</c:v>
                </c:pt>
                <c:pt idx="336">
                  <c:v>03-12</c:v>
                </c:pt>
                <c:pt idx="337">
                  <c:v>04-12</c:v>
                </c:pt>
                <c:pt idx="338">
                  <c:v>05-12</c:v>
                </c:pt>
                <c:pt idx="339">
                  <c:v>06-12</c:v>
                </c:pt>
                <c:pt idx="340">
                  <c:v>07-12</c:v>
                </c:pt>
                <c:pt idx="341">
                  <c:v>08-12</c:v>
                </c:pt>
                <c:pt idx="342">
                  <c:v>09-12</c:v>
                </c:pt>
                <c:pt idx="343">
                  <c:v>10-12</c:v>
                </c:pt>
                <c:pt idx="344">
                  <c:v>11-12</c:v>
                </c:pt>
                <c:pt idx="345">
                  <c:v>12-12</c:v>
                </c:pt>
                <c:pt idx="346">
                  <c:v>13-12</c:v>
                </c:pt>
                <c:pt idx="347">
                  <c:v>14-12</c:v>
                </c:pt>
                <c:pt idx="348">
                  <c:v>15-12</c:v>
                </c:pt>
                <c:pt idx="349">
                  <c:v>16-12</c:v>
                </c:pt>
                <c:pt idx="350">
                  <c:v>17-12</c:v>
                </c:pt>
                <c:pt idx="351">
                  <c:v>18-12</c:v>
                </c:pt>
                <c:pt idx="352">
                  <c:v>19-12</c:v>
                </c:pt>
                <c:pt idx="353">
                  <c:v>20-12</c:v>
                </c:pt>
                <c:pt idx="354">
                  <c:v>21-12</c:v>
                </c:pt>
                <c:pt idx="355">
                  <c:v>22-12</c:v>
                </c:pt>
                <c:pt idx="356">
                  <c:v>23-12</c:v>
                </c:pt>
                <c:pt idx="357">
                  <c:v>24-12</c:v>
                </c:pt>
                <c:pt idx="358">
                  <c:v>25-12</c:v>
                </c:pt>
                <c:pt idx="359">
                  <c:v>26-12</c:v>
                </c:pt>
                <c:pt idx="360">
                  <c:v>27-12</c:v>
                </c:pt>
                <c:pt idx="361">
                  <c:v>28-12</c:v>
                </c:pt>
                <c:pt idx="362">
                  <c:v>29-12</c:v>
                </c:pt>
                <c:pt idx="363">
                  <c:v>30-12</c:v>
                </c:pt>
                <c:pt idx="364">
                  <c:v>31-12</c:v>
                </c:pt>
              </c:strCache>
            </c:strRef>
          </c:cat>
          <c:val>
            <c:numRef>
              <c:f>Data_kronologisk!$U$7:$U$371</c:f>
              <c:numCache>
                <c:formatCode>0.00</c:formatCode>
                <c:ptCount val="365"/>
                <c:pt idx="0">
                  <c:v>#N/A</c:v>
                </c:pt>
                <c:pt idx="1">
                  <c:v>276.66458253294201</c:v>
                </c:pt>
                <c:pt idx="2">
                  <c:v>#N/A</c:v>
                </c:pt>
                <c:pt idx="3">
                  <c:v>#N/A</c:v>
                </c:pt>
                <c:pt idx="4">
                  <c:v>289.7178562061207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291.97707664955544</c:v>
                </c:pt>
                <c:pt idx="48">
                  <c:v>274.70659148196518</c:v>
                </c:pt>
                <c:pt idx="49">
                  <c:v>#N/A</c:v>
                </c:pt>
                <c:pt idx="50">
                  <c:v>#N/A</c:v>
                </c:pt>
                <c:pt idx="51">
                  <c:v>#N/A</c:v>
                </c:pt>
                <c:pt idx="52">
                  <c:v>#N/A</c:v>
                </c:pt>
                <c:pt idx="53">
                  <c:v>#N/A</c:v>
                </c:pt>
                <c:pt idx="54">
                  <c:v>#N/A</c:v>
                </c:pt>
                <c:pt idx="55">
                  <c:v>#N/A</c:v>
                </c:pt>
                <c:pt idx="56">
                  <c:v>#N/A</c:v>
                </c:pt>
                <c:pt idx="57">
                  <c:v>#N/A</c:v>
                </c:pt>
                <c:pt idx="58">
                  <c:v>#N/A</c:v>
                </c:pt>
                <c:pt idx="59">
                  <c:v>#N/A</c:v>
                </c:pt>
                <c:pt idx="60">
                  <c:v>#N/A</c:v>
                </c:pt>
                <c:pt idx="61">
                  <c:v>#N/A</c:v>
                </c:pt>
                <c:pt idx="62">
                  <c:v>268.28036444286187</c:v>
                </c:pt>
                <c:pt idx="63">
                  <c:v>289.61744640863469</c:v>
                </c:pt>
                <c:pt idx="64">
                  <c:v>296.84695182762596</c:v>
                </c:pt>
                <c:pt idx="65">
                  <c:v>322.20042569283834</c:v>
                </c:pt>
                <c:pt idx="66">
                  <c:v>289.91867580109266</c:v>
                </c:pt>
                <c:pt idx="67">
                  <c:v>#N/A</c:v>
                </c:pt>
                <c:pt idx="68">
                  <c:v>279.32544216632073</c:v>
                </c:pt>
                <c:pt idx="69">
                  <c:v>298.00166449871483</c:v>
                </c:pt>
                <c:pt idx="70">
                  <c:v>295.993468548995</c:v>
                </c:pt>
                <c:pt idx="71">
                  <c:v>301.91764660066843</c:v>
                </c:pt>
                <c:pt idx="72">
                  <c:v>301.01395842329453</c:v>
                </c:pt>
                <c:pt idx="73">
                  <c:v>#N/A</c:v>
                </c:pt>
                <c:pt idx="74">
                  <c:v>#N/A</c:v>
                </c:pt>
                <c:pt idx="75">
                  <c:v>#N/A</c:v>
                </c:pt>
                <c:pt idx="76">
                  <c:v>#N/A</c:v>
                </c:pt>
                <c:pt idx="77">
                  <c:v>#N/A</c:v>
                </c:pt>
                <c:pt idx="78">
                  <c:v>#N/A</c:v>
                </c:pt>
                <c:pt idx="79">
                  <c:v>#N/A</c:v>
                </c:pt>
                <c:pt idx="80">
                  <c:v>#N/A</c:v>
                </c:pt>
                <c:pt idx="81">
                  <c:v>#N/A</c:v>
                </c:pt>
                <c:pt idx="82">
                  <c:v>#N/A</c:v>
                </c:pt>
                <c:pt idx="83">
                  <c:v>#N/A</c:v>
                </c:pt>
                <c:pt idx="84">
                  <c:v>#N/A</c:v>
                </c:pt>
                <c:pt idx="85">
                  <c:v>#N/A</c:v>
                </c:pt>
                <c:pt idx="86">
                  <c:v>#N/A</c:v>
                </c:pt>
                <c:pt idx="87">
                  <c:v>#N/A</c:v>
                </c:pt>
                <c:pt idx="88">
                  <c:v>#N/A</c:v>
                </c:pt>
                <c:pt idx="89">
                  <c:v>#N/A</c:v>
                </c:pt>
                <c:pt idx="90">
                  <c:v>#N/A</c:v>
                </c:pt>
                <c:pt idx="91">
                  <c:v>#N/A</c:v>
                </c:pt>
                <c:pt idx="92">
                  <c:v>#N/A</c:v>
                </c:pt>
                <c:pt idx="93">
                  <c:v>#N/A</c:v>
                </c:pt>
                <c:pt idx="94">
                  <c:v>#N/A</c:v>
                </c:pt>
                <c:pt idx="95">
                  <c:v>#N/A</c:v>
                </c:pt>
                <c:pt idx="96">
                  <c:v>#N/A</c:v>
                </c:pt>
                <c:pt idx="97">
                  <c:v>#N/A</c:v>
                </c:pt>
                <c:pt idx="98">
                  <c:v>#N/A</c:v>
                </c:pt>
                <c:pt idx="99">
                  <c:v>#N/A</c:v>
                </c:pt>
                <c:pt idx="100">
                  <c:v>#N/A</c:v>
                </c:pt>
                <c:pt idx="101">
                  <c:v>#N/A</c:v>
                </c:pt>
                <c:pt idx="102">
                  <c:v>#N/A</c:v>
                </c:pt>
                <c:pt idx="103">
                  <c:v>#N/A</c:v>
                </c:pt>
                <c:pt idx="104">
                  <c:v>#N/A</c:v>
                </c:pt>
                <c:pt idx="105">
                  <c:v>#N/A</c:v>
                </c:pt>
                <c:pt idx="106">
                  <c:v>#N/A</c:v>
                </c:pt>
                <c:pt idx="107">
                  <c:v>#N/A</c:v>
                </c:pt>
                <c:pt idx="108">
                  <c:v>#N/A</c:v>
                </c:pt>
                <c:pt idx="109">
                  <c:v>#N/A</c:v>
                </c:pt>
                <c:pt idx="110">
                  <c:v>#N/A</c:v>
                </c:pt>
                <c:pt idx="111">
                  <c:v>#N/A</c:v>
                </c:pt>
                <c:pt idx="112">
                  <c:v>#N/A</c:v>
                </c:pt>
                <c:pt idx="113">
                  <c:v>#N/A</c:v>
                </c:pt>
                <c:pt idx="114">
                  <c:v>#N/A</c:v>
                </c:pt>
                <c:pt idx="115">
                  <c:v>#N/A</c:v>
                </c:pt>
                <c:pt idx="116">
                  <c:v>#N/A</c:v>
                </c:pt>
                <c:pt idx="117">
                  <c:v>#N/A</c:v>
                </c:pt>
                <c:pt idx="118">
                  <c:v>#N/A</c:v>
                </c:pt>
                <c:pt idx="119">
                  <c:v>#N/A</c:v>
                </c:pt>
                <c:pt idx="120">
                  <c:v>#N/A</c:v>
                </c:pt>
                <c:pt idx="121">
                  <c:v>#N/A</c:v>
                </c:pt>
                <c:pt idx="122">
                  <c:v>#N/A</c:v>
                </c:pt>
                <c:pt idx="123">
                  <c:v>#N/A</c:v>
                </c:pt>
                <c:pt idx="124">
                  <c:v>#N/A</c:v>
                </c:pt>
                <c:pt idx="125">
                  <c:v>#N/A</c:v>
                </c:pt>
                <c:pt idx="126">
                  <c:v>#N/A</c:v>
                </c:pt>
                <c:pt idx="127">
                  <c:v>#N/A</c:v>
                </c:pt>
                <c:pt idx="128">
                  <c:v>#N/A</c:v>
                </c:pt>
                <c:pt idx="129">
                  <c:v>#N/A</c:v>
                </c:pt>
                <c:pt idx="130">
                  <c:v>#N/A</c:v>
                </c:pt>
                <c:pt idx="131">
                  <c:v>#N/A</c:v>
                </c:pt>
                <c:pt idx="132">
                  <c:v>#N/A</c:v>
                </c:pt>
                <c:pt idx="133">
                  <c:v>#N/A</c:v>
                </c:pt>
                <c:pt idx="134">
                  <c:v>#N/A</c:v>
                </c:pt>
                <c:pt idx="135">
                  <c:v>#N/A</c:v>
                </c:pt>
                <c:pt idx="136">
                  <c:v>#N/A</c:v>
                </c:pt>
                <c:pt idx="137">
                  <c:v>#N/A</c:v>
                </c:pt>
                <c:pt idx="138">
                  <c:v>#N/A</c:v>
                </c:pt>
                <c:pt idx="139">
                  <c:v>#N/A</c:v>
                </c:pt>
                <c:pt idx="140">
                  <c:v>#N/A</c:v>
                </c:pt>
                <c:pt idx="141">
                  <c:v>#N/A</c:v>
                </c:pt>
                <c:pt idx="142">
                  <c:v>#N/A</c:v>
                </c:pt>
                <c:pt idx="143">
                  <c:v>#N/A</c:v>
                </c:pt>
                <c:pt idx="144">
                  <c:v>#N/A</c:v>
                </c:pt>
                <c:pt idx="145">
                  <c:v>#N/A</c:v>
                </c:pt>
                <c:pt idx="146">
                  <c:v>#N/A</c:v>
                </c:pt>
                <c:pt idx="147">
                  <c:v>#N/A</c:v>
                </c:pt>
                <c:pt idx="148">
                  <c:v>#N/A</c:v>
                </c:pt>
                <c:pt idx="149">
                  <c:v>#N/A</c:v>
                </c:pt>
                <c:pt idx="150">
                  <c:v>#N/A</c:v>
                </c:pt>
                <c:pt idx="151">
                  <c:v>#N/A</c:v>
                </c:pt>
                <c:pt idx="152">
                  <c:v>#N/A</c:v>
                </c:pt>
                <c:pt idx="153">
                  <c:v>#N/A</c:v>
                </c:pt>
                <c:pt idx="154">
                  <c:v>#N/A</c:v>
                </c:pt>
                <c:pt idx="155">
                  <c:v>#N/A</c:v>
                </c:pt>
                <c:pt idx="156">
                  <c:v>#N/A</c:v>
                </c:pt>
                <c:pt idx="157">
                  <c:v>#N/A</c:v>
                </c:pt>
                <c:pt idx="158">
                  <c:v>#N/A</c:v>
                </c:pt>
                <c:pt idx="159">
                  <c:v>#N/A</c:v>
                </c:pt>
                <c:pt idx="160">
                  <c:v>#N/A</c:v>
                </c:pt>
                <c:pt idx="161">
                  <c:v>#N/A</c:v>
                </c:pt>
                <c:pt idx="162">
                  <c:v>#N/A</c:v>
                </c:pt>
                <c:pt idx="163">
                  <c:v>#N/A</c:v>
                </c:pt>
                <c:pt idx="164">
                  <c:v>#N/A</c:v>
                </c:pt>
                <c:pt idx="165">
                  <c:v>#N/A</c:v>
                </c:pt>
                <c:pt idx="166">
                  <c:v>#N/A</c:v>
                </c:pt>
                <c:pt idx="167">
                  <c:v>#N/A</c:v>
                </c:pt>
                <c:pt idx="168">
                  <c:v>#N/A</c:v>
                </c:pt>
                <c:pt idx="169">
                  <c:v>#N/A</c:v>
                </c:pt>
                <c:pt idx="170">
                  <c:v>#N/A</c:v>
                </c:pt>
                <c:pt idx="171">
                  <c:v>#N/A</c:v>
                </c:pt>
                <c:pt idx="172">
                  <c:v>#N/A</c:v>
                </c:pt>
                <c:pt idx="173">
                  <c:v>#N/A</c:v>
                </c:pt>
                <c:pt idx="174">
                  <c:v>#N/A</c:v>
                </c:pt>
                <c:pt idx="175">
                  <c:v>#N/A</c:v>
                </c:pt>
                <c:pt idx="176">
                  <c:v>#N/A</c:v>
                </c:pt>
                <c:pt idx="177">
                  <c:v>#N/A</c:v>
                </c:pt>
                <c:pt idx="178">
                  <c:v>#N/A</c:v>
                </c:pt>
                <c:pt idx="179">
                  <c:v>#N/A</c:v>
                </c:pt>
                <c:pt idx="180">
                  <c:v>#N/A</c:v>
                </c:pt>
                <c:pt idx="181">
                  <c:v>#N/A</c:v>
                </c:pt>
                <c:pt idx="182">
                  <c:v>#N/A</c:v>
                </c:pt>
                <c:pt idx="183">
                  <c:v>#N/A</c:v>
                </c:pt>
                <c:pt idx="184">
                  <c:v>#N/A</c:v>
                </c:pt>
                <c:pt idx="185">
                  <c:v>#N/A</c:v>
                </c:pt>
                <c:pt idx="186">
                  <c:v>#N/A</c:v>
                </c:pt>
                <c:pt idx="187">
                  <c:v>#N/A</c:v>
                </c:pt>
                <c:pt idx="188">
                  <c:v>#N/A</c:v>
                </c:pt>
                <c:pt idx="189">
                  <c:v>#N/A</c:v>
                </c:pt>
                <c:pt idx="190">
                  <c:v>#N/A</c:v>
                </c:pt>
                <c:pt idx="191">
                  <c:v>#N/A</c:v>
                </c:pt>
                <c:pt idx="192">
                  <c:v>#N/A</c:v>
                </c:pt>
                <c:pt idx="193">
                  <c:v>#N/A</c:v>
                </c:pt>
                <c:pt idx="194">
                  <c:v>#N/A</c:v>
                </c:pt>
                <c:pt idx="195">
                  <c:v>#N/A</c:v>
                </c:pt>
                <c:pt idx="196">
                  <c:v>#N/A</c:v>
                </c:pt>
                <c:pt idx="197">
                  <c:v>#N/A</c:v>
                </c:pt>
                <c:pt idx="198">
                  <c:v>#N/A</c:v>
                </c:pt>
                <c:pt idx="199">
                  <c:v>#N/A</c:v>
                </c:pt>
                <c:pt idx="200">
                  <c:v>#N/A</c:v>
                </c:pt>
                <c:pt idx="201">
                  <c:v>#N/A</c:v>
                </c:pt>
                <c:pt idx="202">
                  <c:v>#N/A</c:v>
                </c:pt>
                <c:pt idx="203">
                  <c:v>#N/A</c:v>
                </c:pt>
                <c:pt idx="204">
                  <c:v>#N/A</c:v>
                </c:pt>
                <c:pt idx="205">
                  <c:v>#N/A</c:v>
                </c:pt>
                <c:pt idx="206">
                  <c:v>#N/A</c:v>
                </c:pt>
                <c:pt idx="207">
                  <c:v>#N/A</c:v>
                </c:pt>
                <c:pt idx="208">
                  <c:v>#N/A</c:v>
                </c:pt>
                <c:pt idx="209">
                  <c:v>#N/A</c:v>
                </c:pt>
                <c:pt idx="210">
                  <c:v>#N/A</c:v>
                </c:pt>
                <c:pt idx="211">
                  <c:v>#N/A</c:v>
                </c:pt>
                <c:pt idx="212">
                  <c:v>#N/A</c:v>
                </c:pt>
                <c:pt idx="213">
                  <c:v>#N/A</c:v>
                </c:pt>
                <c:pt idx="214">
                  <c:v>#N/A</c:v>
                </c:pt>
                <c:pt idx="215">
                  <c:v>#N/A</c:v>
                </c:pt>
                <c:pt idx="216">
                  <c:v>#N/A</c:v>
                </c:pt>
                <c:pt idx="217">
                  <c:v>#N/A</c:v>
                </c:pt>
                <c:pt idx="218">
                  <c:v>#N/A</c:v>
                </c:pt>
                <c:pt idx="219">
                  <c:v>#N/A</c:v>
                </c:pt>
                <c:pt idx="220">
                  <c:v>#N/A</c:v>
                </c:pt>
                <c:pt idx="221">
                  <c:v>#N/A</c:v>
                </c:pt>
                <c:pt idx="222">
                  <c:v>#N/A</c:v>
                </c:pt>
                <c:pt idx="223">
                  <c:v>#N/A</c:v>
                </c:pt>
                <c:pt idx="224">
                  <c:v>#N/A</c:v>
                </c:pt>
                <c:pt idx="225">
                  <c:v>#N/A</c:v>
                </c:pt>
                <c:pt idx="226">
                  <c:v>#N/A</c:v>
                </c:pt>
                <c:pt idx="227">
                  <c:v>#N/A</c:v>
                </c:pt>
                <c:pt idx="228">
                  <c:v>#N/A</c:v>
                </c:pt>
                <c:pt idx="229">
                  <c:v>#N/A</c:v>
                </c:pt>
                <c:pt idx="230">
                  <c:v>#N/A</c:v>
                </c:pt>
                <c:pt idx="231">
                  <c:v>#N/A</c:v>
                </c:pt>
                <c:pt idx="232">
                  <c:v>#N/A</c:v>
                </c:pt>
                <c:pt idx="233">
                  <c:v>#N/A</c:v>
                </c:pt>
                <c:pt idx="234">
                  <c:v>#N/A</c:v>
                </c:pt>
                <c:pt idx="235">
                  <c:v>#N/A</c:v>
                </c:pt>
                <c:pt idx="236">
                  <c:v>#N/A</c:v>
                </c:pt>
                <c:pt idx="237">
                  <c:v>#N/A</c:v>
                </c:pt>
                <c:pt idx="238">
                  <c:v>#N/A</c:v>
                </c:pt>
                <c:pt idx="239">
                  <c:v>#N/A</c:v>
                </c:pt>
                <c:pt idx="240">
                  <c:v>#N/A</c:v>
                </c:pt>
                <c:pt idx="241">
                  <c:v>#N/A</c:v>
                </c:pt>
                <c:pt idx="242">
                  <c:v>#N/A</c:v>
                </c:pt>
                <c:pt idx="243">
                  <c:v>#N/A</c:v>
                </c:pt>
                <c:pt idx="244">
                  <c:v>#N/A</c:v>
                </c:pt>
                <c:pt idx="245">
                  <c:v>#N/A</c:v>
                </c:pt>
                <c:pt idx="246">
                  <c:v>#N/A</c:v>
                </c:pt>
                <c:pt idx="247">
                  <c:v>#N/A</c:v>
                </c:pt>
                <c:pt idx="248">
                  <c:v>#N/A</c:v>
                </c:pt>
                <c:pt idx="249">
                  <c:v>#N/A</c:v>
                </c:pt>
                <c:pt idx="250">
                  <c:v>#N/A</c:v>
                </c:pt>
                <c:pt idx="251">
                  <c:v>#N/A</c:v>
                </c:pt>
                <c:pt idx="252">
                  <c:v>#N/A</c:v>
                </c:pt>
                <c:pt idx="253">
                  <c:v>#N/A</c:v>
                </c:pt>
                <c:pt idx="254">
                  <c:v>#N/A</c:v>
                </c:pt>
                <c:pt idx="255">
                  <c:v>#N/A</c:v>
                </c:pt>
                <c:pt idx="256">
                  <c:v>#N/A</c:v>
                </c:pt>
                <c:pt idx="257">
                  <c:v>#N/A</c:v>
                </c:pt>
                <c:pt idx="258">
                  <c:v>#N/A</c:v>
                </c:pt>
                <c:pt idx="259">
                  <c:v>#N/A</c:v>
                </c:pt>
                <c:pt idx="260">
                  <c:v>#N/A</c:v>
                </c:pt>
                <c:pt idx="261">
                  <c:v>#N/A</c:v>
                </c:pt>
                <c:pt idx="262">
                  <c:v>#N/A</c:v>
                </c:pt>
                <c:pt idx="263">
                  <c:v>#N/A</c:v>
                </c:pt>
                <c:pt idx="264">
                  <c:v>#N/A</c:v>
                </c:pt>
                <c:pt idx="265">
                  <c:v>#N/A</c:v>
                </c:pt>
                <c:pt idx="266">
                  <c:v>#N/A</c:v>
                </c:pt>
                <c:pt idx="267">
                  <c:v>#N/A</c:v>
                </c:pt>
                <c:pt idx="268">
                  <c:v>#N/A</c:v>
                </c:pt>
                <c:pt idx="269">
                  <c:v>#N/A</c:v>
                </c:pt>
                <c:pt idx="270">
                  <c:v>#N/A</c:v>
                </c:pt>
                <c:pt idx="271">
                  <c:v>#N/A</c:v>
                </c:pt>
                <c:pt idx="272">
                  <c:v>#N/A</c:v>
                </c:pt>
                <c:pt idx="273">
                  <c:v>#N/A</c:v>
                </c:pt>
                <c:pt idx="274">
                  <c:v>#N/A</c:v>
                </c:pt>
                <c:pt idx="275">
                  <c:v>#N/A</c:v>
                </c:pt>
                <c:pt idx="276">
                  <c:v>#N/A</c:v>
                </c:pt>
                <c:pt idx="277">
                  <c:v>#N/A</c:v>
                </c:pt>
                <c:pt idx="278">
                  <c:v>#N/A</c:v>
                </c:pt>
                <c:pt idx="279">
                  <c:v>#N/A</c:v>
                </c:pt>
                <c:pt idx="280">
                  <c:v>#N/A</c:v>
                </c:pt>
                <c:pt idx="281">
                  <c:v>#N/A</c:v>
                </c:pt>
                <c:pt idx="282">
                  <c:v>#N/A</c:v>
                </c:pt>
                <c:pt idx="283">
                  <c:v>#N/A</c:v>
                </c:pt>
                <c:pt idx="284">
                  <c:v>#N/A</c:v>
                </c:pt>
                <c:pt idx="285">
                  <c:v>#N/A</c:v>
                </c:pt>
                <c:pt idx="286">
                  <c:v>#N/A</c:v>
                </c:pt>
                <c:pt idx="287">
                  <c:v>#N/A</c:v>
                </c:pt>
                <c:pt idx="288">
                  <c:v>#N/A</c:v>
                </c:pt>
                <c:pt idx="289">
                  <c:v>#N/A</c:v>
                </c:pt>
                <c:pt idx="290">
                  <c:v>#N/A</c:v>
                </c:pt>
                <c:pt idx="291">
                  <c:v>#N/A</c:v>
                </c:pt>
                <c:pt idx="292">
                  <c:v>#N/A</c:v>
                </c:pt>
                <c:pt idx="293">
                  <c:v>#N/A</c:v>
                </c:pt>
                <c:pt idx="294">
                  <c:v>#N/A</c:v>
                </c:pt>
                <c:pt idx="295">
                  <c:v>#N/A</c:v>
                </c:pt>
                <c:pt idx="296">
                  <c:v>#N/A</c:v>
                </c:pt>
                <c:pt idx="297">
                  <c:v>#N/A</c:v>
                </c:pt>
                <c:pt idx="298">
                  <c:v>#N/A</c:v>
                </c:pt>
                <c:pt idx="299">
                  <c:v>#N/A</c:v>
                </c:pt>
                <c:pt idx="300">
                  <c:v>#N/A</c:v>
                </c:pt>
                <c:pt idx="301">
                  <c:v>#N/A</c:v>
                </c:pt>
                <c:pt idx="302">
                  <c:v>#N/A</c:v>
                </c:pt>
                <c:pt idx="303">
                  <c:v>#N/A</c:v>
                </c:pt>
                <c:pt idx="304">
                  <c:v>#N/A</c:v>
                </c:pt>
                <c:pt idx="305">
                  <c:v>#N/A</c:v>
                </c:pt>
                <c:pt idx="306">
                  <c:v>#N/A</c:v>
                </c:pt>
                <c:pt idx="307">
                  <c:v>#N/A</c:v>
                </c:pt>
                <c:pt idx="308">
                  <c:v>#N/A</c:v>
                </c:pt>
                <c:pt idx="309">
                  <c:v>#N/A</c:v>
                </c:pt>
                <c:pt idx="310">
                  <c:v>#N/A</c:v>
                </c:pt>
                <c:pt idx="311">
                  <c:v>#N/A</c:v>
                </c:pt>
                <c:pt idx="312">
                  <c:v>#N/A</c:v>
                </c:pt>
                <c:pt idx="313">
                  <c:v>#N/A</c:v>
                </c:pt>
                <c:pt idx="314">
                  <c:v>#N/A</c:v>
                </c:pt>
                <c:pt idx="315">
                  <c:v>#N/A</c:v>
                </c:pt>
                <c:pt idx="316">
                  <c:v>#N/A</c:v>
                </c:pt>
                <c:pt idx="317">
                  <c:v>#N/A</c:v>
                </c:pt>
                <c:pt idx="318">
                  <c:v>#N/A</c:v>
                </c:pt>
                <c:pt idx="319">
                  <c:v>#N/A</c:v>
                </c:pt>
                <c:pt idx="320">
                  <c:v>#N/A</c:v>
                </c:pt>
                <c:pt idx="321">
                  <c:v>#N/A</c:v>
                </c:pt>
                <c:pt idx="322">
                  <c:v>#N/A</c:v>
                </c:pt>
                <c:pt idx="323">
                  <c:v>#N/A</c:v>
                </c:pt>
                <c:pt idx="324">
                  <c:v>#N/A</c:v>
                </c:pt>
                <c:pt idx="325">
                  <c:v>#N/A</c:v>
                </c:pt>
                <c:pt idx="326">
                  <c:v>#N/A</c:v>
                </c:pt>
                <c:pt idx="327">
                  <c:v>#N/A</c:v>
                </c:pt>
                <c:pt idx="328">
                  <c:v>#N/A</c:v>
                </c:pt>
                <c:pt idx="329">
                  <c:v>267.3766762654879</c:v>
                </c:pt>
                <c:pt idx="330">
                  <c:v>266.97503707554398</c:v>
                </c:pt>
                <c:pt idx="331">
                  <c:v>#N/A</c:v>
                </c:pt>
                <c:pt idx="332">
                  <c:v>#N/A</c:v>
                </c:pt>
                <c:pt idx="333">
                  <c:v>309.04674222217369</c:v>
                </c:pt>
                <c:pt idx="334">
                  <c:v>#N/A</c:v>
                </c:pt>
                <c:pt idx="335">
                  <c:v>#N/A</c:v>
                </c:pt>
                <c:pt idx="336">
                  <c:v>#N/A</c:v>
                </c:pt>
                <c:pt idx="337">
                  <c:v>#N/A</c:v>
                </c:pt>
                <c:pt idx="338">
                  <c:v>#N/A</c:v>
                </c:pt>
                <c:pt idx="339">
                  <c:v>#N/A</c:v>
                </c:pt>
                <c:pt idx="340">
                  <c:v>#N/A</c:v>
                </c:pt>
                <c:pt idx="341">
                  <c:v>#N/A</c:v>
                </c:pt>
                <c:pt idx="342">
                  <c:v>#N/A</c:v>
                </c:pt>
                <c:pt idx="343">
                  <c:v>#N/A</c:v>
                </c:pt>
                <c:pt idx="344">
                  <c:v>#N/A</c:v>
                </c:pt>
                <c:pt idx="345">
                  <c:v>#N/A</c:v>
                </c:pt>
                <c:pt idx="346">
                  <c:v>#N/A</c:v>
                </c:pt>
                <c:pt idx="347">
                  <c:v>#N/A</c:v>
                </c:pt>
                <c:pt idx="348">
                  <c:v>#N/A</c:v>
                </c:pt>
                <c:pt idx="349">
                  <c:v>#N/A</c:v>
                </c:pt>
                <c:pt idx="350">
                  <c:v>283.44224386324635</c:v>
                </c:pt>
                <c:pt idx="351">
                  <c:v>276.16253354551208</c:v>
                </c:pt>
                <c:pt idx="352">
                  <c:v>333.59693770749823</c:v>
                </c:pt>
                <c:pt idx="353">
                  <c:v>315.92481334996398</c:v>
                </c:pt>
                <c:pt idx="354">
                  <c:v>339.27009126545659</c:v>
                </c:pt>
                <c:pt idx="355">
                  <c:v>#N/A</c:v>
                </c:pt>
                <c:pt idx="356">
                  <c:v>#N/A</c:v>
                </c:pt>
                <c:pt idx="357">
                  <c:v>#N/A</c:v>
                </c:pt>
                <c:pt idx="358">
                  <c:v>#N/A</c:v>
                </c:pt>
                <c:pt idx="359">
                  <c:v>#N/A</c:v>
                </c:pt>
                <c:pt idx="360">
                  <c:v>#N/A</c:v>
                </c:pt>
                <c:pt idx="361">
                  <c:v>#N/A</c:v>
                </c:pt>
                <c:pt idx="362">
                  <c:v>#N/A</c:v>
                </c:pt>
                <c:pt idx="363">
                  <c:v>#N/A</c:v>
                </c:pt>
                <c:pt idx="364">
                  <c:v>268.58159383531984</c:v>
                </c:pt>
              </c:numCache>
            </c:numRef>
          </c:val>
        </c:ser>
        <c:ser>
          <c:idx val="2"/>
          <c:order val="1"/>
          <c:tx>
            <c:strRef>
              <c:f>Data_kronologisk!$T$6</c:f>
              <c:strCache>
                <c:ptCount val="1"/>
                <c:pt idx="0">
                  <c:v>600 kr./MWh Højlast</c:v>
                </c:pt>
              </c:strCache>
            </c:strRef>
          </c:tx>
          <c:spPr>
            <a:solidFill>
              <a:schemeClr val="accent6"/>
            </a:solidFill>
            <a:ln cap="rnd"/>
          </c:spPr>
          <c:invertIfNegative val="0"/>
          <c:cat>
            <c:strRef>
              <c:f>Data_kronologisk!$C$7:$C$371</c:f>
              <c:strCache>
                <c:ptCount val="365"/>
                <c:pt idx="0">
                  <c:v>01-01</c:v>
                </c:pt>
                <c:pt idx="1">
                  <c:v>02-01</c:v>
                </c:pt>
                <c:pt idx="2">
                  <c:v>03-01</c:v>
                </c:pt>
                <c:pt idx="3">
                  <c:v>04-01</c:v>
                </c:pt>
                <c:pt idx="4">
                  <c:v>05-01</c:v>
                </c:pt>
                <c:pt idx="5">
                  <c:v>06-01</c:v>
                </c:pt>
                <c:pt idx="6">
                  <c:v>07-01</c:v>
                </c:pt>
                <c:pt idx="7">
                  <c:v>08-01</c:v>
                </c:pt>
                <c:pt idx="8">
                  <c:v>09-01</c:v>
                </c:pt>
                <c:pt idx="9">
                  <c:v>10-01</c:v>
                </c:pt>
                <c:pt idx="10">
                  <c:v>11-01</c:v>
                </c:pt>
                <c:pt idx="11">
                  <c:v>12-01</c:v>
                </c:pt>
                <c:pt idx="12">
                  <c:v>13-01</c:v>
                </c:pt>
                <c:pt idx="13">
                  <c:v>14-01</c:v>
                </c:pt>
                <c:pt idx="14">
                  <c:v>15-01</c:v>
                </c:pt>
                <c:pt idx="15">
                  <c:v>16-01</c:v>
                </c:pt>
                <c:pt idx="16">
                  <c:v>17-01</c:v>
                </c:pt>
                <c:pt idx="17">
                  <c:v>18-01</c:v>
                </c:pt>
                <c:pt idx="18">
                  <c:v>19-01</c:v>
                </c:pt>
                <c:pt idx="19">
                  <c:v>20-01</c:v>
                </c:pt>
                <c:pt idx="20">
                  <c:v>21-01</c:v>
                </c:pt>
                <c:pt idx="21">
                  <c:v>22-01</c:v>
                </c:pt>
                <c:pt idx="22">
                  <c:v>23-01</c:v>
                </c:pt>
                <c:pt idx="23">
                  <c:v>24-01</c:v>
                </c:pt>
                <c:pt idx="24">
                  <c:v>25-01</c:v>
                </c:pt>
                <c:pt idx="25">
                  <c:v>26-01</c:v>
                </c:pt>
                <c:pt idx="26">
                  <c:v>27-01</c:v>
                </c:pt>
                <c:pt idx="27">
                  <c:v>28-01</c:v>
                </c:pt>
                <c:pt idx="28">
                  <c:v>29-01</c:v>
                </c:pt>
                <c:pt idx="29">
                  <c:v>30-01</c:v>
                </c:pt>
                <c:pt idx="30">
                  <c:v>31-01</c:v>
                </c:pt>
                <c:pt idx="31">
                  <c:v>01-02</c:v>
                </c:pt>
                <c:pt idx="32">
                  <c:v>02-02</c:v>
                </c:pt>
                <c:pt idx="33">
                  <c:v>03-02</c:v>
                </c:pt>
                <c:pt idx="34">
                  <c:v>04-02</c:v>
                </c:pt>
                <c:pt idx="35">
                  <c:v>05-02</c:v>
                </c:pt>
                <c:pt idx="36">
                  <c:v>06-02</c:v>
                </c:pt>
                <c:pt idx="37">
                  <c:v>07-02</c:v>
                </c:pt>
                <c:pt idx="38">
                  <c:v>08-02</c:v>
                </c:pt>
                <c:pt idx="39">
                  <c:v>09-02</c:v>
                </c:pt>
                <c:pt idx="40">
                  <c:v>10-02</c:v>
                </c:pt>
                <c:pt idx="41">
                  <c:v>11-02</c:v>
                </c:pt>
                <c:pt idx="42">
                  <c:v>12-02</c:v>
                </c:pt>
                <c:pt idx="43">
                  <c:v>13-02</c:v>
                </c:pt>
                <c:pt idx="44">
                  <c:v>14-02</c:v>
                </c:pt>
                <c:pt idx="45">
                  <c:v>15-02</c:v>
                </c:pt>
                <c:pt idx="46">
                  <c:v>16-02</c:v>
                </c:pt>
                <c:pt idx="47">
                  <c:v>17-02</c:v>
                </c:pt>
                <c:pt idx="48">
                  <c:v>18-02</c:v>
                </c:pt>
                <c:pt idx="49">
                  <c:v>19-02</c:v>
                </c:pt>
                <c:pt idx="50">
                  <c:v>20-02</c:v>
                </c:pt>
                <c:pt idx="51">
                  <c:v>21-02</c:v>
                </c:pt>
                <c:pt idx="52">
                  <c:v>22-02</c:v>
                </c:pt>
                <c:pt idx="53">
                  <c:v>23-02</c:v>
                </c:pt>
                <c:pt idx="54">
                  <c:v>24-02</c:v>
                </c:pt>
                <c:pt idx="55">
                  <c:v>25-02</c:v>
                </c:pt>
                <c:pt idx="56">
                  <c:v>26-02</c:v>
                </c:pt>
                <c:pt idx="57">
                  <c:v>27-02</c:v>
                </c:pt>
                <c:pt idx="58">
                  <c:v>28-02</c:v>
                </c:pt>
                <c:pt idx="59">
                  <c:v>01-03</c:v>
                </c:pt>
                <c:pt idx="60">
                  <c:v>02-03</c:v>
                </c:pt>
                <c:pt idx="61">
                  <c:v>03-03</c:v>
                </c:pt>
                <c:pt idx="62">
                  <c:v>04-03</c:v>
                </c:pt>
                <c:pt idx="63">
                  <c:v>05-03</c:v>
                </c:pt>
                <c:pt idx="64">
                  <c:v>06-03</c:v>
                </c:pt>
                <c:pt idx="65">
                  <c:v>07-03</c:v>
                </c:pt>
                <c:pt idx="66">
                  <c:v>08-03</c:v>
                </c:pt>
                <c:pt idx="67">
                  <c:v>09-03</c:v>
                </c:pt>
                <c:pt idx="68">
                  <c:v>10-03</c:v>
                </c:pt>
                <c:pt idx="69">
                  <c:v>11-03</c:v>
                </c:pt>
                <c:pt idx="70">
                  <c:v>12-03</c:v>
                </c:pt>
                <c:pt idx="71">
                  <c:v>13-03</c:v>
                </c:pt>
                <c:pt idx="72">
                  <c:v>14-03</c:v>
                </c:pt>
                <c:pt idx="73">
                  <c:v>15-03</c:v>
                </c:pt>
                <c:pt idx="74">
                  <c:v>16-03</c:v>
                </c:pt>
                <c:pt idx="75">
                  <c:v>17-03</c:v>
                </c:pt>
                <c:pt idx="76">
                  <c:v>18-03</c:v>
                </c:pt>
                <c:pt idx="77">
                  <c:v>19-03</c:v>
                </c:pt>
                <c:pt idx="78">
                  <c:v>20-03</c:v>
                </c:pt>
                <c:pt idx="79">
                  <c:v>21-03</c:v>
                </c:pt>
                <c:pt idx="80">
                  <c:v>22-03</c:v>
                </c:pt>
                <c:pt idx="81">
                  <c:v>23-03</c:v>
                </c:pt>
                <c:pt idx="82">
                  <c:v>24-03</c:v>
                </c:pt>
                <c:pt idx="83">
                  <c:v>25-03</c:v>
                </c:pt>
                <c:pt idx="84">
                  <c:v>26-03</c:v>
                </c:pt>
                <c:pt idx="85">
                  <c:v>27-03</c:v>
                </c:pt>
                <c:pt idx="86">
                  <c:v>28-03</c:v>
                </c:pt>
                <c:pt idx="87">
                  <c:v>29-03</c:v>
                </c:pt>
                <c:pt idx="88">
                  <c:v>30-03</c:v>
                </c:pt>
                <c:pt idx="89">
                  <c:v>31-03</c:v>
                </c:pt>
                <c:pt idx="90">
                  <c:v>01-04</c:v>
                </c:pt>
                <c:pt idx="91">
                  <c:v>02-04</c:v>
                </c:pt>
                <c:pt idx="92">
                  <c:v>03-04</c:v>
                </c:pt>
                <c:pt idx="93">
                  <c:v>04-04</c:v>
                </c:pt>
                <c:pt idx="94">
                  <c:v>05-04</c:v>
                </c:pt>
                <c:pt idx="95">
                  <c:v>06-04</c:v>
                </c:pt>
                <c:pt idx="96">
                  <c:v>07-04</c:v>
                </c:pt>
                <c:pt idx="97">
                  <c:v>08-04</c:v>
                </c:pt>
                <c:pt idx="98">
                  <c:v>09-04</c:v>
                </c:pt>
                <c:pt idx="99">
                  <c:v>10-04</c:v>
                </c:pt>
                <c:pt idx="100">
                  <c:v>11-04</c:v>
                </c:pt>
                <c:pt idx="101">
                  <c:v>12-04</c:v>
                </c:pt>
                <c:pt idx="102">
                  <c:v>13-04</c:v>
                </c:pt>
                <c:pt idx="103">
                  <c:v>14-04</c:v>
                </c:pt>
                <c:pt idx="104">
                  <c:v>15-04</c:v>
                </c:pt>
                <c:pt idx="105">
                  <c:v>16-04</c:v>
                </c:pt>
                <c:pt idx="106">
                  <c:v>17-04</c:v>
                </c:pt>
                <c:pt idx="107">
                  <c:v>18-04</c:v>
                </c:pt>
                <c:pt idx="108">
                  <c:v>19-04</c:v>
                </c:pt>
                <c:pt idx="109">
                  <c:v>20-04</c:v>
                </c:pt>
                <c:pt idx="110">
                  <c:v>21-04</c:v>
                </c:pt>
                <c:pt idx="111">
                  <c:v>22-04</c:v>
                </c:pt>
                <c:pt idx="112">
                  <c:v>23-04</c:v>
                </c:pt>
                <c:pt idx="113">
                  <c:v>24-04</c:v>
                </c:pt>
                <c:pt idx="114">
                  <c:v>25-04</c:v>
                </c:pt>
                <c:pt idx="115">
                  <c:v>26-04</c:v>
                </c:pt>
                <c:pt idx="116">
                  <c:v>27-04</c:v>
                </c:pt>
                <c:pt idx="117">
                  <c:v>28-04</c:v>
                </c:pt>
                <c:pt idx="118">
                  <c:v>29-04</c:v>
                </c:pt>
                <c:pt idx="119">
                  <c:v>30-04</c:v>
                </c:pt>
                <c:pt idx="120">
                  <c:v>01-05</c:v>
                </c:pt>
                <c:pt idx="121">
                  <c:v>02-05</c:v>
                </c:pt>
                <c:pt idx="122">
                  <c:v>03-05</c:v>
                </c:pt>
                <c:pt idx="123">
                  <c:v>04-05</c:v>
                </c:pt>
                <c:pt idx="124">
                  <c:v>05-05</c:v>
                </c:pt>
                <c:pt idx="125">
                  <c:v>06-05</c:v>
                </c:pt>
                <c:pt idx="126">
                  <c:v>07-05</c:v>
                </c:pt>
                <c:pt idx="127">
                  <c:v>08-05</c:v>
                </c:pt>
                <c:pt idx="128">
                  <c:v>09-05</c:v>
                </c:pt>
                <c:pt idx="129">
                  <c:v>10-05</c:v>
                </c:pt>
                <c:pt idx="130">
                  <c:v>11-05</c:v>
                </c:pt>
                <c:pt idx="131">
                  <c:v>12-05</c:v>
                </c:pt>
                <c:pt idx="132">
                  <c:v>13-05</c:v>
                </c:pt>
                <c:pt idx="133">
                  <c:v>14-05</c:v>
                </c:pt>
                <c:pt idx="134">
                  <c:v>15-05</c:v>
                </c:pt>
                <c:pt idx="135">
                  <c:v>16-05</c:v>
                </c:pt>
                <c:pt idx="136">
                  <c:v>17-05</c:v>
                </c:pt>
                <c:pt idx="137">
                  <c:v>18-05</c:v>
                </c:pt>
                <c:pt idx="138">
                  <c:v>19-05</c:v>
                </c:pt>
                <c:pt idx="139">
                  <c:v>20-05</c:v>
                </c:pt>
                <c:pt idx="140">
                  <c:v>21-05</c:v>
                </c:pt>
                <c:pt idx="141">
                  <c:v>22-05</c:v>
                </c:pt>
                <c:pt idx="142">
                  <c:v>23-05</c:v>
                </c:pt>
                <c:pt idx="143">
                  <c:v>24-05</c:v>
                </c:pt>
                <c:pt idx="144">
                  <c:v>25-05</c:v>
                </c:pt>
                <c:pt idx="145">
                  <c:v>26-05</c:v>
                </c:pt>
                <c:pt idx="146">
                  <c:v>27-05</c:v>
                </c:pt>
                <c:pt idx="147">
                  <c:v>28-05</c:v>
                </c:pt>
                <c:pt idx="148">
                  <c:v>29-05</c:v>
                </c:pt>
                <c:pt idx="149">
                  <c:v>30-05</c:v>
                </c:pt>
                <c:pt idx="150">
                  <c:v>31-05</c:v>
                </c:pt>
                <c:pt idx="151">
                  <c:v>01-06</c:v>
                </c:pt>
                <c:pt idx="152">
                  <c:v>02-06</c:v>
                </c:pt>
                <c:pt idx="153">
                  <c:v>03-06</c:v>
                </c:pt>
                <c:pt idx="154">
                  <c:v>04-06</c:v>
                </c:pt>
                <c:pt idx="155">
                  <c:v>05-06</c:v>
                </c:pt>
                <c:pt idx="156">
                  <c:v>06-06</c:v>
                </c:pt>
                <c:pt idx="157">
                  <c:v>07-06</c:v>
                </c:pt>
                <c:pt idx="158">
                  <c:v>08-06</c:v>
                </c:pt>
                <c:pt idx="159">
                  <c:v>09-06</c:v>
                </c:pt>
                <c:pt idx="160">
                  <c:v>10-06</c:v>
                </c:pt>
                <c:pt idx="161">
                  <c:v>11-06</c:v>
                </c:pt>
                <c:pt idx="162">
                  <c:v>12-06</c:v>
                </c:pt>
                <c:pt idx="163">
                  <c:v>13-06</c:v>
                </c:pt>
                <c:pt idx="164">
                  <c:v>14-06</c:v>
                </c:pt>
                <c:pt idx="165">
                  <c:v>15-06</c:v>
                </c:pt>
                <c:pt idx="166">
                  <c:v>16-06</c:v>
                </c:pt>
                <c:pt idx="167">
                  <c:v>17-06</c:v>
                </c:pt>
                <c:pt idx="168">
                  <c:v>18-06</c:v>
                </c:pt>
                <c:pt idx="169">
                  <c:v>19-06</c:v>
                </c:pt>
                <c:pt idx="170">
                  <c:v>20-06</c:v>
                </c:pt>
                <c:pt idx="171">
                  <c:v>21-06</c:v>
                </c:pt>
                <c:pt idx="172">
                  <c:v>22-06</c:v>
                </c:pt>
                <c:pt idx="173">
                  <c:v>23-06</c:v>
                </c:pt>
                <c:pt idx="174">
                  <c:v>24-06</c:v>
                </c:pt>
                <c:pt idx="175">
                  <c:v>25-06</c:v>
                </c:pt>
                <c:pt idx="176">
                  <c:v>26-06</c:v>
                </c:pt>
                <c:pt idx="177">
                  <c:v>27-06</c:v>
                </c:pt>
                <c:pt idx="178">
                  <c:v>28-06</c:v>
                </c:pt>
                <c:pt idx="179">
                  <c:v>29-06</c:v>
                </c:pt>
                <c:pt idx="180">
                  <c:v>30-06</c:v>
                </c:pt>
                <c:pt idx="181">
                  <c:v>01-07</c:v>
                </c:pt>
                <c:pt idx="182">
                  <c:v>02-07</c:v>
                </c:pt>
                <c:pt idx="183">
                  <c:v>03-07</c:v>
                </c:pt>
                <c:pt idx="184">
                  <c:v>04-07</c:v>
                </c:pt>
                <c:pt idx="185">
                  <c:v>05-07</c:v>
                </c:pt>
                <c:pt idx="186">
                  <c:v>06-07</c:v>
                </c:pt>
                <c:pt idx="187">
                  <c:v>07-07</c:v>
                </c:pt>
                <c:pt idx="188">
                  <c:v>08-07</c:v>
                </c:pt>
                <c:pt idx="189">
                  <c:v>09-07</c:v>
                </c:pt>
                <c:pt idx="190">
                  <c:v>10-07</c:v>
                </c:pt>
                <c:pt idx="191">
                  <c:v>11-07</c:v>
                </c:pt>
                <c:pt idx="192">
                  <c:v>12-07</c:v>
                </c:pt>
                <c:pt idx="193">
                  <c:v>13-07</c:v>
                </c:pt>
                <c:pt idx="194">
                  <c:v>14-07</c:v>
                </c:pt>
                <c:pt idx="195">
                  <c:v>15-07</c:v>
                </c:pt>
                <c:pt idx="196">
                  <c:v>16-07</c:v>
                </c:pt>
                <c:pt idx="197">
                  <c:v>17-07</c:v>
                </c:pt>
                <c:pt idx="198">
                  <c:v>18-07</c:v>
                </c:pt>
                <c:pt idx="199">
                  <c:v>19-07</c:v>
                </c:pt>
                <c:pt idx="200">
                  <c:v>20-07</c:v>
                </c:pt>
                <c:pt idx="201">
                  <c:v>21-07</c:v>
                </c:pt>
                <c:pt idx="202">
                  <c:v>22-07</c:v>
                </c:pt>
                <c:pt idx="203">
                  <c:v>23-07</c:v>
                </c:pt>
                <c:pt idx="204">
                  <c:v>24-07</c:v>
                </c:pt>
                <c:pt idx="205">
                  <c:v>25-07</c:v>
                </c:pt>
                <c:pt idx="206">
                  <c:v>26-07</c:v>
                </c:pt>
                <c:pt idx="207">
                  <c:v>27-07</c:v>
                </c:pt>
                <c:pt idx="208">
                  <c:v>28-07</c:v>
                </c:pt>
                <c:pt idx="209">
                  <c:v>29-07</c:v>
                </c:pt>
                <c:pt idx="210">
                  <c:v>30-07</c:v>
                </c:pt>
                <c:pt idx="211">
                  <c:v>31-07</c:v>
                </c:pt>
                <c:pt idx="212">
                  <c:v>01-08</c:v>
                </c:pt>
                <c:pt idx="213">
                  <c:v>02-08</c:v>
                </c:pt>
                <c:pt idx="214">
                  <c:v>03-08</c:v>
                </c:pt>
                <c:pt idx="215">
                  <c:v>04-08</c:v>
                </c:pt>
                <c:pt idx="216">
                  <c:v>05-08</c:v>
                </c:pt>
                <c:pt idx="217">
                  <c:v>06-08</c:v>
                </c:pt>
                <c:pt idx="218">
                  <c:v>07-08</c:v>
                </c:pt>
                <c:pt idx="219">
                  <c:v>08-08</c:v>
                </c:pt>
                <c:pt idx="220">
                  <c:v>09-08</c:v>
                </c:pt>
                <c:pt idx="221">
                  <c:v>10-08</c:v>
                </c:pt>
                <c:pt idx="222">
                  <c:v>11-08</c:v>
                </c:pt>
                <c:pt idx="223">
                  <c:v>12-08</c:v>
                </c:pt>
                <c:pt idx="224">
                  <c:v>13-08</c:v>
                </c:pt>
                <c:pt idx="225">
                  <c:v>14-08</c:v>
                </c:pt>
                <c:pt idx="226">
                  <c:v>15-08</c:v>
                </c:pt>
                <c:pt idx="227">
                  <c:v>16-08</c:v>
                </c:pt>
                <c:pt idx="228">
                  <c:v>17-08</c:v>
                </c:pt>
                <c:pt idx="229">
                  <c:v>18-08</c:v>
                </c:pt>
                <c:pt idx="230">
                  <c:v>19-08</c:v>
                </c:pt>
                <c:pt idx="231">
                  <c:v>20-08</c:v>
                </c:pt>
                <c:pt idx="232">
                  <c:v>21-08</c:v>
                </c:pt>
                <c:pt idx="233">
                  <c:v>22-08</c:v>
                </c:pt>
                <c:pt idx="234">
                  <c:v>23-08</c:v>
                </c:pt>
                <c:pt idx="235">
                  <c:v>24-08</c:v>
                </c:pt>
                <c:pt idx="236">
                  <c:v>25-08</c:v>
                </c:pt>
                <c:pt idx="237">
                  <c:v>26-08</c:v>
                </c:pt>
                <c:pt idx="238">
                  <c:v>27-08</c:v>
                </c:pt>
                <c:pt idx="239">
                  <c:v>28-08</c:v>
                </c:pt>
                <c:pt idx="240">
                  <c:v>29-08</c:v>
                </c:pt>
                <c:pt idx="241">
                  <c:v>30-08</c:v>
                </c:pt>
                <c:pt idx="242">
                  <c:v>31-08</c:v>
                </c:pt>
                <c:pt idx="243">
                  <c:v>01-09</c:v>
                </c:pt>
                <c:pt idx="244">
                  <c:v>02-09</c:v>
                </c:pt>
                <c:pt idx="245">
                  <c:v>03-09</c:v>
                </c:pt>
                <c:pt idx="246">
                  <c:v>04-09</c:v>
                </c:pt>
                <c:pt idx="247">
                  <c:v>05-09</c:v>
                </c:pt>
                <c:pt idx="248">
                  <c:v>06-09</c:v>
                </c:pt>
                <c:pt idx="249">
                  <c:v>07-09</c:v>
                </c:pt>
                <c:pt idx="250">
                  <c:v>08-09</c:v>
                </c:pt>
                <c:pt idx="251">
                  <c:v>09-09</c:v>
                </c:pt>
                <c:pt idx="252">
                  <c:v>10-09</c:v>
                </c:pt>
                <c:pt idx="253">
                  <c:v>11-09</c:v>
                </c:pt>
                <c:pt idx="254">
                  <c:v>12-09</c:v>
                </c:pt>
                <c:pt idx="255">
                  <c:v>13-09</c:v>
                </c:pt>
                <c:pt idx="256">
                  <c:v>14-09</c:v>
                </c:pt>
                <c:pt idx="257">
                  <c:v>15-09</c:v>
                </c:pt>
                <c:pt idx="258">
                  <c:v>16-09</c:v>
                </c:pt>
                <c:pt idx="259">
                  <c:v>17-09</c:v>
                </c:pt>
                <c:pt idx="260">
                  <c:v>18-09</c:v>
                </c:pt>
                <c:pt idx="261">
                  <c:v>19-09</c:v>
                </c:pt>
                <c:pt idx="262">
                  <c:v>20-09</c:v>
                </c:pt>
                <c:pt idx="263">
                  <c:v>21-09</c:v>
                </c:pt>
                <c:pt idx="264">
                  <c:v>22-09</c:v>
                </c:pt>
                <c:pt idx="265">
                  <c:v>23-09</c:v>
                </c:pt>
                <c:pt idx="266">
                  <c:v>24-09</c:v>
                </c:pt>
                <c:pt idx="267">
                  <c:v>25-09</c:v>
                </c:pt>
                <c:pt idx="268">
                  <c:v>26-09</c:v>
                </c:pt>
                <c:pt idx="269">
                  <c:v>27-09</c:v>
                </c:pt>
                <c:pt idx="270">
                  <c:v>28-09</c:v>
                </c:pt>
                <c:pt idx="271">
                  <c:v>29-09</c:v>
                </c:pt>
                <c:pt idx="272">
                  <c:v>30-09</c:v>
                </c:pt>
                <c:pt idx="273">
                  <c:v>01-10</c:v>
                </c:pt>
                <c:pt idx="274">
                  <c:v>02-10</c:v>
                </c:pt>
                <c:pt idx="275">
                  <c:v>03-10</c:v>
                </c:pt>
                <c:pt idx="276">
                  <c:v>04-10</c:v>
                </c:pt>
                <c:pt idx="277">
                  <c:v>05-10</c:v>
                </c:pt>
                <c:pt idx="278">
                  <c:v>06-10</c:v>
                </c:pt>
                <c:pt idx="279">
                  <c:v>07-10</c:v>
                </c:pt>
                <c:pt idx="280">
                  <c:v>08-10</c:v>
                </c:pt>
                <c:pt idx="281">
                  <c:v>09-10</c:v>
                </c:pt>
                <c:pt idx="282">
                  <c:v>10-10</c:v>
                </c:pt>
                <c:pt idx="283">
                  <c:v>11-10</c:v>
                </c:pt>
                <c:pt idx="284">
                  <c:v>12-10</c:v>
                </c:pt>
                <c:pt idx="285">
                  <c:v>13-10</c:v>
                </c:pt>
                <c:pt idx="286">
                  <c:v>14-10</c:v>
                </c:pt>
                <c:pt idx="287">
                  <c:v>15-10</c:v>
                </c:pt>
                <c:pt idx="288">
                  <c:v>16-10</c:v>
                </c:pt>
                <c:pt idx="289">
                  <c:v>17-10</c:v>
                </c:pt>
                <c:pt idx="290">
                  <c:v>18-10</c:v>
                </c:pt>
                <c:pt idx="291">
                  <c:v>19-10</c:v>
                </c:pt>
                <c:pt idx="292">
                  <c:v>20-10</c:v>
                </c:pt>
                <c:pt idx="293">
                  <c:v>21-10</c:v>
                </c:pt>
                <c:pt idx="294">
                  <c:v>22-10</c:v>
                </c:pt>
                <c:pt idx="295">
                  <c:v>23-10</c:v>
                </c:pt>
                <c:pt idx="296">
                  <c:v>24-10</c:v>
                </c:pt>
                <c:pt idx="297">
                  <c:v>25-10</c:v>
                </c:pt>
                <c:pt idx="298">
                  <c:v>26-10</c:v>
                </c:pt>
                <c:pt idx="299">
                  <c:v>27-10</c:v>
                </c:pt>
                <c:pt idx="300">
                  <c:v>28-10</c:v>
                </c:pt>
                <c:pt idx="301">
                  <c:v>29-10</c:v>
                </c:pt>
                <c:pt idx="302">
                  <c:v>30-10</c:v>
                </c:pt>
                <c:pt idx="303">
                  <c:v>31-10</c:v>
                </c:pt>
                <c:pt idx="304">
                  <c:v>01-11</c:v>
                </c:pt>
                <c:pt idx="305">
                  <c:v>02-11</c:v>
                </c:pt>
                <c:pt idx="306">
                  <c:v>03-11</c:v>
                </c:pt>
                <c:pt idx="307">
                  <c:v>04-11</c:v>
                </c:pt>
                <c:pt idx="308">
                  <c:v>05-11</c:v>
                </c:pt>
                <c:pt idx="309">
                  <c:v>06-11</c:v>
                </c:pt>
                <c:pt idx="310">
                  <c:v>07-11</c:v>
                </c:pt>
                <c:pt idx="311">
                  <c:v>08-11</c:v>
                </c:pt>
                <c:pt idx="312">
                  <c:v>09-11</c:v>
                </c:pt>
                <c:pt idx="313">
                  <c:v>10-11</c:v>
                </c:pt>
                <c:pt idx="314">
                  <c:v>11-11</c:v>
                </c:pt>
                <c:pt idx="315">
                  <c:v>12-11</c:v>
                </c:pt>
                <c:pt idx="316">
                  <c:v>13-11</c:v>
                </c:pt>
                <c:pt idx="317">
                  <c:v>14-11</c:v>
                </c:pt>
                <c:pt idx="318">
                  <c:v>15-11</c:v>
                </c:pt>
                <c:pt idx="319">
                  <c:v>16-11</c:v>
                </c:pt>
                <c:pt idx="320">
                  <c:v>17-11</c:v>
                </c:pt>
                <c:pt idx="321">
                  <c:v>18-11</c:v>
                </c:pt>
                <c:pt idx="322">
                  <c:v>19-11</c:v>
                </c:pt>
                <c:pt idx="323">
                  <c:v>20-11</c:v>
                </c:pt>
                <c:pt idx="324">
                  <c:v>21-11</c:v>
                </c:pt>
                <c:pt idx="325">
                  <c:v>22-11</c:v>
                </c:pt>
                <c:pt idx="326">
                  <c:v>23-11</c:v>
                </c:pt>
                <c:pt idx="327">
                  <c:v>24-11</c:v>
                </c:pt>
                <c:pt idx="328">
                  <c:v>25-11</c:v>
                </c:pt>
                <c:pt idx="329">
                  <c:v>26-11</c:v>
                </c:pt>
                <c:pt idx="330">
                  <c:v>27-11</c:v>
                </c:pt>
                <c:pt idx="331">
                  <c:v>28-11</c:v>
                </c:pt>
                <c:pt idx="332">
                  <c:v>29-11</c:v>
                </c:pt>
                <c:pt idx="333">
                  <c:v>30-11</c:v>
                </c:pt>
                <c:pt idx="334">
                  <c:v>01-12</c:v>
                </c:pt>
                <c:pt idx="335">
                  <c:v>02-12</c:v>
                </c:pt>
                <c:pt idx="336">
                  <c:v>03-12</c:v>
                </c:pt>
                <c:pt idx="337">
                  <c:v>04-12</c:v>
                </c:pt>
                <c:pt idx="338">
                  <c:v>05-12</c:v>
                </c:pt>
                <c:pt idx="339">
                  <c:v>06-12</c:v>
                </c:pt>
                <c:pt idx="340">
                  <c:v>07-12</c:v>
                </c:pt>
                <c:pt idx="341">
                  <c:v>08-12</c:v>
                </c:pt>
                <c:pt idx="342">
                  <c:v>09-12</c:v>
                </c:pt>
                <c:pt idx="343">
                  <c:v>10-12</c:v>
                </c:pt>
                <c:pt idx="344">
                  <c:v>11-12</c:v>
                </c:pt>
                <c:pt idx="345">
                  <c:v>12-12</c:v>
                </c:pt>
                <c:pt idx="346">
                  <c:v>13-12</c:v>
                </c:pt>
                <c:pt idx="347">
                  <c:v>14-12</c:v>
                </c:pt>
                <c:pt idx="348">
                  <c:v>15-12</c:v>
                </c:pt>
                <c:pt idx="349">
                  <c:v>16-12</c:v>
                </c:pt>
                <c:pt idx="350">
                  <c:v>17-12</c:v>
                </c:pt>
                <c:pt idx="351">
                  <c:v>18-12</c:v>
                </c:pt>
                <c:pt idx="352">
                  <c:v>19-12</c:v>
                </c:pt>
                <c:pt idx="353">
                  <c:v>20-12</c:v>
                </c:pt>
                <c:pt idx="354">
                  <c:v>21-12</c:v>
                </c:pt>
                <c:pt idx="355">
                  <c:v>22-12</c:v>
                </c:pt>
                <c:pt idx="356">
                  <c:v>23-12</c:v>
                </c:pt>
                <c:pt idx="357">
                  <c:v>24-12</c:v>
                </c:pt>
                <c:pt idx="358">
                  <c:v>25-12</c:v>
                </c:pt>
                <c:pt idx="359">
                  <c:v>26-12</c:v>
                </c:pt>
                <c:pt idx="360">
                  <c:v>27-12</c:v>
                </c:pt>
                <c:pt idx="361">
                  <c:v>28-12</c:v>
                </c:pt>
                <c:pt idx="362">
                  <c:v>29-12</c:v>
                </c:pt>
                <c:pt idx="363">
                  <c:v>30-12</c:v>
                </c:pt>
                <c:pt idx="364">
                  <c:v>31-12</c:v>
                </c:pt>
              </c:strCache>
            </c:strRef>
          </c:cat>
          <c:val>
            <c:numRef>
              <c:f>Data_kronologisk!$T$7:$T$371</c:f>
              <c:numCache>
                <c:formatCode>0.00</c:formatCode>
                <c:ptCount val="365"/>
                <c:pt idx="0">
                  <c:v>245.58775021102818</c:v>
                </c:pt>
                <c:pt idx="1">
                  <c:v>#N/A</c:v>
                </c:pt>
                <c:pt idx="2">
                  <c:v>215.1635815727733</c:v>
                </c:pt>
                <c:pt idx="3">
                  <c:v>262.75782558113241</c:v>
                </c:pt>
                <c:pt idx="4">
                  <c:v>#N/A</c:v>
                </c:pt>
                <c:pt idx="5">
                  <c:v>241.21992402038762</c:v>
                </c:pt>
                <c:pt idx="6">
                  <c:v>233.73939410768142</c:v>
                </c:pt>
                <c:pt idx="7">
                  <c:v>238.8100888807239</c:v>
                </c:pt>
                <c:pt idx="8">
                  <c:v>186.19535499806528</c:v>
                </c:pt>
                <c:pt idx="9">
                  <c:v>204.11850384931444</c:v>
                </c:pt>
                <c:pt idx="10">
                  <c:v>222.39308699176456</c:v>
                </c:pt>
                <c:pt idx="11">
                  <c:v>186.24555989680829</c:v>
                </c:pt>
                <c:pt idx="12">
                  <c:v>186.44637949178025</c:v>
                </c:pt>
                <c:pt idx="13">
                  <c:v>192.01912325225268</c:v>
                </c:pt>
                <c:pt idx="14">
                  <c:v>219.33058816844186</c:v>
                </c:pt>
                <c:pt idx="15">
                  <c:v>239.76398195684078</c:v>
                </c:pt>
                <c:pt idx="16">
                  <c:v>232.38386184162053</c:v>
                </c:pt>
                <c:pt idx="17">
                  <c:v>209.79165740727285</c:v>
                </c:pt>
                <c:pt idx="18">
                  <c:v>208.48633003995499</c:v>
                </c:pt>
                <c:pt idx="19">
                  <c:v>187.9525264540701</c:v>
                </c:pt>
                <c:pt idx="20">
                  <c:v>215.91665505391825</c:v>
                </c:pt>
                <c:pt idx="21">
                  <c:v>226.0580446000032</c:v>
                </c:pt>
                <c:pt idx="22">
                  <c:v>213.80804930671243</c:v>
                </c:pt>
                <c:pt idx="23">
                  <c:v>204.52014303925841</c:v>
                </c:pt>
                <c:pt idx="24">
                  <c:v>201.6584638109077</c:v>
                </c:pt>
                <c:pt idx="25">
                  <c:v>216.3182942438622</c:v>
                </c:pt>
                <c:pt idx="26">
                  <c:v>218.97915387724092</c:v>
                </c:pt>
                <c:pt idx="27">
                  <c:v>231.73119815796159</c:v>
                </c:pt>
                <c:pt idx="28">
                  <c:v>265.26807051828217</c:v>
                </c:pt>
                <c:pt idx="29">
                  <c:v>248.80086373057986</c:v>
                </c:pt>
                <c:pt idx="30">
                  <c:v>226.0078397012602</c:v>
                </c:pt>
                <c:pt idx="31">
                  <c:v>252.61643603504746</c:v>
                </c:pt>
                <c:pt idx="32">
                  <c:v>235.39615576620022</c:v>
                </c:pt>
                <c:pt idx="33">
                  <c:v>224.04984865028339</c:v>
                </c:pt>
                <c:pt idx="34">
                  <c:v>225.7568152075452</c:v>
                </c:pt>
                <c:pt idx="35">
                  <c:v>224.50169273897035</c:v>
                </c:pt>
                <c:pt idx="36">
                  <c:v>195.4330563667763</c:v>
                </c:pt>
                <c:pt idx="37">
                  <c:v>205.42383121663232</c:v>
                </c:pt>
                <c:pt idx="38">
                  <c:v>214.1092786991704</c:v>
                </c:pt>
                <c:pt idx="39">
                  <c:v>227.46378176480707</c:v>
                </c:pt>
                <c:pt idx="40">
                  <c:v>220.2342763458158</c:v>
                </c:pt>
                <c:pt idx="41">
                  <c:v>230.27525609441471</c:v>
                </c:pt>
                <c:pt idx="42">
                  <c:v>240.56726033672871</c:v>
                </c:pt>
                <c:pt idx="43">
                  <c:v>257.48631121311797</c:v>
                </c:pt>
                <c:pt idx="44">
                  <c:v>246.84287267960303</c:v>
                </c:pt>
                <c:pt idx="45">
                  <c:v>240.16562114678476</c:v>
                </c:pt>
                <c:pt idx="46">
                  <c:v>244.3828326411963</c:v>
                </c:pt>
                <c:pt idx="47">
                  <c:v>#N/A</c:v>
                </c:pt>
                <c:pt idx="48">
                  <c:v>#N/A</c:v>
                </c:pt>
                <c:pt idx="49">
                  <c:v>248.29881474314988</c:v>
                </c:pt>
                <c:pt idx="50">
                  <c:v>240.36644074175672</c:v>
                </c:pt>
                <c:pt idx="51">
                  <c:v>233.18714022150843</c:v>
                </c:pt>
                <c:pt idx="52">
                  <c:v>185.89412560560731</c:v>
                </c:pt>
                <c:pt idx="53">
                  <c:v>220.58571063701677</c:v>
                </c:pt>
                <c:pt idx="54">
                  <c:v>218.12567059861001</c:v>
                </c:pt>
                <c:pt idx="55">
                  <c:v>173.14208132488662</c:v>
                </c:pt>
                <c:pt idx="56">
                  <c:v>178.81523488284503</c:v>
                </c:pt>
                <c:pt idx="57">
                  <c:v>191.81830365728069</c:v>
                </c:pt>
                <c:pt idx="58">
                  <c:v>214.1092786991704</c:v>
                </c:pt>
                <c:pt idx="59">
                  <c:v>242.22402199524751</c:v>
                </c:pt>
                <c:pt idx="60">
                  <c:v>236.75168803226111</c:v>
                </c:pt>
                <c:pt idx="61">
                  <c:v>253.57032911116434</c:v>
                </c:pt>
                <c:pt idx="62">
                  <c:v>#N/A</c:v>
                </c:pt>
                <c:pt idx="63">
                  <c:v>#N/A</c:v>
                </c:pt>
                <c:pt idx="64">
                  <c:v>#N/A</c:v>
                </c:pt>
                <c:pt idx="65">
                  <c:v>#N/A</c:v>
                </c:pt>
                <c:pt idx="66">
                  <c:v>#N/A</c:v>
                </c:pt>
                <c:pt idx="67">
                  <c:v>254.57442708602426</c:v>
                </c:pt>
                <c:pt idx="68">
                  <c:v>#N/A</c:v>
                </c:pt>
                <c:pt idx="69">
                  <c:v>#N/A</c:v>
                </c:pt>
                <c:pt idx="70">
                  <c:v>#N/A</c:v>
                </c:pt>
                <c:pt idx="71">
                  <c:v>#N/A</c:v>
                </c:pt>
                <c:pt idx="72">
                  <c:v>#N/A</c:v>
                </c:pt>
                <c:pt idx="73">
                  <c:v>247.395126565776</c:v>
                </c:pt>
                <c:pt idx="74">
                  <c:v>234.34185289259733</c:v>
                </c:pt>
                <c:pt idx="75">
                  <c:v>256.13077894705714</c:v>
                </c:pt>
                <c:pt idx="76">
                  <c:v>246.39102859091611</c:v>
                </c:pt>
                <c:pt idx="77">
                  <c:v>222.94534087793753</c:v>
                </c:pt>
                <c:pt idx="78">
                  <c:v>246.89307757834607</c:v>
                </c:pt>
                <c:pt idx="79">
                  <c:v>239.56316236186882</c:v>
                </c:pt>
                <c:pt idx="80">
                  <c:v>237.10312232346209</c:v>
                </c:pt>
                <c:pt idx="81">
                  <c:v>226.45968378994712</c:v>
                </c:pt>
                <c:pt idx="82">
                  <c:v>213.65743461048348</c:v>
                </c:pt>
                <c:pt idx="83">
                  <c:v>222.14206249804963</c:v>
                </c:pt>
                <c:pt idx="84">
                  <c:v>208.03448595126804</c:v>
                </c:pt>
                <c:pt idx="85">
                  <c:v>#N/A</c:v>
                </c:pt>
                <c:pt idx="86">
                  <c:v>#N/A</c:v>
                </c:pt>
                <c:pt idx="87">
                  <c:v>#N/A</c:v>
                </c:pt>
                <c:pt idx="88">
                  <c:v>170.2301971977929</c:v>
                </c:pt>
                <c:pt idx="89">
                  <c:v>#N/A</c:v>
                </c:pt>
                <c:pt idx="90">
                  <c:v>175.75273605952236</c:v>
                </c:pt>
                <c:pt idx="91">
                  <c:v>#N/A</c:v>
                </c:pt>
                <c:pt idx="92">
                  <c:v>169.82855800784895</c:v>
                </c:pt>
                <c:pt idx="93">
                  <c:v>179.21687407278901</c:v>
                </c:pt>
                <c:pt idx="94">
                  <c:v>170.68204128647986</c:v>
                </c:pt>
                <c:pt idx="95">
                  <c:v>#N/A</c:v>
                </c:pt>
                <c:pt idx="96">
                  <c:v>#N/A</c:v>
                </c:pt>
                <c:pt idx="97">
                  <c:v>#N/A</c:v>
                </c:pt>
                <c:pt idx="98">
                  <c:v>#N/A</c:v>
                </c:pt>
                <c:pt idx="99">
                  <c:v>#N/A</c:v>
                </c:pt>
                <c:pt idx="100">
                  <c:v>#N/A</c:v>
                </c:pt>
                <c:pt idx="101">
                  <c:v>#N/A</c:v>
                </c:pt>
                <c:pt idx="102">
                  <c:v>#N/A</c:v>
                </c:pt>
                <c:pt idx="103">
                  <c:v>#N/A</c:v>
                </c:pt>
                <c:pt idx="104">
                  <c:v>#N/A</c:v>
                </c:pt>
                <c:pt idx="105">
                  <c:v>#N/A</c:v>
                </c:pt>
                <c:pt idx="106">
                  <c:v>#N/A</c:v>
                </c:pt>
                <c:pt idx="107">
                  <c:v>#N/A</c:v>
                </c:pt>
                <c:pt idx="108">
                  <c:v>169.67794331161997</c:v>
                </c:pt>
                <c:pt idx="109">
                  <c:v>189.70969791007494</c:v>
                </c:pt>
                <c:pt idx="110">
                  <c:v>185.09084722571939</c:v>
                </c:pt>
                <c:pt idx="111">
                  <c:v>#N/A</c:v>
                </c:pt>
                <c:pt idx="112">
                  <c:v>#N/A</c:v>
                </c:pt>
                <c:pt idx="113">
                  <c:v>#N/A</c:v>
                </c:pt>
                <c:pt idx="114">
                  <c:v>#N/A</c:v>
                </c:pt>
                <c:pt idx="115">
                  <c:v>#N/A</c:v>
                </c:pt>
                <c:pt idx="116">
                  <c:v>#N/A</c:v>
                </c:pt>
                <c:pt idx="117">
                  <c:v>#N/A</c:v>
                </c:pt>
                <c:pt idx="118">
                  <c:v>#N/A</c:v>
                </c:pt>
                <c:pt idx="119">
                  <c:v>#N/A</c:v>
                </c:pt>
                <c:pt idx="120">
                  <c:v>#N/A</c:v>
                </c:pt>
                <c:pt idx="121">
                  <c:v>#N/A</c:v>
                </c:pt>
                <c:pt idx="122">
                  <c:v>#N/A</c:v>
                </c:pt>
                <c:pt idx="123">
                  <c:v>#N/A</c:v>
                </c:pt>
                <c:pt idx="124">
                  <c:v>#N/A</c:v>
                </c:pt>
                <c:pt idx="125">
                  <c:v>#N/A</c:v>
                </c:pt>
                <c:pt idx="126">
                  <c:v>#N/A</c:v>
                </c:pt>
                <c:pt idx="127">
                  <c:v>#N/A</c:v>
                </c:pt>
                <c:pt idx="128">
                  <c:v>#N/A</c:v>
                </c:pt>
                <c:pt idx="129">
                  <c:v>#N/A</c:v>
                </c:pt>
                <c:pt idx="130">
                  <c:v>#N/A</c:v>
                </c:pt>
                <c:pt idx="131">
                  <c:v>#N/A</c:v>
                </c:pt>
                <c:pt idx="132">
                  <c:v>#N/A</c:v>
                </c:pt>
                <c:pt idx="133">
                  <c:v>#N/A</c:v>
                </c:pt>
                <c:pt idx="134">
                  <c:v>#N/A</c:v>
                </c:pt>
                <c:pt idx="135">
                  <c:v>#N/A</c:v>
                </c:pt>
                <c:pt idx="136">
                  <c:v>#N/A</c:v>
                </c:pt>
                <c:pt idx="137">
                  <c:v>#N/A</c:v>
                </c:pt>
                <c:pt idx="138">
                  <c:v>#N/A</c:v>
                </c:pt>
                <c:pt idx="139">
                  <c:v>#N/A</c:v>
                </c:pt>
                <c:pt idx="140">
                  <c:v>#N/A</c:v>
                </c:pt>
                <c:pt idx="141">
                  <c:v>#N/A</c:v>
                </c:pt>
                <c:pt idx="142">
                  <c:v>#N/A</c:v>
                </c:pt>
                <c:pt idx="143">
                  <c:v>#N/A</c:v>
                </c:pt>
                <c:pt idx="144">
                  <c:v>#N/A</c:v>
                </c:pt>
                <c:pt idx="145">
                  <c:v>#N/A</c:v>
                </c:pt>
                <c:pt idx="146">
                  <c:v>#N/A</c:v>
                </c:pt>
                <c:pt idx="147">
                  <c:v>#N/A</c:v>
                </c:pt>
                <c:pt idx="148">
                  <c:v>#N/A</c:v>
                </c:pt>
                <c:pt idx="149">
                  <c:v>#N/A</c:v>
                </c:pt>
                <c:pt idx="150">
                  <c:v>#N/A</c:v>
                </c:pt>
                <c:pt idx="151">
                  <c:v>#N/A</c:v>
                </c:pt>
                <c:pt idx="152">
                  <c:v>#N/A</c:v>
                </c:pt>
                <c:pt idx="153">
                  <c:v>#N/A</c:v>
                </c:pt>
                <c:pt idx="154">
                  <c:v>#N/A</c:v>
                </c:pt>
                <c:pt idx="155">
                  <c:v>#N/A</c:v>
                </c:pt>
                <c:pt idx="156">
                  <c:v>#N/A</c:v>
                </c:pt>
                <c:pt idx="157">
                  <c:v>#N/A</c:v>
                </c:pt>
                <c:pt idx="158">
                  <c:v>#N/A</c:v>
                </c:pt>
                <c:pt idx="159">
                  <c:v>#N/A</c:v>
                </c:pt>
                <c:pt idx="160">
                  <c:v>#N/A</c:v>
                </c:pt>
                <c:pt idx="161">
                  <c:v>#N/A</c:v>
                </c:pt>
                <c:pt idx="162">
                  <c:v>#N/A</c:v>
                </c:pt>
                <c:pt idx="163">
                  <c:v>#N/A</c:v>
                </c:pt>
                <c:pt idx="164">
                  <c:v>#N/A</c:v>
                </c:pt>
                <c:pt idx="165">
                  <c:v>#N/A</c:v>
                </c:pt>
                <c:pt idx="166">
                  <c:v>#N/A</c:v>
                </c:pt>
                <c:pt idx="167">
                  <c:v>#N/A</c:v>
                </c:pt>
                <c:pt idx="168">
                  <c:v>#N/A</c:v>
                </c:pt>
                <c:pt idx="169">
                  <c:v>#N/A</c:v>
                </c:pt>
                <c:pt idx="170">
                  <c:v>#N/A</c:v>
                </c:pt>
                <c:pt idx="171">
                  <c:v>#N/A</c:v>
                </c:pt>
                <c:pt idx="172">
                  <c:v>#N/A</c:v>
                </c:pt>
                <c:pt idx="173">
                  <c:v>#N/A</c:v>
                </c:pt>
                <c:pt idx="174">
                  <c:v>#N/A</c:v>
                </c:pt>
                <c:pt idx="175">
                  <c:v>#N/A</c:v>
                </c:pt>
                <c:pt idx="176">
                  <c:v>#N/A</c:v>
                </c:pt>
                <c:pt idx="177">
                  <c:v>#N/A</c:v>
                </c:pt>
                <c:pt idx="178">
                  <c:v>#N/A</c:v>
                </c:pt>
                <c:pt idx="179">
                  <c:v>#N/A</c:v>
                </c:pt>
                <c:pt idx="180">
                  <c:v>#N/A</c:v>
                </c:pt>
                <c:pt idx="181">
                  <c:v>#N/A</c:v>
                </c:pt>
                <c:pt idx="182">
                  <c:v>#N/A</c:v>
                </c:pt>
                <c:pt idx="183">
                  <c:v>#N/A</c:v>
                </c:pt>
                <c:pt idx="184">
                  <c:v>#N/A</c:v>
                </c:pt>
                <c:pt idx="185">
                  <c:v>#N/A</c:v>
                </c:pt>
                <c:pt idx="186">
                  <c:v>#N/A</c:v>
                </c:pt>
                <c:pt idx="187">
                  <c:v>#N/A</c:v>
                </c:pt>
                <c:pt idx="188">
                  <c:v>#N/A</c:v>
                </c:pt>
                <c:pt idx="189">
                  <c:v>#N/A</c:v>
                </c:pt>
                <c:pt idx="190">
                  <c:v>#N/A</c:v>
                </c:pt>
                <c:pt idx="191">
                  <c:v>#N/A</c:v>
                </c:pt>
                <c:pt idx="192">
                  <c:v>#N/A</c:v>
                </c:pt>
                <c:pt idx="193">
                  <c:v>#N/A</c:v>
                </c:pt>
                <c:pt idx="194">
                  <c:v>#N/A</c:v>
                </c:pt>
                <c:pt idx="195">
                  <c:v>#N/A</c:v>
                </c:pt>
                <c:pt idx="196">
                  <c:v>#N/A</c:v>
                </c:pt>
                <c:pt idx="197">
                  <c:v>#N/A</c:v>
                </c:pt>
                <c:pt idx="198">
                  <c:v>#N/A</c:v>
                </c:pt>
                <c:pt idx="199">
                  <c:v>#N/A</c:v>
                </c:pt>
                <c:pt idx="200">
                  <c:v>#N/A</c:v>
                </c:pt>
                <c:pt idx="201">
                  <c:v>#N/A</c:v>
                </c:pt>
                <c:pt idx="202">
                  <c:v>#N/A</c:v>
                </c:pt>
                <c:pt idx="203">
                  <c:v>#N/A</c:v>
                </c:pt>
                <c:pt idx="204">
                  <c:v>#N/A</c:v>
                </c:pt>
                <c:pt idx="205">
                  <c:v>#N/A</c:v>
                </c:pt>
                <c:pt idx="206">
                  <c:v>#N/A</c:v>
                </c:pt>
                <c:pt idx="207">
                  <c:v>#N/A</c:v>
                </c:pt>
                <c:pt idx="208">
                  <c:v>#N/A</c:v>
                </c:pt>
                <c:pt idx="209">
                  <c:v>#N/A</c:v>
                </c:pt>
                <c:pt idx="210">
                  <c:v>#N/A</c:v>
                </c:pt>
                <c:pt idx="211">
                  <c:v>#N/A</c:v>
                </c:pt>
                <c:pt idx="212">
                  <c:v>#N/A</c:v>
                </c:pt>
                <c:pt idx="213">
                  <c:v>#N/A</c:v>
                </c:pt>
                <c:pt idx="214">
                  <c:v>#N/A</c:v>
                </c:pt>
                <c:pt idx="215">
                  <c:v>#N/A</c:v>
                </c:pt>
                <c:pt idx="216">
                  <c:v>#N/A</c:v>
                </c:pt>
                <c:pt idx="217">
                  <c:v>#N/A</c:v>
                </c:pt>
                <c:pt idx="218">
                  <c:v>#N/A</c:v>
                </c:pt>
                <c:pt idx="219">
                  <c:v>#N/A</c:v>
                </c:pt>
                <c:pt idx="220">
                  <c:v>#N/A</c:v>
                </c:pt>
                <c:pt idx="221">
                  <c:v>#N/A</c:v>
                </c:pt>
                <c:pt idx="222">
                  <c:v>#N/A</c:v>
                </c:pt>
                <c:pt idx="223">
                  <c:v>#N/A</c:v>
                </c:pt>
                <c:pt idx="224">
                  <c:v>#N/A</c:v>
                </c:pt>
                <c:pt idx="225">
                  <c:v>#N/A</c:v>
                </c:pt>
                <c:pt idx="226">
                  <c:v>#N/A</c:v>
                </c:pt>
                <c:pt idx="227">
                  <c:v>#N/A</c:v>
                </c:pt>
                <c:pt idx="228">
                  <c:v>#N/A</c:v>
                </c:pt>
                <c:pt idx="229">
                  <c:v>#N/A</c:v>
                </c:pt>
                <c:pt idx="230">
                  <c:v>#N/A</c:v>
                </c:pt>
                <c:pt idx="231">
                  <c:v>#N/A</c:v>
                </c:pt>
                <c:pt idx="232">
                  <c:v>#N/A</c:v>
                </c:pt>
                <c:pt idx="233">
                  <c:v>#N/A</c:v>
                </c:pt>
                <c:pt idx="234">
                  <c:v>#N/A</c:v>
                </c:pt>
                <c:pt idx="235">
                  <c:v>#N/A</c:v>
                </c:pt>
                <c:pt idx="236">
                  <c:v>#N/A</c:v>
                </c:pt>
                <c:pt idx="237">
                  <c:v>#N/A</c:v>
                </c:pt>
                <c:pt idx="238">
                  <c:v>#N/A</c:v>
                </c:pt>
                <c:pt idx="239">
                  <c:v>#N/A</c:v>
                </c:pt>
                <c:pt idx="240">
                  <c:v>#N/A</c:v>
                </c:pt>
                <c:pt idx="241">
                  <c:v>#N/A</c:v>
                </c:pt>
                <c:pt idx="242">
                  <c:v>#N/A</c:v>
                </c:pt>
                <c:pt idx="243">
                  <c:v>#N/A</c:v>
                </c:pt>
                <c:pt idx="244">
                  <c:v>#N/A</c:v>
                </c:pt>
                <c:pt idx="245">
                  <c:v>#N/A</c:v>
                </c:pt>
                <c:pt idx="246">
                  <c:v>#N/A</c:v>
                </c:pt>
                <c:pt idx="247">
                  <c:v>#N/A</c:v>
                </c:pt>
                <c:pt idx="248">
                  <c:v>#N/A</c:v>
                </c:pt>
                <c:pt idx="249">
                  <c:v>#N/A</c:v>
                </c:pt>
                <c:pt idx="250">
                  <c:v>#N/A</c:v>
                </c:pt>
                <c:pt idx="251">
                  <c:v>#N/A</c:v>
                </c:pt>
                <c:pt idx="252">
                  <c:v>#N/A</c:v>
                </c:pt>
                <c:pt idx="253">
                  <c:v>#N/A</c:v>
                </c:pt>
                <c:pt idx="254">
                  <c:v>#N/A</c:v>
                </c:pt>
                <c:pt idx="255">
                  <c:v>#N/A</c:v>
                </c:pt>
                <c:pt idx="256">
                  <c:v>#N/A</c:v>
                </c:pt>
                <c:pt idx="257">
                  <c:v>#N/A</c:v>
                </c:pt>
                <c:pt idx="258">
                  <c:v>#N/A</c:v>
                </c:pt>
                <c:pt idx="259">
                  <c:v>#N/A</c:v>
                </c:pt>
                <c:pt idx="260">
                  <c:v>#N/A</c:v>
                </c:pt>
                <c:pt idx="261">
                  <c:v>#N/A</c:v>
                </c:pt>
                <c:pt idx="262">
                  <c:v>#N/A</c:v>
                </c:pt>
                <c:pt idx="263">
                  <c:v>#N/A</c:v>
                </c:pt>
                <c:pt idx="264">
                  <c:v>#N/A</c:v>
                </c:pt>
                <c:pt idx="265">
                  <c:v>#N/A</c:v>
                </c:pt>
                <c:pt idx="266">
                  <c:v>#N/A</c:v>
                </c:pt>
                <c:pt idx="267">
                  <c:v>#N/A</c:v>
                </c:pt>
                <c:pt idx="268">
                  <c:v>#N/A</c:v>
                </c:pt>
                <c:pt idx="269">
                  <c:v>#N/A</c:v>
                </c:pt>
                <c:pt idx="270">
                  <c:v>#N/A</c:v>
                </c:pt>
                <c:pt idx="271">
                  <c:v>#N/A</c:v>
                </c:pt>
                <c:pt idx="272">
                  <c:v>#N/A</c:v>
                </c:pt>
                <c:pt idx="273">
                  <c:v>#N/A</c:v>
                </c:pt>
                <c:pt idx="274">
                  <c:v>#N/A</c:v>
                </c:pt>
                <c:pt idx="275">
                  <c:v>#N/A</c:v>
                </c:pt>
                <c:pt idx="276">
                  <c:v>#N/A</c:v>
                </c:pt>
                <c:pt idx="277">
                  <c:v>#N/A</c:v>
                </c:pt>
                <c:pt idx="278">
                  <c:v>#N/A</c:v>
                </c:pt>
                <c:pt idx="279">
                  <c:v>#N/A</c:v>
                </c:pt>
                <c:pt idx="280">
                  <c:v>#N/A</c:v>
                </c:pt>
                <c:pt idx="281">
                  <c:v>#N/A</c:v>
                </c:pt>
                <c:pt idx="282">
                  <c:v>#N/A</c:v>
                </c:pt>
                <c:pt idx="283">
                  <c:v>#N/A</c:v>
                </c:pt>
                <c:pt idx="284">
                  <c:v>#N/A</c:v>
                </c:pt>
                <c:pt idx="285">
                  <c:v>#N/A</c:v>
                </c:pt>
                <c:pt idx="286">
                  <c:v>#N/A</c:v>
                </c:pt>
                <c:pt idx="287">
                  <c:v>#N/A</c:v>
                </c:pt>
                <c:pt idx="288">
                  <c:v>#N/A</c:v>
                </c:pt>
                <c:pt idx="289">
                  <c:v>#N/A</c:v>
                </c:pt>
                <c:pt idx="290">
                  <c:v>#N/A</c:v>
                </c:pt>
                <c:pt idx="291">
                  <c:v>#N/A</c:v>
                </c:pt>
                <c:pt idx="292">
                  <c:v>#N/A</c:v>
                </c:pt>
                <c:pt idx="293">
                  <c:v>#N/A</c:v>
                </c:pt>
                <c:pt idx="294">
                  <c:v>#N/A</c:v>
                </c:pt>
                <c:pt idx="295">
                  <c:v>#N/A</c:v>
                </c:pt>
                <c:pt idx="296">
                  <c:v>#N/A</c:v>
                </c:pt>
                <c:pt idx="297">
                  <c:v>#N/A</c:v>
                </c:pt>
                <c:pt idx="298">
                  <c:v>#N/A</c:v>
                </c:pt>
                <c:pt idx="299">
                  <c:v>#N/A</c:v>
                </c:pt>
                <c:pt idx="300">
                  <c:v>#N/A</c:v>
                </c:pt>
                <c:pt idx="301">
                  <c:v>181.0744553262798</c:v>
                </c:pt>
                <c:pt idx="302">
                  <c:v>186.14515009932225</c:v>
                </c:pt>
                <c:pt idx="303">
                  <c:v>173.79474500854556</c:v>
                </c:pt>
                <c:pt idx="304">
                  <c:v>#N/A</c:v>
                </c:pt>
                <c:pt idx="305">
                  <c:v>#N/A</c:v>
                </c:pt>
                <c:pt idx="306">
                  <c:v>#N/A</c:v>
                </c:pt>
                <c:pt idx="307">
                  <c:v>#N/A</c:v>
                </c:pt>
                <c:pt idx="308">
                  <c:v>#N/A</c:v>
                </c:pt>
                <c:pt idx="309">
                  <c:v>#N/A</c:v>
                </c:pt>
                <c:pt idx="310">
                  <c:v>204.57034793800139</c:v>
                </c:pt>
                <c:pt idx="311">
                  <c:v>207.53243696383808</c:v>
                </c:pt>
                <c:pt idx="312">
                  <c:v>190.51297628996284</c:v>
                </c:pt>
                <c:pt idx="313">
                  <c:v>188.90641953018701</c:v>
                </c:pt>
                <c:pt idx="314">
                  <c:v>180.77322593382186</c:v>
                </c:pt>
                <c:pt idx="315">
                  <c:v>#N/A</c:v>
                </c:pt>
                <c:pt idx="316">
                  <c:v>#N/A</c:v>
                </c:pt>
                <c:pt idx="317">
                  <c:v>#N/A</c:v>
                </c:pt>
                <c:pt idx="318">
                  <c:v>#N/A</c:v>
                </c:pt>
                <c:pt idx="319">
                  <c:v>214.76194238282932</c:v>
                </c:pt>
                <c:pt idx="320">
                  <c:v>193.47506531579953</c:v>
                </c:pt>
                <c:pt idx="321">
                  <c:v>191.01502527739279</c:v>
                </c:pt>
                <c:pt idx="322">
                  <c:v>209.74145250852987</c:v>
                </c:pt>
                <c:pt idx="323">
                  <c:v>208.63694473618401</c:v>
                </c:pt>
                <c:pt idx="324">
                  <c:v>182.37978269359769</c:v>
                </c:pt>
                <c:pt idx="325">
                  <c:v>185.84392070686434</c:v>
                </c:pt>
                <c:pt idx="326">
                  <c:v>207.43202716635207</c:v>
                </c:pt>
                <c:pt idx="327">
                  <c:v>241.21992402038762</c:v>
                </c:pt>
                <c:pt idx="328">
                  <c:v>249.00168332555182</c:v>
                </c:pt>
                <c:pt idx="329">
                  <c:v>#N/A</c:v>
                </c:pt>
                <c:pt idx="330">
                  <c:v>#N/A</c:v>
                </c:pt>
                <c:pt idx="331">
                  <c:v>264.51499703713728</c:v>
                </c:pt>
                <c:pt idx="332">
                  <c:v>264.66561173336623</c:v>
                </c:pt>
                <c:pt idx="333">
                  <c:v>#N/A</c:v>
                </c:pt>
                <c:pt idx="334">
                  <c:v>198.59596498758501</c:v>
                </c:pt>
                <c:pt idx="335">
                  <c:v>234.44226269008331</c:v>
                </c:pt>
                <c:pt idx="336">
                  <c:v>189.00682932767302</c:v>
                </c:pt>
                <c:pt idx="337">
                  <c:v>168.57343553927407</c:v>
                </c:pt>
                <c:pt idx="338">
                  <c:v>190.36236159373388</c:v>
                </c:pt>
                <c:pt idx="339">
                  <c:v>170.28040209653594</c:v>
                </c:pt>
                <c:pt idx="340">
                  <c:v>#N/A</c:v>
                </c:pt>
                <c:pt idx="341">
                  <c:v>167.06728857698423</c:v>
                </c:pt>
                <c:pt idx="342">
                  <c:v>174.39720379346147</c:v>
                </c:pt>
                <c:pt idx="343">
                  <c:v>173.09187642614361</c:v>
                </c:pt>
                <c:pt idx="344">
                  <c:v>188.40437054275708</c:v>
                </c:pt>
                <c:pt idx="345">
                  <c:v>209.74145250852987</c:v>
                </c:pt>
                <c:pt idx="346">
                  <c:v>232.53447653784949</c:v>
                </c:pt>
                <c:pt idx="347">
                  <c:v>230.92791977807369</c:v>
                </c:pt>
                <c:pt idx="348">
                  <c:v>223.09595557416648</c:v>
                </c:pt>
                <c:pt idx="349">
                  <c:v>232.23324714539157</c:v>
                </c:pt>
                <c:pt idx="350">
                  <c:v>#N/A</c:v>
                </c:pt>
                <c:pt idx="351">
                  <c:v>#N/A</c:v>
                </c:pt>
                <c:pt idx="352">
                  <c:v>#N/A</c:v>
                </c:pt>
                <c:pt idx="353">
                  <c:v>#N/A</c:v>
                </c:pt>
                <c:pt idx="354">
                  <c:v>#N/A</c:v>
                </c:pt>
                <c:pt idx="355">
                  <c:v>243.42893956507939</c:v>
                </c:pt>
                <c:pt idx="356">
                  <c:v>218.22608039609599</c:v>
                </c:pt>
                <c:pt idx="357">
                  <c:v>231.17894427178868</c:v>
                </c:pt>
                <c:pt idx="358">
                  <c:v>211.74964845824962</c:v>
                </c:pt>
                <c:pt idx="359">
                  <c:v>205.12260182417432</c:v>
                </c:pt>
                <c:pt idx="360">
                  <c:v>187.75170685909811</c:v>
                </c:pt>
                <c:pt idx="361">
                  <c:v>207.88387125503908</c:v>
                </c:pt>
                <c:pt idx="362">
                  <c:v>230.7773050818447</c:v>
                </c:pt>
                <c:pt idx="363">
                  <c:v>250.40742049035569</c:v>
                </c:pt>
                <c:pt idx="364">
                  <c:v>#N/A</c:v>
                </c:pt>
              </c:numCache>
            </c:numRef>
          </c:val>
        </c:ser>
        <c:ser>
          <c:idx val="1"/>
          <c:order val="2"/>
          <c:tx>
            <c:strRef>
              <c:f>Data_kronologisk!$S$6</c:f>
              <c:strCache>
                <c:ptCount val="1"/>
                <c:pt idx="0">
                  <c:v>400 kr./MWh Mellemlast</c:v>
                </c:pt>
              </c:strCache>
            </c:strRef>
          </c:tx>
          <c:spPr>
            <a:solidFill>
              <a:srgbClr val="FFC000"/>
            </a:solidFill>
            <a:ln cap="rnd"/>
          </c:spPr>
          <c:invertIfNegative val="0"/>
          <c:cat>
            <c:strRef>
              <c:f>Data_kronologisk!$C$7:$C$371</c:f>
              <c:strCache>
                <c:ptCount val="365"/>
                <c:pt idx="0">
                  <c:v>01-01</c:v>
                </c:pt>
                <c:pt idx="1">
                  <c:v>02-01</c:v>
                </c:pt>
                <c:pt idx="2">
                  <c:v>03-01</c:v>
                </c:pt>
                <c:pt idx="3">
                  <c:v>04-01</c:v>
                </c:pt>
                <c:pt idx="4">
                  <c:v>05-01</c:v>
                </c:pt>
                <c:pt idx="5">
                  <c:v>06-01</c:v>
                </c:pt>
                <c:pt idx="6">
                  <c:v>07-01</c:v>
                </c:pt>
                <c:pt idx="7">
                  <c:v>08-01</c:v>
                </c:pt>
                <c:pt idx="8">
                  <c:v>09-01</c:v>
                </c:pt>
                <c:pt idx="9">
                  <c:v>10-01</c:v>
                </c:pt>
                <c:pt idx="10">
                  <c:v>11-01</c:v>
                </c:pt>
                <c:pt idx="11">
                  <c:v>12-01</c:v>
                </c:pt>
                <c:pt idx="12">
                  <c:v>13-01</c:v>
                </c:pt>
                <c:pt idx="13">
                  <c:v>14-01</c:v>
                </c:pt>
                <c:pt idx="14">
                  <c:v>15-01</c:v>
                </c:pt>
                <c:pt idx="15">
                  <c:v>16-01</c:v>
                </c:pt>
                <c:pt idx="16">
                  <c:v>17-01</c:v>
                </c:pt>
                <c:pt idx="17">
                  <c:v>18-01</c:v>
                </c:pt>
                <c:pt idx="18">
                  <c:v>19-01</c:v>
                </c:pt>
                <c:pt idx="19">
                  <c:v>20-01</c:v>
                </c:pt>
                <c:pt idx="20">
                  <c:v>21-01</c:v>
                </c:pt>
                <c:pt idx="21">
                  <c:v>22-01</c:v>
                </c:pt>
                <c:pt idx="22">
                  <c:v>23-01</c:v>
                </c:pt>
                <c:pt idx="23">
                  <c:v>24-01</c:v>
                </c:pt>
                <c:pt idx="24">
                  <c:v>25-01</c:v>
                </c:pt>
                <c:pt idx="25">
                  <c:v>26-01</c:v>
                </c:pt>
                <c:pt idx="26">
                  <c:v>27-01</c:v>
                </c:pt>
                <c:pt idx="27">
                  <c:v>28-01</c:v>
                </c:pt>
                <c:pt idx="28">
                  <c:v>29-01</c:v>
                </c:pt>
                <c:pt idx="29">
                  <c:v>30-01</c:v>
                </c:pt>
                <c:pt idx="30">
                  <c:v>31-01</c:v>
                </c:pt>
                <c:pt idx="31">
                  <c:v>01-02</c:v>
                </c:pt>
                <c:pt idx="32">
                  <c:v>02-02</c:v>
                </c:pt>
                <c:pt idx="33">
                  <c:v>03-02</c:v>
                </c:pt>
                <c:pt idx="34">
                  <c:v>04-02</c:v>
                </c:pt>
                <c:pt idx="35">
                  <c:v>05-02</c:v>
                </c:pt>
                <c:pt idx="36">
                  <c:v>06-02</c:v>
                </c:pt>
                <c:pt idx="37">
                  <c:v>07-02</c:v>
                </c:pt>
                <c:pt idx="38">
                  <c:v>08-02</c:v>
                </c:pt>
                <c:pt idx="39">
                  <c:v>09-02</c:v>
                </c:pt>
                <c:pt idx="40">
                  <c:v>10-02</c:v>
                </c:pt>
                <c:pt idx="41">
                  <c:v>11-02</c:v>
                </c:pt>
                <c:pt idx="42">
                  <c:v>12-02</c:v>
                </c:pt>
                <c:pt idx="43">
                  <c:v>13-02</c:v>
                </c:pt>
                <c:pt idx="44">
                  <c:v>14-02</c:v>
                </c:pt>
                <c:pt idx="45">
                  <c:v>15-02</c:v>
                </c:pt>
                <c:pt idx="46">
                  <c:v>16-02</c:v>
                </c:pt>
                <c:pt idx="47">
                  <c:v>17-02</c:v>
                </c:pt>
                <c:pt idx="48">
                  <c:v>18-02</c:v>
                </c:pt>
                <c:pt idx="49">
                  <c:v>19-02</c:v>
                </c:pt>
                <c:pt idx="50">
                  <c:v>20-02</c:v>
                </c:pt>
                <c:pt idx="51">
                  <c:v>21-02</c:v>
                </c:pt>
                <c:pt idx="52">
                  <c:v>22-02</c:v>
                </c:pt>
                <c:pt idx="53">
                  <c:v>23-02</c:v>
                </c:pt>
                <c:pt idx="54">
                  <c:v>24-02</c:v>
                </c:pt>
                <c:pt idx="55">
                  <c:v>25-02</c:v>
                </c:pt>
                <c:pt idx="56">
                  <c:v>26-02</c:v>
                </c:pt>
                <c:pt idx="57">
                  <c:v>27-02</c:v>
                </c:pt>
                <c:pt idx="58">
                  <c:v>28-02</c:v>
                </c:pt>
                <c:pt idx="59">
                  <c:v>01-03</c:v>
                </c:pt>
                <c:pt idx="60">
                  <c:v>02-03</c:v>
                </c:pt>
                <c:pt idx="61">
                  <c:v>03-03</c:v>
                </c:pt>
                <c:pt idx="62">
                  <c:v>04-03</c:v>
                </c:pt>
                <c:pt idx="63">
                  <c:v>05-03</c:v>
                </c:pt>
                <c:pt idx="64">
                  <c:v>06-03</c:v>
                </c:pt>
                <c:pt idx="65">
                  <c:v>07-03</c:v>
                </c:pt>
                <c:pt idx="66">
                  <c:v>08-03</c:v>
                </c:pt>
                <c:pt idx="67">
                  <c:v>09-03</c:v>
                </c:pt>
                <c:pt idx="68">
                  <c:v>10-03</c:v>
                </c:pt>
                <c:pt idx="69">
                  <c:v>11-03</c:v>
                </c:pt>
                <c:pt idx="70">
                  <c:v>12-03</c:v>
                </c:pt>
                <c:pt idx="71">
                  <c:v>13-03</c:v>
                </c:pt>
                <c:pt idx="72">
                  <c:v>14-03</c:v>
                </c:pt>
                <c:pt idx="73">
                  <c:v>15-03</c:v>
                </c:pt>
                <c:pt idx="74">
                  <c:v>16-03</c:v>
                </c:pt>
                <c:pt idx="75">
                  <c:v>17-03</c:v>
                </c:pt>
                <c:pt idx="76">
                  <c:v>18-03</c:v>
                </c:pt>
                <c:pt idx="77">
                  <c:v>19-03</c:v>
                </c:pt>
                <c:pt idx="78">
                  <c:v>20-03</c:v>
                </c:pt>
                <c:pt idx="79">
                  <c:v>21-03</c:v>
                </c:pt>
                <c:pt idx="80">
                  <c:v>22-03</c:v>
                </c:pt>
                <c:pt idx="81">
                  <c:v>23-03</c:v>
                </c:pt>
                <c:pt idx="82">
                  <c:v>24-03</c:v>
                </c:pt>
                <c:pt idx="83">
                  <c:v>25-03</c:v>
                </c:pt>
                <c:pt idx="84">
                  <c:v>26-03</c:v>
                </c:pt>
                <c:pt idx="85">
                  <c:v>27-03</c:v>
                </c:pt>
                <c:pt idx="86">
                  <c:v>28-03</c:v>
                </c:pt>
                <c:pt idx="87">
                  <c:v>29-03</c:v>
                </c:pt>
                <c:pt idx="88">
                  <c:v>30-03</c:v>
                </c:pt>
                <c:pt idx="89">
                  <c:v>31-03</c:v>
                </c:pt>
                <c:pt idx="90">
                  <c:v>01-04</c:v>
                </c:pt>
                <c:pt idx="91">
                  <c:v>02-04</c:v>
                </c:pt>
                <c:pt idx="92">
                  <c:v>03-04</c:v>
                </c:pt>
                <c:pt idx="93">
                  <c:v>04-04</c:v>
                </c:pt>
                <c:pt idx="94">
                  <c:v>05-04</c:v>
                </c:pt>
                <c:pt idx="95">
                  <c:v>06-04</c:v>
                </c:pt>
                <c:pt idx="96">
                  <c:v>07-04</c:v>
                </c:pt>
                <c:pt idx="97">
                  <c:v>08-04</c:v>
                </c:pt>
                <c:pt idx="98">
                  <c:v>09-04</c:v>
                </c:pt>
                <c:pt idx="99">
                  <c:v>10-04</c:v>
                </c:pt>
                <c:pt idx="100">
                  <c:v>11-04</c:v>
                </c:pt>
                <c:pt idx="101">
                  <c:v>12-04</c:v>
                </c:pt>
                <c:pt idx="102">
                  <c:v>13-04</c:v>
                </c:pt>
                <c:pt idx="103">
                  <c:v>14-04</c:v>
                </c:pt>
                <c:pt idx="104">
                  <c:v>15-04</c:v>
                </c:pt>
                <c:pt idx="105">
                  <c:v>16-04</c:v>
                </c:pt>
                <c:pt idx="106">
                  <c:v>17-04</c:v>
                </c:pt>
                <c:pt idx="107">
                  <c:v>18-04</c:v>
                </c:pt>
                <c:pt idx="108">
                  <c:v>19-04</c:v>
                </c:pt>
                <c:pt idx="109">
                  <c:v>20-04</c:v>
                </c:pt>
                <c:pt idx="110">
                  <c:v>21-04</c:v>
                </c:pt>
                <c:pt idx="111">
                  <c:v>22-04</c:v>
                </c:pt>
                <c:pt idx="112">
                  <c:v>23-04</c:v>
                </c:pt>
                <c:pt idx="113">
                  <c:v>24-04</c:v>
                </c:pt>
                <c:pt idx="114">
                  <c:v>25-04</c:v>
                </c:pt>
                <c:pt idx="115">
                  <c:v>26-04</c:v>
                </c:pt>
                <c:pt idx="116">
                  <c:v>27-04</c:v>
                </c:pt>
                <c:pt idx="117">
                  <c:v>28-04</c:v>
                </c:pt>
                <c:pt idx="118">
                  <c:v>29-04</c:v>
                </c:pt>
                <c:pt idx="119">
                  <c:v>30-04</c:v>
                </c:pt>
                <c:pt idx="120">
                  <c:v>01-05</c:v>
                </c:pt>
                <c:pt idx="121">
                  <c:v>02-05</c:v>
                </c:pt>
                <c:pt idx="122">
                  <c:v>03-05</c:v>
                </c:pt>
                <c:pt idx="123">
                  <c:v>04-05</c:v>
                </c:pt>
                <c:pt idx="124">
                  <c:v>05-05</c:v>
                </c:pt>
                <c:pt idx="125">
                  <c:v>06-05</c:v>
                </c:pt>
                <c:pt idx="126">
                  <c:v>07-05</c:v>
                </c:pt>
                <c:pt idx="127">
                  <c:v>08-05</c:v>
                </c:pt>
                <c:pt idx="128">
                  <c:v>09-05</c:v>
                </c:pt>
                <c:pt idx="129">
                  <c:v>10-05</c:v>
                </c:pt>
                <c:pt idx="130">
                  <c:v>11-05</c:v>
                </c:pt>
                <c:pt idx="131">
                  <c:v>12-05</c:v>
                </c:pt>
                <c:pt idx="132">
                  <c:v>13-05</c:v>
                </c:pt>
                <c:pt idx="133">
                  <c:v>14-05</c:v>
                </c:pt>
                <c:pt idx="134">
                  <c:v>15-05</c:v>
                </c:pt>
                <c:pt idx="135">
                  <c:v>16-05</c:v>
                </c:pt>
                <c:pt idx="136">
                  <c:v>17-05</c:v>
                </c:pt>
                <c:pt idx="137">
                  <c:v>18-05</c:v>
                </c:pt>
                <c:pt idx="138">
                  <c:v>19-05</c:v>
                </c:pt>
                <c:pt idx="139">
                  <c:v>20-05</c:v>
                </c:pt>
                <c:pt idx="140">
                  <c:v>21-05</c:v>
                </c:pt>
                <c:pt idx="141">
                  <c:v>22-05</c:v>
                </c:pt>
                <c:pt idx="142">
                  <c:v>23-05</c:v>
                </c:pt>
                <c:pt idx="143">
                  <c:v>24-05</c:v>
                </c:pt>
                <c:pt idx="144">
                  <c:v>25-05</c:v>
                </c:pt>
                <c:pt idx="145">
                  <c:v>26-05</c:v>
                </c:pt>
                <c:pt idx="146">
                  <c:v>27-05</c:v>
                </c:pt>
                <c:pt idx="147">
                  <c:v>28-05</c:v>
                </c:pt>
                <c:pt idx="148">
                  <c:v>29-05</c:v>
                </c:pt>
                <c:pt idx="149">
                  <c:v>30-05</c:v>
                </c:pt>
                <c:pt idx="150">
                  <c:v>31-05</c:v>
                </c:pt>
                <c:pt idx="151">
                  <c:v>01-06</c:v>
                </c:pt>
                <c:pt idx="152">
                  <c:v>02-06</c:v>
                </c:pt>
                <c:pt idx="153">
                  <c:v>03-06</c:v>
                </c:pt>
                <c:pt idx="154">
                  <c:v>04-06</c:v>
                </c:pt>
                <c:pt idx="155">
                  <c:v>05-06</c:v>
                </c:pt>
                <c:pt idx="156">
                  <c:v>06-06</c:v>
                </c:pt>
                <c:pt idx="157">
                  <c:v>07-06</c:v>
                </c:pt>
                <c:pt idx="158">
                  <c:v>08-06</c:v>
                </c:pt>
                <c:pt idx="159">
                  <c:v>09-06</c:v>
                </c:pt>
                <c:pt idx="160">
                  <c:v>10-06</c:v>
                </c:pt>
                <c:pt idx="161">
                  <c:v>11-06</c:v>
                </c:pt>
                <c:pt idx="162">
                  <c:v>12-06</c:v>
                </c:pt>
                <c:pt idx="163">
                  <c:v>13-06</c:v>
                </c:pt>
                <c:pt idx="164">
                  <c:v>14-06</c:v>
                </c:pt>
                <c:pt idx="165">
                  <c:v>15-06</c:v>
                </c:pt>
                <c:pt idx="166">
                  <c:v>16-06</c:v>
                </c:pt>
                <c:pt idx="167">
                  <c:v>17-06</c:v>
                </c:pt>
                <c:pt idx="168">
                  <c:v>18-06</c:v>
                </c:pt>
                <c:pt idx="169">
                  <c:v>19-06</c:v>
                </c:pt>
                <c:pt idx="170">
                  <c:v>20-06</c:v>
                </c:pt>
                <c:pt idx="171">
                  <c:v>21-06</c:v>
                </c:pt>
                <c:pt idx="172">
                  <c:v>22-06</c:v>
                </c:pt>
                <c:pt idx="173">
                  <c:v>23-06</c:v>
                </c:pt>
                <c:pt idx="174">
                  <c:v>24-06</c:v>
                </c:pt>
                <c:pt idx="175">
                  <c:v>25-06</c:v>
                </c:pt>
                <c:pt idx="176">
                  <c:v>26-06</c:v>
                </c:pt>
                <c:pt idx="177">
                  <c:v>27-06</c:v>
                </c:pt>
                <c:pt idx="178">
                  <c:v>28-06</c:v>
                </c:pt>
                <c:pt idx="179">
                  <c:v>29-06</c:v>
                </c:pt>
                <c:pt idx="180">
                  <c:v>30-06</c:v>
                </c:pt>
                <c:pt idx="181">
                  <c:v>01-07</c:v>
                </c:pt>
                <c:pt idx="182">
                  <c:v>02-07</c:v>
                </c:pt>
                <c:pt idx="183">
                  <c:v>03-07</c:v>
                </c:pt>
                <c:pt idx="184">
                  <c:v>04-07</c:v>
                </c:pt>
                <c:pt idx="185">
                  <c:v>05-07</c:v>
                </c:pt>
                <c:pt idx="186">
                  <c:v>06-07</c:v>
                </c:pt>
                <c:pt idx="187">
                  <c:v>07-07</c:v>
                </c:pt>
                <c:pt idx="188">
                  <c:v>08-07</c:v>
                </c:pt>
                <c:pt idx="189">
                  <c:v>09-07</c:v>
                </c:pt>
                <c:pt idx="190">
                  <c:v>10-07</c:v>
                </c:pt>
                <c:pt idx="191">
                  <c:v>11-07</c:v>
                </c:pt>
                <c:pt idx="192">
                  <c:v>12-07</c:v>
                </c:pt>
                <c:pt idx="193">
                  <c:v>13-07</c:v>
                </c:pt>
                <c:pt idx="194">
                  <c:v>14-07</c:v>
                </c:pt>
                <c:pt idx="195">
                  <c:v>15-07</c:v>
                </c:pt>
                <c:pt idx="196">
                  <c:v>16-07</c:v>
                </c:pt>
                <c:pt idx="197">
                  <c:v>17-07</c:v>
                </c:pt>
                <c:pt idx="198">
                  <c:v>18-07</c:v>
                </c:pt>
                <c:pt idx="199">
                  <c:v>19-07</c:v>
                </c:pt>
                <c:pt idx="200">
                  <c:v>20-07</c:v>
                </c:pt>
                <c:pt idx="201">
                  <c:v>21-07</c:v>
                </c:pt>
                <c:pt idx="202">
                  <c:v>22-07</c:v>
                </c:pt>
                <c:pt idx="203">
                  <c:v>23-07</c:v>
                </c:pt>
                <c:pt idx="204">
                  <c:v>24-07</c:v>
                </c:pt>
                <c:pt idx="205">
                  <c:v>25-07</c:v>
                </c:pt>
                <c:pt idx="206">
                  <c:v>26-07</c:v>
                </c:pt>
                <c:pt idx="207">
                  <c:v>27-07</c:v>
                </c:pt>
                <c:pt idx="208">
                  <c:v>28-07</c:v>
                </c:pt>
                <c:pt idx="209">
                  <c:v>29-07</c:v>
                </c:pt>
                <c:pt idx="210">
                  <c:v>30-07</c:v>
                </c:pt>
                <c:pt idx="211">
                  <c:v>31-07</c:v>
                </c:pt>
                <c:pt idx="212">
                  <c:v>01-08</c:v>
                </c:pt>
                <c:pt idx="213">
                  <c:v>02-08</c:v>
                </c:pt>
                <c:pt idx="214">
                  <c:v>03-08</c:v>
                </c:pt>
                <c:pt idx="215">
                  <c:v>04-08</c:v>
                </c:pt>
                <c:pt idx="216">
                  <c:v>05-08</c:v>
                </c:pt>
                <c:pt idx="217">
                  <c:v>06-08</c:v>
                </c:pt>
                <c:pt idx="218">
                  <c:v>07-08</c:v>
                </c:pt>
                <c:pt idx="219">
                  <c:v>08-08</c:v>
                </c:pt>
                <c:pt idx="220">
                  <c:v>09-08</c:v>
                </c:pt>
                <c:pt idx="221">
                  <c:v>10-08</c:v>
                </c:pt>
                <c:pt idx="222">
                  <c:v>11-08</c:v>
                </c:pt>
                <c:pt idx="223">
                  <c:v>12-08</c:v>
                </c:pt>
                <c:pt idx="224">
                  <c:v>13-08</c:v>
                </c:pt>
                <c:pt idx="225">
                  <c:v>14-08</c:v>
                </c:pt>
                <c:pt idx="226">
                  <c:v>15-08</c:v>
                </c:pt>
                <c:pt idx="227">
                  <c:v>16-08</c:v>
                </c:pt>
                <c:pt idx="228">
                  <c:v>17-08</c:v>
                </c:pt>
                <c:pt idx="229">
                  <c:v>18-08</c:v>
                </c:pt>
                <c:pt idx="230">
                  <c:v>19-08</c:v>
                </c:pt>
                <c:pt idx="231">
                  <c:v>20-08</c:v>
                </c:pt>
                <c:pt idx="232">
                  <c:v>21-08</c:v>
                </c:pt>
                <c:pt idx="233">
                  <c:v>22-08</c:v>
                </c:pt>
                <c:pt idx="234">
                  <c:v>23-08</c:v>
                </c:pt>
                <c:pt idx="235">
                  <c:v>24-08</c:v>
                </c:pt>
                <c:pt idx="236">
                  <c:v>25-08</c:v>
                </c:pt>
                <c:pt idx="237">
                  <c:v>26-08</c:v>
                </c:pt>
                <c:pt idx="238">
                  <c:v>27-08</c:v>
                </c:pt>
                <c:pt idx="239">
                  <c:v>28-08</c:v>
                </c:pt>
                <c:pt idx="240">
                  <c:v>29-08</c:v>
                </c:pt>
                <c:pt idx="241">
                  <c:v>30-08</c:v>
                </c:pt>
                <c:pt idx="242">
                  <c:v>31-08</c:v>
                </c:pt>
                <c:pt idx="243">
                  <c:v>01-09</c:v>
                </c:pt>
                <c:pt idx="244">
                  <c:v>02-09</c:v>
                </c:pt>
                <c:pt idx="245">
                  <c:v>03-09</c:v>
                </c:pt>
                <c:pt idx="246">
                  <c:v>04-09</c:v>
                </c:pt>
                <c:pt idx="247">
                  <c:v>05-09</c:v>
                </c:pt>
                <c:pt idx="248">
                  <c:v>06-09</c:v>
                </c:pt>
                <c:pt idx="249">
                  <c:v>07-09</c:v>
                </c:pt>
                <c:pt idx="250">
                  <c:v>08-09</c:v>
                </c:pt>
                <c:pt idx="251">
                  <c:v>09-09</c:v>
                </c:pt>
                <c:pt idx="252">
                  <c:v>10-09</c:v>
                </c:pt>
                <c:pt idx="253">
                  <c:v>11-09</c:v>
                </c:pt>
                <c:pt idx="254">
                  <c:v>12-09</c:v>
                </c:pt>
                <c:pt idx="255">
                  <c:v>13-09</c:v>
                </c:pt>
                <c:pt idx="256">
                  <c:v>14-09</c:v>
                </c:pt>
                <c:pt idx="257">
                  <c:v>15-09</c:v>
                </c:pt>
                <c:pt idx="258">
                  <c:v>16-09</c:v>
                </c:pt>
                <c:pt idx="259">
                  <c:v>17-09</c:v>
                </c:pt>
                <c:pt idx="260">
                  <c:v>18-09</c:v>
                </c:pt>
                <c:pt idx="261">
                  <c:v>19-09</c:v>
                </c:pt>
                <c:pt idx="262">
                  <c:v>20-09</c:v>
                </c:pt>
                <c:pt idx="263">
                  <c:v>21-09</c:v>
                </c:pt>
                <c:pt idx="264">
                  <c:v>22-09</c:v>
                </c:pt>
                <c:pt idx="265">
                  <c:v>23-09</c:v>
                </c:pt>
                <c:pt idx="266">
                  <c:v>24-09</c:v>
                </c:pt>
                <c:pt idx="267">
                  <c:v>25-09</c:v>
                </c:pt>
                <c:pt idx="268">
                  <c:v>26-09</c:v>
                </c:pt>
                <c:pt idx="269">
                  <c:v>27-09</c:v>
                </c:pt>
                <c:pt idx="270">
                  <c:v>28-09</c:v>
                </c:pt>
                <c:pt idx="271">
                  <c:v>29-09</c:v>
                </c:pt>
                <c:pt idx="272">
                  <c:v>30-09</c:v>
                </c:pt>
                <c:pt idx="273">
                  <c:v>01-10</c:v>
                </c:pt>
                <c:pt idx="274">
                  <c:v>02-10</c:v>
                </c:pt>
                <c:pt idx="275">
                  <c:v>03-10</c:v>
                </c:pt>
                <c:pt idx="276">
                  <c:v>04-10</c:v>
                </c:pt>
                <c:pt idx="277">
                  <c:v>05-10</c:v>
                </c:pt>
                <c:pt idx="278">
                  <c:v>06-10</c:v>
                </c:pt>
                <c:pt idx="279">
                  <c:v>07-10</c:v>
                </c:pt>
                <c:pt idx="280">
                  <c:v>08-10</c:v>
                </c:pt>
                <c:pt idx="281">
                  <c:v>09-10</c:v>
                </c:pt>
                <c:pt idx="282">
                  <c:v>10-10</c:v>
                </c:pt>
                <c:pt idx="283">
                  <c:v>11-10</c:v>
                </c:pt>
                <c:pt idx="284">
                  <c:v>12-10</c:v>
                </c:pt>
                <c:pt idx="285">
                  <c:v>13-10</c:v>
                </c:pt>
                <c:pt idx="286">
                  <c:v>14-10</c:v>
                </c:pt>
                <c:pt idx="287">
                  <c:v>15-10</c:v>
                </c:pt>
                <c:pt idx="288">
                  <c:v>16-10</c:v>
                </c:pt>
                <c:pt idx="289">
                  <c:v>17-10</c:v>
                </c:pt>
                <c:pt idx="290">
                  <c:v>18-10</c:v>
                </c:pt>
                <c:pt idx="291">
                  <c:v>19-10</c:v>
                </c:pt>
                <c:pt idx="292">
                  <c:v>20-10</c:v>
                </c:pt>
                <c:pt idx="293">
                  <c:v>21-10</c:v>
                </c:pt>
                <c:pt idx="294">
                  <c:v>22-10</c:v>
                </c:pt>
                <c:pt idx="295">
                  <c:v>23-10</c:v>
                </c:pt>
                <c:pt idx="296">
                  <c:v>24-10</c:v>
                </c:pt>
                <c:pt idx="297">
                  <c:v>25-10</c:v>
                </c:pt>
                <c:pt idx="298">
                  <c:v>26-10</c:v>
                </c:pt>
                <c:pt idx="299">
                  <c:v>27-10</c:v>
                </c:pt>
                <c:pt idx="300">
                  <c:v>28-10</c:v>
                </c:pt>
                <c:pt idx="301">
                  <c:v>29-10</c:v>
                </c:pt>
                <c:pt idx="302">
                  <c:v>30-10</c:v>
                </c:pt>
                <c:pt idx="303">
                  <c:v>31-10</c:v>
                </c:pt>
                <c:pt idx="304">
                  <c:v>01-11</c:v>
                </c:pt>
                <c:pt idx="305">
                  <c:v>02-11</c:v>
                </c:pt>
                <c:pt idx="306">
                  <c:v>03-11</c:v>
                </c:pt>
                <c:pt idx="307">
                  <c:v>04-11</c:v>
                </c:pt>
                <c:pt idx="308">
                  <c:v>05-11</c:v>
                </c:pt>
                <c:pt idx="309">
                  <c:v>06-11</c:v>
                </c:pt>
                <c:pt idx="310">
                  <c:v>07-11</c:v>
                </c:pt>
                <c:pt idx="311">
                  <c:v>08-11</c:v>
                </c:pt>
                <c:pt idx="312">
                  <c:v>09-11</c:v>
                </c:pt>
                <c:pt idx="313">
                  <c:v>10-11</c:v>
                </c:pt>
                <c:pt idx="314">
                  <c:v>11-11</c:v>
                </c:pt>
                <c:pt idx="315">
                  <c:v>12-11</c:v>
                </c:pt>
                <c:pt idx="316">
                  <c:v>13-11</c:v>
                </c:pt>
                <c:pt idx="317">
                  <c:v>14-11</c:v>
                </c:pt>
                <c:pt idx="318">
                  <c:v>15-11</c:v>
                </c:pt>
                <c:pt idx="319">
                  <c:v>16-11</c:v>
                </c:pt>
                <c:pt idx="320">
                  <c:v>17-11</c:v>
                </c:pt>
                <c:pt idx="321">
                  <c:v>18-11</c:v>
                </c:pt>
                <c:pt idx="322">
                  <c:v>19-11</c:v>
                </c:pt>
                <c:pt idx="323">
                  <c:v>20-11</c:v>
                </c:pt>
                <c:pt idx="324">
                  <c:v>21-11</c:v>
                </c:pt>
                <c:pt idx="325">
                  <c:v>22-11</c:v>
                </c:pt>
                <c:pt idx="326">
                  <c:v>23-11</c:v>
                </c:pt>
                <c:pt idx="327">
                  <c:v>24-11</c:v>
                </c:pt>
                <c:pt idx="328">
                  <c:v>25-11</c:v>
                </c:pt>
                <c:pt idx="329">
                  <c:v>26-11</c:v>
                </c:pt>
                <c:pt idx="330">
                  <c:v>27-11</c:v>
                </c:pt>
                <c:pt idx="331">
                  <c:v>28-11</c:v>
                </c:pt>
                <c:pt idx="332">
                  <c:v>29-11</c:v>
                </c:pt>
                <c:pt idx="333">
                  <c:v>30-11</c:v>
                </c:pt>
                <c:pt idx="334">
                  <c:v>01-12</c:v>
                </c:pt>
                <c:pt idx="335">
                  <c:v>02-12</c:v>
                </c:pt>
                <c:pt idx="336">
                  <c:v>03-12</c:v>
                </c:pt>
                <c:pt idx="337">
                  <c:v>04-12</c:v>
                </c:pt>
                <c:pt idx="338">
                  <c:v>05-12</c:v>
                </c:pt>
                <c:pt idx="339">
                  <c:v>06-12</c:v>
                </c:pt>
                <c:pt idx="340">
                  <c:v>07-12</c:v>
                </c:pt>
                <c:pt idx="341">
                  <c:v>08-12</c:v>
                </c:pt>
                <c:pt idx="342">
                  <c:v>09-12</c:v>
                </c:pt>
                <c:pt idx="343">
                  <c:v>10-12</c:v>
                </c:pt>
                <c:pt idx="344">
                  <c:v>11-12</c:v>
                </c:pt>
                <c:pt idx="345">
                  <c:v>12-12</c:v>
                </c:pt>
                <c:pt idx="346">
                  <c:v>13-12</c:v>
                </c:pt>
                <c:pt idx="347">
                  <c:v>14-12</c:v>
                </c:pt>
                <c:pt idx="348">
                  <c:v>15-12</c:v>
                </c:pt>
                <c:pt idx="349">
                  <c:v>16-12</c:v>
                </c:pt>
                <c:pt idx="350">
                  <c:v>17-12</c:v>
                </c:pt>
                <c:pt idx="351">
                  <c:v>18-12</c:v>
                </c:pt>
                <c:pt idx="352">
                  <c:v>19-12</c:v>
                </c:pt>
                <c:pt idx="353">
                  <c:v>20-12</c:v>
                </c:pt>
                <c:pt idx="354">
                  <c:v>21-12</c:v>
                </c:pt>
                <c:pt idx="355">
                  <c:v>22-12</c:v>
                </c:pt>
                <c:pt idx="356">
                  <c:v>23-12</c:v>
                </c:pt>
                <c:pt idx="357">
                  <c:v>24-12</c:v>
                </c:pt>
                <c:pt idx="358">
                  <c:v>25-12</c:v>
                </c:pt>
                <c:pt idx="359">
                  <c:v>26-12</c:v>
                </c:pt>
                <c:pt idx="360">
                  <c:v>27-12</c:v>
                </c:pt>
                <c:pt idx="361">
                  <c:v>28-12</c:v>
                </c:pt>
                <c:pt idx="362">
                  <c:v>29-12</c:v>
                </c:pt>
                <c:pt idx="363">
                  <c:v>30-12</c:v>
                </c:pt>
                <c:pt idx="364">
                  <c:v>31-12</c:v>
                </c:pt>
              </c:strCache>
            </c:strRef>
          </c:cat>
          <c:val>
            <c:numRef>
              <c:f>Data_kronologisk!$S$7:$S$371</c:f>
              <c:numCache>
                <c:formatCode>0.00</c:formatCode>
                <c:ptCount val="36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  <c:pt idx="50">
                  <c:v>#N/A</c:v>
                </c:pt>
                <c:pt idx="51">
                  <c:v>#N/A</c:v>
                </c:pt>
                <c:pt idx="52">
                  <c:v>#N/A</c:v>
                </c:pt>
                <c:pt idx="53">
                  <c:v>#N/A</c:v>
                </c:pt>
                <c:pt idx="54">
                  <c:v>#N/A</c:v>
                </c:pt>
                <c:pt idx="55">
                  <c:v>#N/A</c:v>
                </c:pt>
                <c:pt idx="56">
                  <c:v>#N/A</c:v>
                </c:pt>
                <c:pt idx="57">
                  <c:v>#N/A</c:v>
                </c:pt>
                <c:pt idx="58">
                  <c:v>#N/A</c:v>
                </c:pt>
                <c:pt idx="59">
                  <c:v>#N/A</c:v>
                </c:pt>
                <c:pt idx="60">
                  <c:v>#N/A</c:v>
                </c:pt>
                <c:pt idx="61">
                  <c:v>#N/A</c:v>
                </c:pt>
                <c:pt idx="62">
                  <c:v>#N/A</c:v>
                </c:pt>
                <c:pt idx="63">
                  <c:v>#N/A</c:v>
                </c:pt>
                <c:pt idx="64">
                  <c:v>#N/A</c:v>
                </c:pt>
                <c:pt idx="65">
                  <c:v>#N/A</c:v>
                </c:pt>
                <c:pt idx="66">
                  <c:v>#N/A</c:v>
                </c:pt>
                <c:pt idx="67">
                  <c:v>#N/A</c:v>
                </c:pt>
                <c:pt idx="68">
                  <c:v>#N/A</c:v>
                </c:pt>
                <c:pt idx="69">
                  <c:v>#N/A</c:v>
                </c:pt>
                <c:pt idx="70">
                  <c:v>#N/A</c:v>
                </c:pt>
                <c:pt idx="71">
                  <c:v>#N/A</c:v>
                </c:pt>
                <c:pt idx="72">
                  <c:v>#N/A</c:v>
                </c:pt>
                <c:pt idx="73">
                  <c:v>#N/A</c:v>
                </c:pt>
                <c:pt idx="74">
                  <c:v>#N/A</c:v>
                </c:pt>
                <c:pt idx="75">
                  <c:v>#N/A</c:v>
                </c:pt>
                <c:pt idx="76">
                  <c:v>#N/A</c:v>
                </c:pt>
                <c:pt idx="77">
                  <c:v>#N/A</c:v>
                </c:pt>
                <c:pt idx="78">
                  <c:v>#N/A</c:v>
                </c:pt>
                <c:pt idx="79">
                  <c:v>#N/A</c:v>
                </c:pt>
                <c:pt idx="80">
                  <c:v>#N/A</c:v>
                </c:pt>
                <c:pt idx="81">
                  <c:v>#N/A</c:v>
                </c:pt>
                <c:pt idx="82">
                  <c:v>#N/A</c:v>
                </c:pt>
                <c:pt idx="83">
                  <c:v>#N/A</c:v>
                </c:pt>
                <c:pt idx="84">
                  <c:v>#N/A</c:v>
                </c:pt>
                <c:pt idx="85">
                  <c:v>122.33472379697585</c:v>
                </c:pt>
                <c:pt idx="86">
                  <c:v>133.6308260141497</c:v>
                </c:pt>
                <c:pt idx="87">
                  <c:v>163.50274076623163</c:v>
                </c:pt>
                <c:pt idx="88">
                  <c:v>#N/A</c:v>
                </c:pt>
                <c:pt idx="89">
                  <c:v>152.80909733397371</c:v>
                </c:pt>
                <c:pt idx="90">
                  <c:v>#N/A</c:v>
                </c:pt>
                <c:pt idx="91">
                  <c:v>164.75786323480645</c:v>
                </c:pt>
                <c:pt idx="92">
                  <c:v>#N/A</c:v>
                </c:pt>
                <c:pt idx="93">
                  <c:v>#N/A</c:v>
                </c:pt>
                <c:pt idx="94">
                  <c:v>#N/A</c:v>
                </c:pt>
                <c:pt idx="95">
                  <c:v>150.80090138425393</c:v>
                </c:pt>
                <c:pt idx="96">
                  <c:v>140.65951183816895</c:v>
                </c:pt>
                <c:pt idx="97">
                  <c:v>141.01094612936993</c:v>
                </c:pt>
                <c:pt idx="98">
                  <c:v>145.52938701623947</c:v>
                </c:pt>
                <c:pt idx="99">
                  <c:v>157.92999700575916</c:v>
                </c:pt>
                <c:pt idx="100">
                  <c:v>141.91463430674384</c:v>
                </c:pt>
                <c:pt idx="101">
                  <c:v>149.39516421945007</c:v>
                </c:pt>
                <c:pt idx="102">
                  <c:v>157.37774311958626</c:v>
                </c:pt>
                <c:pt idx="103">
                  <c:v>143.21996167406172</c:v>
                </c:pt>
                <c:pt idx="104">
                  <c:v>145.42897721875349</c:v>
                </c:pt>
                <c:pt idx="105">
                  <c:v>146.3326653961274</c:v>
                </c:pt>
                <c:pt idx="106">
                  <c:v>144.37467434515059</c:v>
                </c:pt>
                <c:pt idx="107">
                  <c:v>138.50070119222022</c:v>
                </c:pt>
                <c:pt idx="108">
                  <c:v>#N/A</c:v>
                </c:pt>
                <c:pt idx="109">
                  <c:v>#N/A</c:v>
                </c:pt>
                <c:pt idx="110">
                  <c:v>#N/A</c:v>
                </c:pt>
                <c:pt idx="111">
                  <c:v>164.35622404486253</c:v>
                </c:pt>
                <c:pt idx="112">
                  <c:v>164.85827303229249</c:v>
                </c:pt>
                <c:pt idx="113">
                  <c:v>160.54065174039491</c:v>
                </c:pt>
                <c:pt idx="114">
                  <c:v>134.38389949529463</c:v>
                </c:pt>
                <c:pt idx="115">
                  <c:v>102.3531740972639</c:v>
                </c:pt>
                <c:pt idx="116">
                  <c:v>116.15952125158749</c:v>
                </c:pt>
                <c:pt idx="117">
                  <c:v>100.79682223623107</c:v>
                </c:pt>
                <c:pt idx="118">
                  <c:v>#N/A</c:v>
                </c:pt>
                <c:pt idx="119">
                  <c:v>100.14415855257215</c:v>
                </c:pt>
                <c:pt idx="120">
                  <c:v>143.47098616777666</c:v>
                </c:pt>
                <c:pt idx="121">
                  <c:v>129.51402431722411</c:v>
                </c:pt>
                <c:pt idx="122">
                  <c:v>84.63084484098674</c:v>
                </c:pt>
                <c:pt idx="123">
                  <c:v>#N/A</c:v>
                </c:pt>
                <c:pt idx="124">
                  <c:v>#N/A</c:v>
                </c:pt>
                <c:pt idx="125">
                  <c:v>#N/A</c:v>
                </c:pt>
                <c:pt idx="126">
                  <c:v>#N/A</c:v>
                </c:pt>
                <c:pt idx="127">
                  <c:v>#N/A</c:v>
                </c:pt>
                <c:pt idx="128">
                  <c:v>#N/A</c:v>
                </c:pt>
                <c:pt idx="129">
                  <c:v>#N/A</c:v>
                </c:pt>
                <c:pt idx="130">
                  <c:v>#N/A</c:v>
                </c:pt>
                <c:pt idx="131">
                  <c:v>#N/A</c:v>
                </c:pt>
                <c:pt idx="132">
                  <c:v>102.3531740972639</c:v>
                </c:pt>
                <c:pt idx="133">
                  <c:v>115.95870165661555</c:v>
                </c:pt>
                <c:pt idx="134">
                  <c:v>134.58471909026659</c:v>
                </c:pt>
                <c:pt idx="135">
                  <c:v>132.92795743174776</c:v>
                </c:pt>
                <c:pt idx="136">
                  <c:v>118.8203808849662</c:v>
                </c:pt>
                <c:pt idx="137">
                  <c:v>103.40747697086678</c:v>
                </c:pt>
                <c:pt idx="138">
                  <c:v>90.956662082604069</c:v>
                </c:pt>
                <c:pt idx="139">
                  <c:v>87.141089778136475</c:v>
                </c:pt>
                <c:pt idx="140">
                  <c:v>97.684118514165405</c:v>
                </c:pt>
                <c:pt idx="141">
                  <c:v>77.702568814453429</c:v>
                </c:pt>
                <c:pt idx="142">
                  <c:v>104.11034555326876</c:v>
                </c:pt>
                <c:pt idx="143">
                  <c:v>122.18410910074688</c:v>
                </c:pt>
                <c:pt idx="144">
                  <c:v>113.39825182072278</c:v>
                </c:pt>
                <c:pt idx="145">
                  <c:v>113.14722732700783</c:v>
                </c:pt>
                <c:pt idx="146">
                  <c:v>118.51915149250823</c:v>
                </c:pt>
                <c:pt idx="147">
                  <c:v>113.49866161820874</c:v>
                </c:pt>
                <c:pt idx="148">
                  <c:v>115.25583307421357</c:v>
                </c:pt>
                <c:pt idx="149">
                  <c:v>100.8470271349741</c:v>
                </c:pt>
                <c:pt idx="150">
                  <c:v>88.145187752996392</c:v>
                </c:pt>
                <c:pt idx="151">
                  <c:v>104.71280433818465</c:v>
                </c:pt>
                <c:pt idx="152">
                  <c:v>115.9084967578725</c:v>
                </c:pt>
                <c:pt idx="153">
                  <c:v>#N/A</c:v>
                </c:pt>
                <c:pt idx="154">
                  <c:v>#N/A</c:v>
                </c:pt>
                <c:pt idx="155">
                  <c:v>91.759940462491997</c:v>
                </c:pt>
                <c:pt idx="156">
                  <c:v>113.34804692197976</c:v>
                </c:pt>
                <c:pt idx="157">
                  <c:v>95.525307868216572</c:v>
                </c:pt>
                <c:pt idx="158">
                  <c:v>90.956662082604055</c:v>
                </c:pt>
                <c:pt idx="159">
                  <c:v>80.714862739033165</c:v>
                </c:pt>
                <c:pt idx="160">
                  <c:v>83.024288081210912</c:v>
                </c:pt>
                <c:pt idx="161">
                  <c:v>93.617521715982789</c:v>
                </c:pt>
                <c:pt idx="162">
                  <c:v>102.80501818595086</c:v>
                </c:pt>
                <c:pt idx="163">
                  <c:v>118.77017598622324</c:v>
                </c:pt>
                <c:pt idx="164">
                  <c:v>#N/A</c:v>
                </c:pt>
                <c:pt idx="165">
                  <c:v>#N/A</c:v>
                </c:pt>
                <c:pt idx="166">
                  <c:v>#N/A</c:v>
                </c:pt>
                <c:pt idx="167">
                  <c:v>#N/A</c:v>
                </c:pt>
                <c:pt idx="168">
                  <c:v>#N/A</c:v>
                </c:pt>
                <c:pt idx="169">
                  <c:v>#N/A</c:v>
                </c:pt>
                <c:pt idx="170">
                  <c:v>#N/A</c:v>
                </c:pt>
                <c:pt idx="171">
                  <c:v>#N/A</c:v>
                </c:pt>
                <c:pt idx="172">
                  <c:v>#N/A</c:v>
                </c:pt>
                <c:pt idx="173">
                  <c:v>#N/A</c:v>
                </c:pt>
                <c:pt idx="174">
                  <c:v>#N/A</c:v>
                </c:pt>
                <c:pt idx="175">
                  <c:v>#N/A</c:v>
                </c:pt>
                <c:pt idx="176">
                  <c:v>#N/A</c:v>
                </c:pt>
                <c:pt idx="177">
                  <c:v>#N/A</c:v>
                </c:pt>
                <c:pt idx="178">
                  <c:v>#N/A</c:v>
                </c:pt>
                <c:pt idx="179">
                  <c:v>#N/A</c:v>
                </c:pt>
                <c:pt idx="180">
                  <c:v>#N/A</c:v>
                </c:pt>
                <c:pt idx="181">
                  <c:v>#N/A</c:v>
                </c:pt>
                <c:pt idx="182">
                  <c:v>#N/A</c:v>
                </c:pt>
                <c:pt idx="183">
                  <c:v>#N/A</c:v>
                </c:pt>
                <c:pt idx="184">
                  <c:v>#N/A</c:v>
                </c:pt>
                <c:pt idx="185">
                  <c:v>#N/A</c:v>
                </c:pt>
                <c:pt idx="186">
                  <c:v>#N/A</c:v>
                </c:pt>
                <c:pt idx="187">
                  <c:v>#N/A</c:v>
                </c:pt>
                <c:pt idx="188">
                  <c:v>#N/A</c:v>
                </c:pt>
                <c:pt idx="189">
                  <c:v>#N/A</c:v>
                </c:pt>
                <c:pt idx="190">
                  <c:v>#N/A</c:v>
                </c:pt>
                <c:pt idx="191">
                  <c:v>#N/A</c:v>
                </c:pt>
                <c:pt idx="192">
                  <c:v>#N/A</c:v>
                </c:pt>
                <c:pt idx="193">
                  <c:v>#N/A</c:v>
                </c:pt>
                <c:pt idx="194">
                  <c:v>#N/A</c:v>
                </c:pt>
                <c:pt idx="195">
                  <c:v>#N/A</c:v>
                </c:pt>
                <c:pt idx="196">
                  <c:v>#N/A</c:v>
                </c:pt>
                <c:pt idx="197">
                  <c:v>#N/A</c:v>
                </c:pt>
                <c:pt idx="198">
                  <c:v>#N/A</c:v>
                </c:pt>
                <c:pt idx="199">
                  <c:v>#N/A</c:v>
                </c:pt>
                <c:pt idx="200">
                  <c:v>#N/A</c:v>
                </c:pt>
                <c:pt idx="201">
                  <c:v>#N/A</c:v>
                </c:pt>
                <c:pt idx="202">
                  <c:v>#N/A</c:v>
                </c:pt>
                <c:pt idx="203">
                  <c:v>#N/A</c:v>
                </c:pt>
                <c:pt idx="204">
                  <c:v>#N/A</c:v>
                </c:pt>
                <c:pt idx="205">
                  <c:v>#N/A</c:v>
                </c:pt>
                <c:pt idx="206">
                  <c:v>#N/A</c:v>
                </c:pt>
                <c:pt idx="207">
                  <c:v>#N/A</c:v>
                </c:pt>
                <c:pt idx="208">
                  <c:v>#N/A</c:v>
                </c:pt>
                <c:pt idx="209">
                  <c:v>#N/A</c:v>
                </c:pt>
                <c:pt idx="210">
                  <c:v>#N/A</c:v>
                </c:pt>
                <c:pt idx="211">
                  <c:v>#N/A</c:v>
                </c:pt>
                <c:pt idx="212">
                  <c:v>#N/A</c:v>
                </c:pt>
                <c:pt idx="213">
                  <c:v>#N/A</c:v>
                </c:pt>
                <c:pt idx="214">
                  <c:v>#N/A</c:v>
                </c:pt>
                <c:pt idx="215">
                  <c:v>#N/A</c:v>
                </c:pt>
                <c:pt idx="216">
                  <c:v>#N/A</c:v>
                </c:pt>
                <c:pt idx="217">
                  <c:v>#N/A</c:v>
                </c:pt>
                <c:pt idx="218">
                  <c:v>#N/A</c:v>
                </c:pt>
                <c:pt idx="219">
                  <c:v>#N/A</c:v>
                </c:pt>
                <c:pt idx="220">
                  <c:v>#N/A</c:v>
                </c:pt>
                <c:pt idx="221">
                  <c:v>#N/A</c:v>
                </c:pt>
                <c:pt idx="222">
                  <c:v>#N/A</c:v>
                </c:pt>
                <c:pt idx="223">
                  <c:v>#N/A</c:v>
                </c:pt>
                <c:pt idx="224">
                  <c:v>#N/A</c:v>
                </c:pt>
                <c:pt idx="225">
                  <c:v>#N/A</c:v>
                </c:pt>
                <c:pt idx="226">
                  <c:v>#N/A</c:v>
                </c:pt>
                <c:pt idx="227">
                  <c:v>#N/A</c:v>
                </c:pt>
                <c:pt idx="228">
                  <c:v>#N/A</c:v>
                </c:pt>
                <c:pt idx="229">
                  <c:v>#N/A</c:v>
                </c:pt>
                <c:pt idx="230">
                  <c:v>#N/A</c:v>
                </c:pt>
                <c:pt idx="231">
                  <c:v>#N/A</c:v>
                </c:pt>
                <c:pt idx="232">
                  <c:v>#N/A</c:v>
                </c:pt>
                <c:pt idx="233">
                  <c:v>#N/A</c:v>
                </c:pt>
                <c:pt idx="234">
                  <c:v>#N/A</c:v>
                </c:pt>
                <c:pt idx="235">
                  <c:v>#N/A</c:v>
                </c:pt>
                <c:pt idx="236">
                  <c:v>#N/A</c:v>
                </c:pt>
                <c:pt idx="237">
                  <c:v>#N/A</c:v>
                </c:pt>
                <c:pt idx="238">
                  <c:v>#N/A</c:v>
                </c:pt>
                <c:pt idx="239">
                  <c:v>#N/A</c:v>
                </c:pt>
                <c:pt idx="240">
                  <c:v>#N/A</c:v>
                </c:pt>
                <c:pt idx="241">
                  <c:v>#N/A</c:v>
                </c:pt>
                <c:pt idx="242">
                  <c:v>#N/A</c:v>
                </c:pt>
                <c:pt idx="243">
                  <c:v>#N/A</c:v>
                </c:pt>
                <c:pt idx="244">
                  <c:v>#N/A</c:v>
                </c:pt>
                <c:pt idx="245">
                  <c:v>#N/A</c:v>
                </c:pt>
                <c:pt idx="246">
                  <c:v>#N/A</c:v>
                </c:pt>
                <c:pt idx="247">
                  <c:v>#N/A</c:v>
                </c:pt>
                <c:pt idx="248">
                  <c:v>#N/A</c:v>
                </c:pt>
                <c:pt idx="249">
                  <c:v>#N/A</c:v>
                </c:pt>
                <c:pt idx="250">
                  <c:v>#N/A</c:v>
                </c:pt>
                <c:pt idx="251">
                  <c:v>#N/A</c:v>
                </c:pt>
                <c:pt idx="252">
                  <c:v>#N/A</c:v>
                </c:pt>
                <c:pt idx="253">
                  <c:v>#N/A</c:v>
                </c:pt>
                <c:pt idx="254">
                  <c:v>70.37265359797621</c:v>
                </c:pt>
                <c:pt idx="255">
                  <c:v>#N/A</c:v>
                </c:pt>
                <c:pt idx="256">
                  <c:v>#N/A</c:v>
                </c:pt>
                <c:pt idx="257">
                  <c:v>#N/A</c:v>
                </c:pt>
                <c:pt idx="258">
                  <c:v>83.275312574925834</c:v>
                </c:pt>
                <c:pt idx="259">
                  <c:v>90.956662082604069</c:v>
                </c:pt>
                <c:pt idx="260">
                  <c:v>87.743548563052371</c:v>
                </c:pt>
                <c:pt idx="261">
                  <c:v>#N/A</c:v>
                </c:pt>
                <c:pt idx="262">
                  <c:v>#N/A</c:v>
                </c:pt>
                <c:pt idx="263">
                  <c:v>70.874702585406141</c:v>
                </c:pt>
                <c:pt idx="264">
                  <c:v>#N/A</c:v>
                </c:pt>
                <c:pt idx="265">
                  <c:v>#N/A</c:v>
                </c:pt>
                <c:pt idx="266">
                  <c:v>#N/A</c:v>
                </c:pt>
                <c:pt idx="267">
                  <c:v>#N/A</c:v>
                </c:pt>
                <c:pt idx="268">
                  <c:v>#N/A</c:v>
                </c:pt>
                <c:pt idx="269">
                  <c:v>#N/A</c:v>
                </c:pt>
                <c:pt idx="270">
                  <c:v>#N/A</c:v>
                </c:pt>
                <c:pt idx="271">
                  <c:v>102.3531740972639</c:v>
                </c:pt>
                <c:pt idx="272">
                  <c:v>115.50685756792859</c:v>
                </c:pt>
                <c:pt idx="273">
                  <c:v>116.56116044153146</c:v>
                </c:pt>
                <c:pt idx="274">
                  <c:v>101.19846142617503</c:v>
                </c:pt>
                <c:pt idx="275">
                  <c:v>104.91362393315667</c:v>
                </c:pt>
                <c:pt idx="276">
                  <c:v>115.30603797295656</c:v>
                </c:pt>
                <c:pt idx="277">
                  <c:v>119.9750935560551</c:v>
                </c:pt>
                <c:pt idx="278">
                  <c:v>124.7947638353826</c:v>
                </c:pt>
                <c:pt idx="279">
                  <c:v>123.94128055675169</c:v>
                </c:pt>
                <c:pt idx="280">
                  <c:v>82.873673384981899</c:v>
                </c:pt>
                <c:pt idx="281">
                  <c:v>86.739450588192469</c:v>
                </c:pt>
                <c:pt idx="282">
                  <c:v>84.681049739729701</c:v>
                </c:pt>
                <c:pt idx="283">
                  <c:v>71.226136876607058</c:v>
                </c:pt>
                <c:pt idx="284">
                  <c:v>81.668755815150007</c:v>
                </c:pt>
                <c:pt idx="285">
                  <c:v>68.665687040714417</c:v>
                </c:pt>
                <c:pt idx="286">
                  <c:v>89.651334715286197</c:v>
                </c:pt>
                <c:pt idx="287">
                  <c:v>100.79682223623107</c:v>
                </c:pt>
                <c:pt idx="288">
                  <c:v>115.55706246667152</c:v>
                </c:pt>
                <c:pt idx="289">
                  <c:v>123.6902560630367</c:v>
                </c:pt>
                <c:pt idx="290">
                  <c:v>118.46894659376527</c:v>
                </c:pt>
                <c:pt idx="291">
                  <c:v>100.24456835005812</c:v>
                </c:pt>
                <c:pt idx="292">
                  <c:v>86.136991803276572</c:v>
                </c:pt>
                <c:pt idx="293">
                  <c:v>97.382889121707436</c:v>
                </c:pt>
                <c:pt idx="294">
                  <c:v>133.83164560912167</c:v>
                </c:pt>
                <c:pt idx="295">
                  <c:v>124.9453785316116</c:v>
                </c:pt>
                <c:pt idx="296">
                  <c:v>117.76607801136332</c:v>
                </c:pt>
                <c:pt idx="297">
                  <c:v>121.88287970828893</c:v>
                </c:pt>
                <c:pt idx="298">
                  <c:v>102.65440348972186</c:v>
                </c:pt>
                <c:pt idx="299">
                  <c:v>136.89414443244434</c:v>
                </c:pt>
                <c:pt idx="300">
                  <c:v>152.50786794151574</c:v>
                </c:pt>
                <c:pt idx="301">
                  <c:v>#N/A</c:v>
                </c:pt>
                <c:pt idx="302">
                  <c:v>#N/A</c:v>
                </c:pt>
                <c:pt idx="303">
                  <c:v>#N/A</c:v>
                </c:pt>
                <c:pt idx="304">
                  <c:v>129.61443411471009</c:v>
                </c:pt>
                <c:pt idx="305">
                  <c:v>130.96996638077096</c:v>
                </c:pt>
                <c:pt idx="306">
                  <c:v>107.42386887030639</c:v>
                </c:pt>
                <c:pt idx="307">
                  <c:v>124.09189525298063</c:v>
                </c:pt>
                <c:pt idx="308">
                  <c:v>116.2097261503305</c:v>
                </c:pt>
                <c:pt idx="309">
                  <c:v>151.50376996665585</c:v>
                </c:pt>
                <c:pt idx="310">
                  <c:v>#N/A</c:v>
                </c:pt>
                <c:pt idx="311">
                  <c:v>#N/A</c:v>
                </c:pt>
                <c:pt idx="312">
                  <c:v>#N/A</c:v>
                </c:pt>
                <c:pt idx="313">
                  <c:v>#N/A</c:v>
                </c:pt>
                <c:pt idx="314">
                  <c:v>#N/A</c:v>
                </c:pt>
                <c:pt idx="315">
                  <c:v>130.61853208957001</c:v>
                </c:pt>
                <c:pt idx="316">
                  <c:v>132.32549864683182</c:v>
                </c:pt>
                <c:pt idx="317">
                  <c:v>149.44536911819307</c:v>
                </c:pt>
                <c:pt idx="318">
                  <c:v>144.02324005394962</c:v>
                </c:pt>
                <c:pt idx="319">
                  <c:v>#N/A</c:v>
                </c:pt>
                <c:pt idx="320">
                  <c:v>#N/A</c:v>
                </c:pt>
                <c:pt idx="321">
                  <c:v>#N/A</c:v>
                </c:pt>
                <c:pt idx="322">
                  <c:v>#N/A</c:v>
                </c:pt>
                <c:pt idx="323">
                  <c:v>#N/A</c:v>
                </c:pt>
                <c:pt idx="324">
                  <c:v>#N/A</c:v>
                </c:pt>
                <c:pt idx="325">
                  <c:v>#N/A</c:v>
                </c:pt>
                <c:pt idx="326">
                  <c:v>#N/A</c:v>
                </c:pt>
                <c:pt idx="327">
                  <c:v>#N/A</c:v>
                </c:pt>
                <c:pt idx="328">
                  <c:v>#N/A</c:v>
                </c:pt>
                <c:pt idx="329">
                  <c:v>#N/A</c:v>
                </c:pt>
                <c:pt idx="330">
                  <c:v>#N/A</c:v>
                </c:pt>
                <c:pt idx="331">
                  <c:v>#N/A</c:v>
                </c:pt>
                <c:pt idx="332">
                  <c:v>#N/A</c:v>
                </c:pt>
                <c:pt idx="333">
                  <c:v>#N/A</c:v>
                </c:pt>
                <c:pt idx="334">
                  <c:v>#N/A</c:v>
                </c:pt>
                <c:pt idx="335">
                  <c:v>#N/A</c:v>
                </c:pt>
                <c:pt idx="336">
                  <c:v>#N/A</c:v>
                </c:pt>
                <c:pt idx="337">
                  <c:v>#N/A</c:v>
                </c:pt>
                <c:pt idx="338">
                  <c:v>#N/A</c:v>
                </c:pt>
                <c:pt idx="339">
                  <c:v>#N/A</c:v>
                </c:pt>
                <c:pt idx="340">
                  <c:v>161.5447497152548</c:v>
                </c:pt>
                <c:pt idx="341">
                  <c:v>#N/A</c:v>
                </c:pt>
                <c:pt idx="342">
                  <c:v>#N/A</c:v>
                </c:pt>
                <c:pt idx="343">
                  <c:v>#N/A</c:v>
                </c:pt>
                <c:pt idx="344">
                  <c:v>#N/A</c:v>
                </c:pt>
                <c:pt idx="345">
                  <c:v>#N/A</c:v>
                </c:pt>
                <c:pt idx="346">
                  <c:v>#N/A</c:v>
                </c:pt>
                <c:pt idx="347">
                  <c:v>#N/A</c:v>
                </c:pt>
                <c:pt idx="348">
                  <c:v>#N/A</c:v>
                </c:pt>
                <c:pt idx="349">
                  <c:v>#N/A</c:v>
                </c:pt>
                <c:pt idx="350">
                  <c:v>#N/A</c:v>
                </c:pt>
                <c:pt idx="351">
                  <c:v>#N/A</c:v>
                </c:pt>
                <c:pt idx="352">
                  <c:v>#N/A</c:v>
                </c:pt>
                <c:pt idx="353">
                  <c:v>#N/A</c:v>
                </c:pt>
                <c:pt idx="354">
                  <c:v>#N/A</c:v>
                </c:pt>
                <c:pt idx="355">
                  <c:v>#N/A</c:v>
                </c:pt>
                <c:pt idx="356">
                  <c:v>#N/A</c:v>
                </c:pt>
                <c:pt idx="357">
                  <c:v>#N/A</c:v>
                </c:pt>
                <c:pt idx="358">
                  <c:v>#N/A</c:v>
                </c:pt>
                <c:pt idx="359">
                  <c:v>#N/A</c:v>
                </c:pt>
                <c:pt idx="360">
                  <c:v>#N/A</c:v>
                </c:pt>
                <c:pt idx="361">
                  <c:v>#N/A</c:v>
                </c:pt>
                <c:pt idx="362">
                  <c:v>#N/A</c:v>
                </c:pt>
                <c:pt idx="363">
                  <c:v>#N/A</c:v>
                </c:pt>
                <c:pt idx="364">
                  <c:v>#N/A</c:v>
                </c:pt>
              </c:numCache>
            </c:numRef>
          </c:val>
        </c:ser>
        <c:ser>
          <c:idx val="0"/>
          <c:order val="3"/>
          <c:tx>
            <c:strRef>
              <c:f>Data_kronologisk!$R$6</c:f>
              <c:strCache>
                <c:ptCount val="1"/>
                <c:pt idx="0">
                  <c:v>200 kr./MWh Lavlast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strRef>
              <c:f>Data_kronologisk!$C$7:$C$371</c:f>
              <c:strCache>
                <c:ptCount val="365"/>
                <c:pt idx="0">
                  <c:v>01-01</c:v>
                </c:pt>
                <c:pt idx="1">
                  <c:v>02-01</c:v>
                </c:pt>
                <c:pt idx="2">
                  <c:v>03-01</c:v>
                </c:pt>
                <c:pt idx="3">
                  <c:v>04-01</c:v>
                </c:pt>
                <c:pt idx="4">
                  <c:v>05-01</c:v>
                </c:pt>
                <c:pt idx="5">
                  <c:v>06-01</c:v>
                </c:pt>
                <c:pt idx="6">
                  <c:v>07-01</c:v>
                </c:pt>
                <c:pt idx="7">
                  <c:v>08-01</c:v>
                </c:pt>
                <c:pt idx="8">
                  <c:v>09-01</c:v>
                </c:pt>
                <c:pt idx="9">
                  <c:v>10-01</c:v>
                </c:pt>
                <c:pt idx="10">
                  <c:v>11-01</c:v>
                </c:pt>
                <c:pt idx="11">
                  <c:v>12-01</c:v>
                </c:pt>
                <c:pt idx="12">
                  <c:v>13-01</c:v>
                </c:pt>
                <c:pt idx="13">
                  <c:v>14-01</c:v>
                </c:pt>
                <c:pt idx="14">
                  <c:v>15-01</c:v>
                </c:pt>
                <c:pt idx="15">
                  <c:v>16-01</c:v>
                </c:pt>
                <c:pt idx="16">
                  <c:v>17-01</c:v>
                </c:pt>
                <c:pt idx="17">
                  <c:v>18-01</c:v>
                </c:pt>
                <c:pt idx="18">
                  <c:v>19-01</c:v>
                </c:pt>
                <c:pt idx="19">
                  <c:v>20-01</c:v>
                </c:pt>
                <c:pt idx="20">
                  <c:v>21-01</c:v>
                </c:pt>
                <c:pt idx="21">
                  <c:v>22-01</c:v>
                </c:pt>
                <c:pt idx="22">
                  <c:v>23-01</c:v>
                </c:pt>
                <c:pt idx="23">
                  <c:v>24-01</c:v>
                </c:pt>
                <c:pt idx="24">
                  <c:v>25-01</c:v>
                </c:pt>
                <c:pt idx="25">
                  <c:v>26-01</c:v>
                </c:pt>
                <c:pt idx="26">
                  <c:v>27-01</c:v>
                </c:pt>
                <c:pt idx="27">
                  <c:v>28-01</c:v>
                </c:pt>
                <c:pt idx="28">
                  <c:v>29-01</c:v>
                </c:pt>
                <c:pt idx="29">
                  <c:v>30-01</c:v>
                </c:pt>
                <c:pt idx="30">
                  <c:v>31-01</c:v>
                </c:pt>
                <c:pt idx="31">
                  <c:v>01-02</c:v>
                </c:pt>
                <c:pt idx="32">
                  <c:v>02-02</c:v>
                </c:pt>
                <c:pt idx="33">
                  <c:v>03-02</c:v>
                </c:pt>
                <c:pt idx="34">
                  <c:v>04-02</c:v>
                </c:pt>
                <c:pt idx="35">
                  <c:v>05-02</c:v>
                </c:pt>
                <c:pt idx="36">
                  <c:v>06-02</c:v>
                </c:pt>
                <c:pt idx="37">
                  <c:v>07-02</c:v>
                </c:pt>
                <c:pt idx="38">
                  <c:v>08-02</c:v>
                </c:pt>
                <c:pt idx="39">
                  <c:v>09-02</c:v>
                </c:pt>
                <c:pt idx="40">
                  <c:v>10-02</c:v>
                </c:pt>
                <c:pt idx="41">
                  <c:v>11-02</c:v>
                </c:pt>
                <c:pt idx="42">
                  <c:v>12-02</c:v>
                </c:pt>
                <c:pt idx="43">
                  <c:v>13-02</c:v>
                </c:pt>
                <c:pt idx="44">
                  <c:v>14-02</c:v>
                </c:pt>
                <c:pt idx="45">
                  <c:v>15-02</c:v>
                </c:pt>
                <c:pt idx="46">
                  <c:v>16-02</c:v>
                </c:pt>
                <c:pt idx="47">
                  <c:v>17-02</c:v>
                </c:pt>
                <c:pt idx="48">
                  <c:v>18-02</c:v>
                </c:pt>
                <c:pt idx="49">
                  <c:v>19-02</c:v>
                </c:pt>
                <c:pt idx="50">
                  <c:v>20-02</c:v>
                </c:pt>
                <c:pt idx="51">
                  <c:v>21-02</c:v>
                </c:pt>
                <c:pt idx="52">
                  <c:v>22-02</c:v>
                </c:pt>
                <c:pt idx="53">
                  <c:v>23-02</c:v>
                </c:pt>
                <c:pt idx="54">
                  <c:v>24-02</c:v>
                </c:pt>
                <c:pt idx="55">
                  <c:v>25-02</c:v>
                </c:pt>
                <c:pt idx="56">
                  <c:v>26-02</c:v>
                </c:pt>
                <c:pt idx="57">
                  <c:v>27-02</c:v>
                </c:pt>
                <c:pt idx="58">
                  <c:v>28-02</c:v>
                </c:pt>
                <c:pt idx="59">
                  <c:v>01-03</c:v>
                </c:pt>
                <c:pt idx="60">
                  <c:v>02-03</c:v>
                </c:pt>
                <c:pt idx="61">
                  <c:v>03-03</c:v>
                </c:pt>
                <c:pt idx="62">
                  <c:v>04-03</c:v>
                </c:pt>
                <c:pt idx="63">
                  <c:v>05-03</c:v>
                </c:pt>
                <c:pt idx="64">
                  <c:v>06-03</c:v>
                </c:pt>
                <c:pt idx="65">
                  <c:v>07-03</c:v>
                </c:pt>
                <c:pt idx="66">
                  <c:v>08-03</c:v>
                </c:pt>
                <c:pt idx="67">
                  <c:v>09-03</c:v>
                </c:pt>
                <c:pt idx="68">
                  <c:v>10-03</c:v>
                </c:pt>
                <c:pt idx="69">
                  <c:v>11-03</c:v>
                </c:pt>
                <c:pt idx="70">
                  <c:v>12-03</c:v>
                </c:pt>
                <c:pt idx="71">
                  <c:v>13-03</c:v>
                </c:pt>
                <c:pt idx="72">
                  <c:v>14-03</c:v>
                </c:pt>
                <c:pt idx="73">
                  <c:v>15-03</c:v>
                </c:pt>
                <c:pt idx="74">
                  <c:v>16-03</c:v>
                </c:pt>
                <c:pt idx="75">
                  <c:v>17-03</c:v>
                </c:pt>
                <c:pt idx="76">
                  <c:v>18-03</c:v>
                </c:pt>
                <c:pt idx="77">
                  <c:v>19-03</c:v>
                </c:pt>
                <c:pt idx="78">
                  <c:v>20-03</c:v>
                </c:pt>
                <c:pt idx="79">
                  <c:v>21-03</c:v>
                </c:pt>
                <c:pt idx="80">
                  <c:v>22-03</c:v>
                </c:pt>
                <c:pt idx="81">
                  <c:v>23-03</c:v>
                </c:pt>
                <c:pt idx="82">
                  <c:v>24-03</c:v>
                </c:pt>
                <c:pt idx="83">
                  <c:v>25-03</c:v>
                </c:pt>
                <c:pt idx="84">
                  <c:v>26-03</c:v>
                </c:pt>
                <c:pt idx="85">
                  <c:v>27-03</c:v>
                </c:pt>
                <c:pt idx="86">
                  <c:v>28-03</c:v>
                </c:pt>
                <c:pt idx="87">
                  <c:v>29-03</c:v>
                </c:pt>
                <c:pt idx="88">
                  <c:v>30-03</c:v>
                </c:pt>
                <c:pt idx="89">
                  <c:v>31-03</c:v>
                </c:pt>
                <c:pt idx="90">
                  <c:v>01-04</c:v>
                </c:pt>
                <c:pt idx="91">
                  <c:v>02-04</c:v>
                </c:pt>
                <c:pt idx="92">
                  <c:v>03-04</c:v>
                </c:pt>
                <c:pt idx="93">
                  <c:v>04-04</c:v>
                </c:pt>
                <c:pt idx="94">
                  <c:v>05-04</c:v>
                </c:pt>
                <c:pt idx="95">
                  <c:v>06-04</c:v>
                </c:pt>
                <c:pt idx="96">
                  <c:v>07-04</c:v>
                </c:pt>
                <c:pt idx="97">
                  <c:v>08-04</c:v>
                </c:pt>
                <c:pt idx="98">
                  <c:v>09-04</c:v>
                </c:pt>
                <c:pt idx="99">
                  <c:v>10-04</c:v>
                </c:pt>
                <c:pt idx="100">
                  <c:v>11-04</c:v>
                </c:pt>
                <c:pt idx="101">
                  <c:v>12-04</c:v>
                </c:pt>
                <c:pt idx="102">
                  <c:v>13-04</c:v>
                </c:pt>
                <c:pt idx="103">
                  <c:v>14-04</c:v>
                </c:pt>
                <c:pt idx="104">
                  <c:v>15-04</c:v>
                </c:pt>
                <c:pt idx="105">
                  <c:v>16-04</c:v>
                </c:pt>
                <c:pt idx="106">
                  <c:v>17-04</c:v>
                </c:pt>
                <c:pt idx="107">
                  <c:v>18-04</c:v>
                </c:pt>
                <c:pt idx="108">
                  <c:v>19-04</c:v>
                </c:pt>
                <c:pt idx="109">
                  <c:v>20-04</c:v>
                </c:pt>
                <c:pt idx="110">
                  <c:v>21-04</c:v>
                </c:pt>
                <c:pt idx="111">
                  <c:v>22-04</c:v>
                </c:pt>
                <c:pt idx="112">
                  <c:v>23-04</c:v>
                </c:pt>
                <c:pt idx="113">
                  <c:v>24-04</c:v>
                </c:pt>
                <c:pt idx="114">
                  <c:v>25-04</c:v>
                </c:pt>
                <c:pt idx="115">
                  <c:v>26-04</c:v>
                </c:pt>
                <c:pt idx="116">
                  <c:v>27-04</c:v>
                </c:pt>
                <c:pt idx="117">
                  <c:v>28-04</c:v>
                </c:pt>
                <c:pt idx="118">
                  <c:v>29-04</c:v>
                </c:pt>
                <c:pt idx="119">
                  <c:v>30-04</c:v>
                </c:pt>
                <c:pt idx="120">
                  <c:v>01-05</c:v>
                </c:pt>
                <c:pt idx="121">
                  <c:v>02-05</c:v>
                </c:pt>
                <c:pt idx="122">
                  <c:v>03-05</c:v>
                </c:pt>
                <c:pt idx="123">
                  <c:v>04-05</c:v>
                </c:pt>
                <c:pt idx="124">
                  <c:v>05-05</c:v>
                </c:pt>
                <c:pt idx="125">
                  <c:v>06-05</c:v>
                </c:pt>
                <c:pt idx="126">
                  <c:v>07-05</c:v>
                </c:pt>
                <c:pt idx="127">
                  <c:v>08-05</c:v>
                </c:pt>
                <c:pt idx="128">
                  <c:v>09-05</c:v>
                </c:pt>
                <c:pt idx="129">
                  <c:v>10-05</c:v>
                </c:pt>
                <c:pt idx="130">
                  <c:v>11-05</c:v>
                </c:pt>
                <c:pt idx="131">
                  <c:v>12-05</c:v>
                </c:pt>
                <c:pt idx="132">
                  <c:v>13-05</c:v>
                </c:pt>
                <c:pt idx="133">
                  <c:v>14-05</c:v>
                </c:pt>
                <c:pt idx="134">
                  <c:v>15-05</c:v>
                </c:pt>
                <c:pt idx="135">
                  <c:v>16-05</c:v>
                </c:pt>
                <c:pt idx="136">
                  <c:v>17-05</c:v>
                </c:pt>
                <c:pt idx="137">
                  <c:v>18-05</c:v>
                </c:pt>
                <c:pt idx="138">
                  <c:v>19-05</c:v>
                </c:pt>
                <c:pt idx="139">
                  <c:v>20-05</c:v>
                </c:pt>
                <c:pt idx="140">
                  <c:v>21-05</c:v>
                </c:pt>
                <c:pt idx="141">
                  <c:v>22-05</c:v>
                </c:pt>
                <c:pt idx="142">
                  <c:v>23-05</c:v>
                </c:pt>
                <c:pt idx="143">
                  <c:v>24-05</c:v>
                </c:pt>
                <c:pt idx="144">
                  <c:v>25-05</c:v>
                </c:pt>
                <c:pt idx="145">
                  <c:v>26-05</c:v>
                </c:pt>
                <c:pt idx="146">
                  <c:v>27-05</c:v>
                </c:pt>
                <c:pt idx="147">
                  <c:v>28-05</c:v>
                </c:pt>
                <c:pt idx="148">
                  <c:v>29-05</c:v>
                </c:pt>
                <c:pt idx="149">
                  <c:v>30-05</c:v>
                </c:pt>
                <c:pt idx="150">
                  <c:v>31-05</c:v>
                </c:pt>
                <c:pt idx="151">
                  <c:v>01-06</c:v>
                </c:pt>
                <c:pt idx="152">
                  <c:v>02-06</c:v>
                </c:pt>
                <c:pt idx="153">
                  <c:v>03-06</c:v>
                </c:pt>
                <c:pt idx="154">
                  <c:v>04-06</c:v>
                </c:pt>
                <c:pt idx="155">
                  <c:v>05-06</c:v>
                </c:pt>
                <c:pt idx="156">
                  <c:v>06-06</c:v>
                </c:pt>
                <c:pt idx="157">
                  <c:v>07-06</c:v>
                </c:pt>
                <c:pt idx="158">
                  <c:v>08-06</c:v>
                </c:pt>
                <c:pt idx="159">
                  <c:v>09-06</c:v>
                </c:pt>
                <c:pt idx="160">
                  <c:v>10-06</c:v>
                </c:pt>
                <c:pt idx="161">
                  <c:v>11-06</c:v>
                </c:pt>
                <c:pt idx="162">
                  <c:v>12-06</c:v>
                </c:pt>
                <c:pt idx="163">
                  <c:v>13-06</c:v>
                </c:pt>
                <c:pt idx="164">
                  <c:v>14-06</c:v>
                </c:pt>
                <c:pt idx="165">
                  <c:v>15-06</c:v>
                </c:pt>
                <c:pt idx="166">
                  <c:v>16-06</c:v>
                </c:pt>
                <c:pt idx="167">
                  <c:v>17-06</c:v>
                </c:pt>
                <c:pt idx="168">
                  <c:v>18-06</c:v>
                </c:pt>
                <c:pt idx="169">
                  <c:v>19-06</c:v>
                </c:pt>
                <c:pt idx="170">
                  <c:v>20-06</c:v>
                </c:pt>
                <c:pt idx="171">
                  <c:v>21-06</c:v>
                </c:pt>
                <c:pt idx="172">
                  <c:v>22-06</c:v>
                </c:pt>
                <c:pt idx="173">
                  <c:v>23-06</c:v>
                </c:pt>
                <c:pt idx="174">
                  <c:v>24-06</c:v>
                </c:pt>
                <c:pt idx="175">
                  <c:v>25-06</c:v>
                </c:pt>
                <c:pt idx="176">
                  <c:v>26-06</c:v>
                </c:pt>
                <c:pt idx="177">
                  <c:v>27-06</c:v>
                </c:pt>
                <c:pt idx="178">
                  <c:v>28-06</c:v>
                </c:pt>
                <c:pt idx="179">
                  <c:v>29-06</c:v>
                </c:pt>
                <c:pt idx="180">
                  <c:v>30-06</c:v>
                </c:pt>
                <c:pt idx="181">
                  <c:v>01-07</c:v>
                </c:pt>
                <c:pt idx="182">
                  <c:v>02-07</c:v>
                </c:pt>
                <c:pt idx="183">
                  <c:v>03-07</c:v>
                </c:pt>
                <c:pt idx="184">
                  <c:v>04-07</c:v>
                </c:pt>
                <c:pt idx="185">
                  <c:v>05-07</c:v>
                </c:pt>
                <c:pt idx="186">
                  <c:v>06-07</c:v>
                </c:pt>
                <c:pt idx="187">
                  <c:v>07-07</c:v>
                </c:pt>
                <c:pt idx="188">
                  <c:v>08-07</c:v>
                </c:pt>
                <c:pt idx="189">
                  <c:v>09-07</c:v>
                </c:pt>
                <c:pt idx="190">
                  <c:v>10-07</c:v>
                </c:pt>
                <c:pt idx="191">
                  <c:v>11-07</c:v>
                </c:pt>
                <c:pt idx="192">
                  <c:v>12-07</c:v>
                </c:pt>
                <c:pt idx="193">
                  <c:v>13-07</c:v>
                </c:pt>
                <c:pt idx="194">
                  <c:v>14-07</c:v>
                </c:pt>
                <c:pt idx="195">
                  <c:v>15-07</c:v>
                </c:pt>
                <c:pt idx="196">
                  <c:v>16-07</c:v>
                </c:pt>
                <c:pt idx="197">
                  <c:v>17-07</c:v>
                </c:pt>
                <c:pt idx="198">
                  <c:v>18-07</c:v>
                </c:pt>
                <c:pt idx="199">
                  <c:v>19-07</c:v>
                </c:pt>
                <c:pt idx="200">
                  <c:v>20-07</c:v>
                </c:pt>
                <c:pt idx="201">
                  <c:v>21-07</c:v>
                </c:pt>
                <c:pt idx="202">
                  <c:v>22-07</c:v>
                </c:pt>
                <c:pt idx="203">
                  <c:v>23-07</c:v>
                </c:pt>
                <c:pt idx="204">
                  <c:v>24-07</c:v>
                </c:pt>
                <c:pt idx="205">
                  <c:v>25-07</c:v>
                </c:pt>
                <c:pt idx="206">
                  <c:v>26-07</c:v>
                </c:pt>
                <c:pt idx="207">
                  <c:v>27-07</c:v>
                </c:pt>
                <c:pt idx="208">
                  <c:v>28-07</c:v>
                </c:pt>
                <c:pt idx="209">
                  <c:v>29-07</c:v>
                </c:pt>
                <c:pt idx="210">
                  <c:v>30-07</c:v>
                </c:pt>
                <c:pt idx="211">
                  <c:v>31-07</c:v>
                </c:pt>
                <c:pt idx="212">
                  <c:v>01-08</c:v>
                </c:pt>
                <c:pt idx="213">
                  <c:v>02-08</c:v>
                </c:pt>
                <c:pt idx="214">
                  <c:v>03-08</c:v>
                </c:pt>
                <c:pt idx="215">
                  <c:v>04-08</c:v>
                </c:pt>
                <c:pt idx="216">
                  <c:v>05-08</c:v>
                </c:pt>
                <c:pt idx="217">
                  <c:v>06-08</c:v>
                </c:pt>
                <c:pt idx="218">
                  <c:v>07-08</c:v>
                </c:pt>
                <c:pt idx="219">
                  <c:v>08-08</c:v>
                </c:pt>
                <c:pt idx="220">
                  <c:v>09-08</c:v>
                </c:pt>
                <c:pt idx="221">
                  <c:v>10-08</c:v>
                </c:pt>
                <c:pt idx="222">
                  <c:v>11-08</c:v>
                </c:pt>
                <c:pt idx="223">
                  <c:v>12-08</c:v>
                </c:pt>
                <c:pt idx="224">
                  <c:v>13-08</c:v>
                </c:pt>
                <c:pt idx="225">
                  <c:v>14-08</c:v>
                </c:pt>
                <c:pt idx="226">
                  <c:v>15-08</c:v>
                </c:pt>
                <c:pt idx="227">
                  <c:v>16-08</c:v>
                </c:pt>
                <c:pt idx="228">
                  <c:v>17-08</c:v>
                </c:pt>
                <c:pt idx="229">
                  <c:v>18-08</c:v>
                </c:pt>
                <c:pt idx="230">
                  <c:v>19-08</c:v>
                </c:pt>
                <c:pt idx="231">
                  <c:v>20-08</c:v>
                </c:pt>
                <c:pt idx="232">
                  <c:v>21-08</c:v>
                </c:pt>
                <c:pt idx="233">
                  <c:v>22-08</c:v>
                </c:pt>
                <c:pt idx="234">
                  <c:v>23-08</c:v>
                </c:pt>
                <c:pt idx="235">
                  <c:v>24-08</c:v>
                </c:pt>
                <c:pt idx="236">
                  <c:v>25-08</c:v>
                </c:pt>
                <c:pt idx="237">
                  <c:v>26-08</c:v>
                </c:pt>
                <c:pt idx="238">
                  <c:v>27-08</c:v>
                </c:pt>
                <c:pt idx="239">
                  <c:v>28-08</c:v>
                </c:pt>
                <c:pt idx="240">
                  <c:v>29-08</c:v>
                </c:pt>
                <c:pt idx="241">
                  <c:v>30-08</c:v>
                </c:pt>
                <c:pt idx="242">
                  <c:v>31-08</c:v>
                </c:pt>
                <c:pt idx="243">
                  <c:v>01-09</c:v>
                </c:pt>
                <c:pt idx="244">
                  <c:v>02-09</c:v>
                </c:pt>
                <c:pt idx="245">
                  <c:v>03-09</c:v>
                </c:pt>
                <c:pt idx="246">
                  <c:v>04-09</c:v>
                </c:pt>
                <c:pt idx="247">
                  <c:v>05-09</c:v>
                </c:pt>
                <c:pt idx="248">
                  <c:v>06-09</c:v>
                </c:pt>
                <c:pt idx="249">
                  <c:v>07-09</c:v>
                </c:pt>
                <c:pt idx="250">
                  <c:v>08-09</c:v>
                </c:pt>
                <c:pt idx="251">
                  <c:v>09-09</c:v>
                </c:pt>
                <c:pt idx="252">
                  <c:v>10-09</c:v>
                </c:pt>
                <c:pt idx="253">
                  <c:v>11-09</c:v>
                </c:pt>
                <c:pt idx="254">
                  <c:v>12-09</c:v>
                </c:pt>
                <c:pt idx="255">
                  <c:v>13-09</c:v>
                </c:pt>
                <c:pt idx="256">
                  <c:v>14-09</c:v>
                </c:pt>
                <c:pt idx="257">
                  <c:v>15-09</c:v>
                </c:pt>
                <c:pt idx="258">
                  <c:v>16-09</c:v>
                </c:pt>
                <c:pt idx="259">
                  <c:v>17-09</c:v>
                </c:pt>
                <c:pt idx="260">
                  <c:v>18-09</c:v>
                </c:pt>
                <c:pt idx="261">
                  <c:v>19-09</c:v>
                </c:pt>
                <c:pt idx="262">
                  <c:v>20-09</c:v>
                </c:pt>
                <c:pt idx="263">
                  <c:v>21-09</c:v>
                </c:pt>
                <c:pt idx="264">
                  <c:v>22-09</c:v>
                </c:pt>
                <c:pt idx="265">
                  <c:v>23-09</c:v>
                </c:pt>
                <c:pt idx="266">
                  <c:v>24-09</c:v>
                </c:pt>
                <c:pt idx="267">
                  <c:v>25-09</c:v>
                </c:pt>
                <c:pt idx="268">
                  <c:v>26-09</c:v>
                </c:pt>
                <c:pt idx="269">
                  <c:v>27-09</c:v>
                </c:pt>
                <c:pt idx="270">
                  <c:v>28-09</c:v>
                </c:pt>
                <c:pt idx="271">
                  <c:v>29-09</c:v>
                </c:pt>
                <c:pt idx="272">
                  <c:v>30-09</c:v>
                </c:pt>
                <c:pt idx="273">
                  <c:v>01-10</c:v>
                </c:pt>
                <c:pt idx="274">
                  <c:v>02-10</c:v>
                </c:pt>
                <c:pt idx="275">
                  <c:v>03-10</c:v>
                </c:pt>
                <c:pt idx="276">
                  <c:v>04-10</c:v>
                </c:pt>
                <c:pt idx="277">
                  <c:v>05-10</c:v>
                </c:pt>
                <c:pt idx="278">
                  <c:v>06-10</c:v>
                </c:pt>
                <c:pt idx="279">
                  <c:v>07-10</c:v>
                </c:pt>
                <c:pt idx="280">
                  <c:v>08-10</c:v>
                </c:pt>
                <c:pt idx="281">
                  <c:v>09-10</c:v>
                </c:pt>
                <c:pt idx="282">
                  <c:v>10-10</c:v>
                </c:pt>
                <c:pt idx="283">
                  <c:v>11-10</c:v>
                </c:pt>
                <c:pt idx="284">
                  <c:v>12-10</c:v>
                </c:pt>
                <c:pt idx="285">
                  <c:v>13-10</c:v>
                </c:pt>
                <c:pt idx="286">
                  <c:v>14-10</c:v>
                </c:pt>
                <c:pt idx="287">
                  <c:v>15-10</c:v>
                </c:pt>
                <c:pt idx="288">
                  <c:v>16-10</c:v>
                </c:pt>
                <c:pt idx="289">
                  <c:v>17-10</c:v>
                </c:pt>
                <c:pt idx="290">
                  <c:v>18-10</c:v>
                </c:pt>
                <c:pt idx="291">
                  <c:v>19-10</c:v>
                </c:pt>
                <c:pt idx="292">
                  <c:v>20-10</c:v>
                </c:pt>
                <c:pt idx="293">
                  <c:v>21-10</c:v>
                </c:pt>
                <c:pt idx="294">
                  <c:v>22-10</c:v>
                </c:pt>
                <c:pt idx="295">
                  <c:v>23-10</c:v>
                </c:pt>
                <c:pt idx="296">
                  <c:v>24-10</c:v>
                </c:pt>
                <c:pt idx="297">
                  <c:v>25-10</c:v>
                </c:pt>
                <c:pt idx="298">
                  <c:v>26-10</c:v>
                </c:pt>
                <c:pt idx="299">
                  <c:v>27-10</c:v>
                </c:pt>
                <c:pt idx="300">
                  <c:v>28-10</c:v>
                </c:pt>
                <c:pt idx="301">
                  <c:v>29-10</c:v>
                </c:pt>
                <c:pt idx="302">
                  <c:v>30-10</c:v>
                </c:pt>
                <c:pt idx="303">
                  <c:v>31-10</c:v>
                </c:pt>
                <c:pt idx="304">
                  <c:v>01-11</c:v>
                </c:pt>
                <c:pt idx="305">
                  <c:v>02-11</c:v>
                </c:pt>
                <c:pt idx="306">
                  <c:v>03-11</c:v>
                </c:pt>
                <c:pt idx="307">
                  <c:v>04-11</c:v>
                </c:pt>
                <c:pt idx="308">
                  <c:v>05-11</c:v>
                </c:pt>
                <c:pt idx="309">
                  <c:v>06-11</c:v>
                </c:pt>
                <c:pt idx="310">
                  <c:v>07-11</c:v>
                </c:pt>
                <c:pt idx="311">
                  <c:v>08-11</c:v>
                </c:pt>
                <c:pt idx="312">
                  <c:v>09-11</c:v>
                </c:pt>
                <c:pt idx="313">
                  <c:v>10-11</c:v>
                </c:pt>
                <c:pt idx="314">
                  <c:v>11-11</c:v>
                </c:pt>
                <c:pt idx="315">
                  <c:v>12-11</c:v>
                </c:pt>
                <c:pt idx="316">
                  <c:v>13-11</c:v>
                </c:pt>
                <c:pt idx="317">
                  <c:v>14-11</c:v>
                </c:pt>
                <c:pt idx="318">
                  <c:v>15-11</c:v>
                </c:pt>
                <c:pt idx="319">
                  <c:v>16-11</c:v>
                </c:pt>
                <c:pt idx="320">
                  <c:v>17-11</c:v>
                </c:pt>
                <c:pt idx="321">
                  <c:v>18-11</c:v>
                </c:pt>
                <c:pt idx="322">
                  <c:v>19-11</c:v>
                </c:pt>
                <c:pt idx="323">
                  <c:v>20-11</c:v>
                </c:pt>
                <c:pt idx="324">
                  <c:v>21-11</c:v>
                </c:pt>
                <c:pt idx="325">
                  <c:v>22-11</c:v>
                </c:pt>
                <c:pt idx="326">
                  <c:v>23-11</c:v>
                </c:pt>
                <c:pt idx="327">
                  <c:v>24-11</c:v>
                </c:pt>
                <c:pt idx="328">
                  <c:v>25-11</c:v>
                </c:pt>
                <c:pt idx="329">
                  <c:v>26-11</c:v>
                </c:pt>
                <c:pt idx="330">
                  <c:v>27-11</c:v>
                </c:pt>
                <c:pt idx="331">
                  <c:v>28-11</c:v>
                </c:pt>
                <c:pt idx="332">
                  <c:v>29-11</c:v>
                </c:pt>
                <c:pt idx="333">
                  <c:v>30-11</c:v>
                </c:pt>
                <c:pt idx="334">
                  <c:v>01-12</c:v>
                </c:pt>
                <c:pt idx="335">
                  <c:v>02-12</c:v>
                </c:pt>
                <c:pt idx="336">
                  <c:v>03-12</c:v>
                </c:pt>
                <c:pt idx="337">
                  <c:v>04-12</c:v>
                </c:pt>
                <c:pt idx="338">
                  <c:v>05-12</c:v>
                </c:pt>
                <c:pt idx="339">
                  <c:v>06-12</c:v>
                </c:pt>
                <c:pt idx="340">
                  <c:v>07-12</c:v>
                </c:pt>
                <c:pt idx="341">
                  <c:v>08-12</c:v>
                </c:pt>
                <c:pt idx="342">
                  <c:v>09-12</c:v>
                </c:pt>
                <c:pt idx="343">
                  <c:v>10-12</c:v>
                </c:pt>
                <c:pt idx="344">
                  <c:v>11-12</c:v>
                </c:pt>
                <c:pt idx="345">
                  <c:v>12-12</c:v>
                </c:pt>
                <c:pt idx="346">
                  <c:v>13-12</c:v>
                </c:pt>
                <c:pt idx="347">
                  <c:v>14-12</c:v>
                </c:pt>
                <c:pt idx="348">
                  <c:v>15-12</c:v>
                </c:pt>
                <c:pt idx="349">
                  <c:v>16-12</c:v>
                </c:pt>
                <c:pt idx="350">
                  <c:v>17-12</c:v>
                </c:pt>
                <c:pt idx="351">
                  <c:v>18-12</c:v>
                </c:pt>
                <c:pt idx="352">
                  <c:v>19-12</c:v>
                </c:pt>
                <c:pt idx="353">
                  <c:v>20-12</c:v>
                </c:pt>
                <c:pt idx="354">
                  <c:v>21-12</c:v>
                </c:pt>
                <c:pt idx="355">
                  <c:v>22-12</c:v>
                </c:pt>
                <c:pt idx="356">
                  <c:v>23-12</c:v>
                </c:pt>
                <c:pt idx="357">
                  <c:v>24-12</c:v>
                </c:pt>
                <c:pt idx="358">
                  <c:v>25-12</c:v>
                </c:pt>
                <c:pt idx="359">
                  <c:v>26-12</c:v>
                </c:pt>
                <c:pt idx="360">
                  <c:v>27-12</c:v>
                </c:pt>
                <c:pt idx="361">
                  <c:v>28-12</c:v>
                </c:pt>
                <c:pt idx="362">
                  <c:v>29-12</c:v>
                </c:pt>
                <c:pt idx="363">
                  <c:v>30-12</c:v>
                </c:pt>
                <c:pt idx="364">
                  <c:v>31-12</c:v>
                </c:pt>
              </c:strCache>
            </c:strRef>
          </c:cat>
          <c:val>
            <c:numRef>
              <c:f>Data_kronologisk!$R$7:$R$371</c:f>
              <c:numCache>
                <c:formatCode>0.00</c:formatCode>
                <c:ptCount val="36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  <c:pt idx="50">
                  <c:v>#N/A</c:v>
                </c:pt>
                <c:pt idx="51">
                  <c:v>#N/A</c:v>
                </c:pt>
                <c:pt idx="52">
                  <c:v>#N/A</c:v>
                </c:pt>
                <c:pt idx="53">
                  <c:v>#N/A</c:v>
                </c:pt>
                <c:pt idx="54">
                  <c:v>#N/A</c:v>
                </c:pt>
                <c:pt idx="55">
                  <c:v>#N/A</c:v>
                </c:pt>
                <c:pt idx="56">
                  <c:v>#N/A</c:v>
                </c:pt>
                <c:pt idx="57">
                  <c:v>#N/A</c:v>
                </c:pt>
                <c:pt idx="58">
                  <c:v>#N/A</c:v>
                </c:pt>
                <c:pt idx="59">
                  <c:v>#N/A</c:v>
                </c:pt>
                <c:pt idx="60">
                  <c:v>#N/A</c:v>
                </c:pt>
                <c:pt idx="61">
                  <c:v>#N/A</c:v>
                </c:pt>
                <c:pt idx="62">
                  <c:v>#N/A</c:v>
                </c:pt>
                <c:pt idx="63">
                  <c:v>#N/A</c:v>
                </c:pt>
                <c:pt idx="64">
                  <c:v>#N/A</c:v>
                </c:pt>
                <c:pt idx="65">
                  <c:v>#N/A</c:v>
                </c:pt>
                <c:pt idx="66">
                  <c:v>#N/A</c:v>
                </c:pt>
                <c:pt idx="67">
                  <c:v>#N/A</c:v>
                </c:pt>
                <c:pt idx="68">
                  <c:v>#N/A</c:v>
                </c:pt>
                <c:pt idx="69">
                  <c:v>#N/A</c:v>
                </c:pt>
                <c:pt idx="70">
                  <c:v>#N/A</c:v>
                </c:pt>
                <c:pt idx="71">
                  <c:v>#N/A</c:v>
                </c:pt>
                <c:pt idx="72">
                  <c:v>#N/A</c:v>
                </c:pt>
                <c:pt idx="73">
                  <c:v>#N/A</c:v>
                </c:pt>
                <c:pt idx="74">
                  <c:v>#N/A</c:v>
                </c:pt>
                <c:pt idx="75">
                  <c:v>#N/A</c:v>
                </c:pt>
                <c:pt idx="76">
                  <c:v>#N/A</c:v>
                </c:pt>
                <c:pt idx="77">
                  <c:v>#N/A</c:v>
                </c:pt>
                <c:pt idx="78">
                  <c:v>#N/A</c:v>
                </c:pt>
                <c:pt idx="79">
                  <c:v>#N/A</c:v>
                </c:pt>
                <c:pt idx="80">
                  <c:v>#N/A</c:v>
                </c:pt>
                <c:pt idx="81">
                  <c:v>#N/A</c:v>
                </c:pt>
                <c:pt idx="82">
                  <c:v>#N/A</c:v>
                </c:pt>
                <c:pt idx="83">
                  <c:v>#N/A</c:v>
                </c:pt>
                <c:pt idx="84">
                  <c:v>#N/A</c:v>
                </c:pt>
                <c:pt idx="85">
                  <c:v>#N/A</c:v>
                </c:pt>
                <c:pt idx="86">
                  <c:v>#N/A</c:v>
                </c:pt>
                <c:pt idx="87">
                  <c:v>#N/A</c:v>
                </c:pt>
                <c:pt idx="88">
                  <c:v>#N/A</c:v>
                </c:pt>
                <c:pt idx="89">
                  <c:v>#N/A</c:v>
                </c:pt>
                <c:pt idx="90">
                  <c:v>#N/A</c:v>
                </c:pt>
                <c:pt idx="91">
                  <c:v>#N/A</c:v>
                </c:pt>
                <c:pt idx="92">
                  <c:v>#N/A</c:v>
                </c:pt>
                <c:pt idx="93">
                  <c:v>#N/A</c:v>
                </c:pt>
                <c:pt idx="94">
                  <c:v>#N/A</c:v>
                </c:pt>
                <c:pt idx="95">
                  <c:v>#N/A</c:v>
                </c:pt>
                <c:pt idx="96">
                  <c:v>#N/A</c:v>
                </c:pt>
                <c:pt idx="97">
                  <c:v>#N/A</c:v>
                </c:pt>
                <c:pt idx="98">
                  <c:v>#N/A</c:v>
                </c:pt>
                <c:pt idx="99">
                  <c:v>#N/A</c:v>
                </c:pt>
                <c:pt idx="100">
                  <c:v>#N/A</c:v>
                </c:pt>
                <c:pt idx="101">
                  <c:v>#N/A</c:v>
                </c:pt>
                <c:pt idx="102">
                  <c:v>#N/A</c:v>
                </c:pt>
                <c:pt idx="103">
                  <c:v>#N/A</c:v>
                </c:pt>
                <c:pt idx="104">
                  <c:v>#N/A</c:v>
                </c:pt>
                <c:pt idx="105">
                  <c:v>#N/A</c:v>
                </c:pt>
                <c:pt idx="106">
                  <c:v>#N/A</c:v>
                </c:pt>
                <c:pt idx="107">
                  <c:v>#N/A</c:v>
                </c:pt>
                <c:pt idx="108">
                  <c:v>#N/A</c:v>
                </c:pt>
                <c:pt idx="109">
                  <c:v>#N/A</c:v>
                </c:pt>
                <c:pt idx="110">
                  <c:v>#N/A</c:v>
                </c:pt>
                <c:pt idx="111">
                  <c:v>#N/A</c:v>
                </c:pt>
                <c:pt idx="112">
                  <c:v>#N/A</c:v>
                </c:pt>
                <c:pt idx="113">
                  <c:v>#N/A</c:v>
                </c:pt>
                <c:pt idx="114">
                  <c:v>#N/A</c:v>
                </c:pt>
                <c:pt idx="115">
                  <c:v>#N/A</c:v>
                </c:pt>
                <c:pt idx="116">
                  <c:v>#N/A</c:v>
                </c:pt>
                <c:pt idx="117">
                  <c:v>#N/A</c:v>
                </c:pt>
                <c:pt idx="118">
                  <c:v>50.190284303292245</c:v>
                </c:pt>
                <c:pt idx="119">
                  <c:v>#N/A</c:v>
                </c:pt>
                <c:pt idx="120">
                  <c:v>#N/A</c:v>
                </c:pt>
                <c:pt idx="121">
                  <c:v>#N/A</c:v>
                </c:pt>
                <c:pt idx="122">
                  <c:v>#N/A</c:v>
                </c:pt>
                <c:pt idx="123">
                  <c:v>62.590894292811981</c:v>
                </c:pt>
                <c:pt idx="124">
                  <c:v>55.210774177591773</c:v>
                </c:pt>
                <c:pt idx="125">
                  <c:v>56.716921139881578</c:v>
                </c:pt>
                <c:pt idx="126">
                  <c:v>42.458729896871056</c:v>
                </c:pt>
                <c:pt idx="127">
                  <c:v>48.232293252315458</c:v>
                </c:pt>
                <c:pt idx="128">
                  <c:v>56.867535836110591</c:v>
                </c:pt>
                <c:pt idx="129">
                  <c:v>51.545816569353136</c:v>
                </c:pt>
                <c:pt idx="130">
                  <c:v>55.311183975077768</c:v>
                </c:pt>
                <c:pt idx="131">
                  <c:v>66.205647002307614</c:v>
                </c:pt>
                <c:pt idx="132">
                  <c:v>#N/A</c:v>
                </c:pt>
                <c:pt idx="133">
                  <c:v>#N/A</c:v>
                </c:pt>
                <c:pt idx="134">
                  <c:v>#N/A</c:v>
                </c:pt>
                <c:pt idx="135">
                  <c:v>#N/A</c:v>
                </c:pt>
                <c:pt idx="136">
                  <c:v>#N/A</c:v>
                </c:pt>
                <c:pt idx="137">
                  <c:v>#N/A</c:v>
                </c:pt>
                <c:pt idx="138">
                  <c:v>#N/A</c:v>
                </c:pt>
                <c:pt idx="139">
                  <c:v>#N/A</c:v>
                </c:pt>
                <c:pt idx="140">
                  <c:v>#N/A</c:v>
                </c:pt>
                <c:pt idx="141">
                  <c:v>#N/A</c:v>
                </c:pt>
                <c:pt idx="142">
                  <c:v>#N/A</c:v>
                </c:pt>
                <c:pt idx="143">
                  <c:v>#N/A</c:v>
                </c:pt>
                <c:pt idx="144">
                  <c:v>#N/A</c:v>
                </c:pt>
                <c:pt idx="145">
                  <c:v>#N/A</c:v>
                </c:pt>
                <c:pt idx="146">
                  <c:v>#N/A</c:v>
                </c:pt>
                <c:pt idx="147">
                  <c:v>#N/A</c:v>
                </c:pt>
                <c:pt idx="148">
                  <c:v>#N/A</c:v>
                </c:pt>
                <c:pt idx="149">
                  <c:v>#N/A</c:v>
                </c:pt>
                <c:pt idx="150">
                  <c:v>#N/A</c:v>
                </c:pt>
                <c:pt idx="151">
                  <c:v>#N/A</c:v>
                </c:pt>
                <c:pt idx="152">
                  <c:v>#N/A</c:v>
                </c:pt>
                <c:pt idx="153">
                  <c:v>41.705656415726132</c:v>
                </c:pt>
                <c:pt idx="154">
                  <c:v>64.850114736246752</c:v>
                </c:pt>
                <c:pt idx="155">
                  <c:v>#N/A</c:v>
                </c:pt>
                <c:pt idx="156">
                  <c:v>#N/A</c:v>
                </c:pt>
                <c:pt idx="157">
                  <c:v>#N/A</c:v>
                </c:pt>
                <c:pt idx="158">
                  <c:v>#N/A</c:v>
                </c:pt>
                <c:pt idx="159">
                  <c:v>#N/A</c:v>
                </c:pt>
                <c:pt idx="160">
                  <c:v>#N/A</c:v>
                </c:pt>
                <c:pt idx="161">
                  <c:v>#N/A</c:v>
                </c:pt>
                <c:pt idx="162">
                  <c:v>#N/A</c:v>
                </c:pt>
                <c:pt idx="163">
                  <c:v>#N/A</c:v>
                </c:pt>
                <c:pt idx="164">
                  <c:v>65.753802913620618</c:v>
                </c:pt>
                <c:pt idx="165">
                  <c:v>43.312213175501967</c:v>
                </c:pt>
                <c:pt idx="166">
                  <c:v>49.387005923404374</c:v>
                </c:pt>
                <c:pt idx="167">
                  <c:v>50.190284303292245</c:v>
                </c:pt>
                <c:pt idx="168">
                  <c:v>49.437210822147321</c:v>
                </c:pt>
                <c:pt idx="169">
                  <c:v>43.663647466702947</c:v>
                </c:pt>
                <c:pt idx="170">
                  <c:v>27.397260273972602</c:v>
                </c:pt>
                <c:pt idx="171">
                  <c:v>27.397260273972602</c:v>
                </c:pt>
                <c:pt idx="172">
                  <c:v>44.46692584659084</c:v>
                </c:pt>
                <c:pt idx="173">
                  <c:v>27.397260273972602</c:v>
                </c:pt>
                <c:pt idx="174">
                  <c:v>27.397260273972602</c:v>
                </c:pt>
                <c:pt idx="175">
                  <c:v>46.123687505109686</c:v>
                </c:pt>
                <c:pt idx="176">
                  <c:v>44.065286656646904</c:v>
                </c:pt>
                <c:pt idx="177">
                  <c:v>47.680039366142537</c:v>
                </c:pt>
                <c:pt idx="178">
                  <c:v>48.031473657343533</c:v>
                </c:pt>
                <c:pt idx="179">
                  <c:v>42.810164188072065</c:v>
                </c:pt>
                <c:pt idx="180">
                  <c:v>27.397260273972602</c:v>
                </c:pt>
                <c:pt idx="181">
                  <c:v>27.397260273972602</c:v>
                </c:pt>
                <c:pt idx="182">
                  <c:v>27.397260273972602</c:v>
                </c:pt>
                <c:pt idx="183">
                  <c:v>27.397260273972602</c:v>
                </c:pt>
                <c:pt idx="184">
                  <c:v>27.397260273972602</c:v>
                </c:pt>
                <c:pt idx="185">
                  <c:v>27.397260273972602</c:v>
                </c:pt>
                <c:pt idx="186">
                  <c:v>27.397260273972602</c:v>
                </c:pt>
                <c:pt idx="187">
                  <c:v>27.397260273972602</c:v>
                </c:pt>
                <c:pt idx="188">
                  <c:v>37.488444921314588</c:v>
                </c:pt>
                <c:pt idx="189">
                  <c:v>45.019179732763796</c:v>
                </c:pt>
                <c:pt idx="190">
                  <c:v>59.980239558176223</c:v>
                </c:pt>
                <c:pt idx="191">
                  <c:v>48.332703049801481</c:v>
                </c:pt>
                <c:pt idx="192">
                  <c:v>39.044796782347426</c:v>
                </c:pt>
                <c:pt idx="193">
                  <c:v>27.397260273972602</c:v>
                </c:pt>
                <c:pt idx="194">
                  <c:v>27.397260273972602</c:v>
                </c:pt>
                <c:pt idx="195">
                  <c:v>27.397260273972602</c:v>
                </c:pt>
                <c:pt idx="196">
                  <c:v>27.397260273972602</c:v>
                </c:pt>
                <c:pt idx="197">
                  <c:v>27.397260273972602</c:v>
                </c:pt>
                <c:pt idx="198">
                  <c:v>27.397260273972602</c:v>
                </c:pt>
                <c:pt idx="199">
                  <c:v>31.714881565870172</c:v>
                </c:pt>
                <c:pt idx="200">
                  <c:v>46.324507100081675</c:v>
                </c:pt>
                <c:pt idx="201">
                  <c:v>27.397260273972602</c:v>
                </c:pt>
                <c:pt idx="202">
                  <c:v>27.397260273972602</c:v>
                </c:pt>
                <c:pt idx="203">
                  <c:v>27.397260273972602</c:v>
                </c:pt>
                <c:pt idx="204">
                  <c:v>38.693362491146488</c:v>
                </c:pt>
                <c:pt idx="205">
                  <c:v>34.225126503019894</c:v>
                </c:pt>
                <c:pt idx="206">
                  <c:v>32.367545249529066</c:v>
                </c:pt>
                <c:pt idx="207">
                  <c:v>27.397260273972602</c:v>
                </c:pt>
                <c:pt idx="208">
                  <c:v>27.397260273972602</c:v>
                </c:pt>
                <c:pt idx="209">
                  <c:v>27.397260273972602</c:v>
                </c:pt>
                <c:pt idx="210">
                  <c:v>27.397260273972602</c:v>
                </c:pt>
                <c:pt idx="211">
                  <c:v>34.124716705533999</c:v>
                </c:pt>
                <c:pt idx="212">
                  <c:v>33.572462819360958</c:v>
                </c:pt>
                <c:pt idx="213">
                  <c:v>27.397260273972602</c:v>
                </c:pt>
                <c:pt idx="214">
                  <c:v>27.397260273972602</c:v>
                </c:pt>
                <c:pt idx="215">
                  <c:v>27.397260273972602</c:v>
                </c:pt>
                <c:pt idx="216">
                  <c:v>27.397260273972602</c:v>
                </c:pt>
                <c:pt idx="217">
                  <c:v>27.397260273972602</c:v>
                </c:pt>
                <c:pt idx="218">
                  <c:v>27.397260273972602</c:v>
                </c:pt>
                <c:pt idx="219">
                  <c:v>27.397260273972602</c:v>
                </c:pt>
                <c:pt idx="220">
                  <c:v>27.397260273972602</c:v>
                </c:pt>
                <c:pt idx="221">
                  <c:v>27.397260273972602</c:v>
                </c:pt>
                <c:pt idx="222">
                  <c:v>27.397260273972602</c:v>
                </c:pt>
                <c:pt idx="223">
                  <c:v>29.204636628720444</c:v>
                </c:pt>
                <c:pt idx="224">
                  <c:v>29.455661122435359</c:v>
                </c:pt>
                <c:pt idx="225">
                  <c:v>37.538649820057543</c:v>
                </c:pt>
                <c:pt idx="226">
                  <c:v>31.06221788221119</c:v>
                </c:pt>
                <c:pt idx="227">
                  <c:v>27.397260273972602</c:v>
                </c:pt>
                <c:pt idx="228">
                  <c:v>27.397260273972602</c:v>
                </c:pt>
                <c:pt idx="229">
                  <c:v>44.366516049104902</c:v>
                </c:pt>
                <c:pt idx="230">
                  <c:v>31.96590605958513</c:v>
                </c:pt>
                <c:pt idx="231">
                  <c:v>27.397260273972602</c:v>
                </c:pt>
                <c:pt idx="232">
                  <c:v>27.397260273972602</c:v>
                </c:pt>
                <c:pt idx="233">
                  <c:v>35.731273465309783</c:v>
                </c:pt>
                <c:pt idx="234">
                  <c:v>42.308115200642099</c:v>
                </c:pt>
                <c:pt idx="235">
                  <c:v>27.397260273972602</c:v>
                </c:pt>
                <c:pt idx="236">
                  <c:v>27.397260273972602</c:v>
                </c:pt>
                <c:pt idx="237">
                  <c:v>29.656480717407369</c:v>
                </c:pt>
                <c:pt idx="238">
                  <c:v>27.397260273972602</c:v>
                </c:pt>
                <c:pt idx="239">
                  <c:v>27.397260273972602</c:v>
                </c:pt>
                <c:pt idx="240">
                  <c:v>55.21077417759173</c:v>
                </c:pt>
                <c:pt idx="241">
                  <c:v>60.482288545606252</c:v>
                </c:pt>
                <c:pt idx="242">
                  <c:v>44.617540542819839</c:v>
                </c:pt>
                <c:pt idx="243">
                  <c:v>27.397260273972602</c:v>
                </c:pt>
                <c:pt idx="244">
                  <c:v>41.052992732067196</c:v>
                </c:pt>
                <c:pt idx="245">
                  <c:v>44.918769935277794</c:v>
                </c:pt>
                <c:pt idx="246">
                  <c:v>53.001758632899907</c:v>
                </c:pt>
                <c:pt idx="247">
                  <c:v>61.134952229265096</c:v>
                </c:pt>
                <c:pt idx="248">
                  <c:v>51.244587176895195</c:v>
                </c:pt>
                <c:pt idx="249">
                  <c:v>41.705656415726132</c:v>
                </c:pt>
                <c:pt idx="250">
                  <c:v>27.397260273972602</c:v>
                </c:pt>
                <c:pt idx="251">
                  <c:v>27.397260273972602</c:v>
                </c:pt>
                <c:pt idx="252">
                  <c:v>50.491513695750228</c:v>
                </c:pt>
                <c:pt idx="253">
                  <c:v>64.197451052587823</c:v>
                </c:pt>
                <c:pt idx="254">
                  <c:v>#N/A</c:v>
                </c:pt>
                <c:pt idx="255">
                  <c:v>52.349094949241049</c:v>
                </c:pt>
                <c:pt idx="256">
                  <c:v>52.349094949241049</c:v>
                </c:pt>
                <c:pt idx="257">
                  <c:v>66.105237204821591</c:v>
                </c:pt>
                <c:pt idx="258">
                  <c:v>#N/A</c:v>
                </c:pt>
                <c:pt idx="259">
                  <c:v>#N/A</c:v>
                </c:pt>
                <c:pt idx="260">
                  <c:v>#N/A</c:v>
                </c:pt>
                <c:pt idx="261">
                  <c:v>52.600119442956036</c:v>
                </c:pt>
                <c:pt idx="262">
                  <c:v>53.202578227872003</c:v>
                </c:pt>
                <c:pt idx="263">
                  <c:v>#N/A</c:v>
                </c:pt>
                <c:pt idx="264">
                  <c:v>42.358320099385097</c:v>
                </c:pt>
                <c:pt idx="265">
                  <c:v>56.516101544909645</c:v>
                </c:pt>
                <c:pt idx="266">
                  <c:v>63.896221660129854</c:v>
                </c:pt>
                <c:pt idx="267">
                  <c:v>60.5324934443492</c:v>
                </c:pt>
                <c:pt idx="268">
                  <c:v>55.56220846879269</c:v>
                </c:pt>
                <c:pt idx="269">
                  <c:v>50.089874505806264</c:v>
                </c:pt>
                <c:pt idx="270">
                  <c:v>60.080649355662231</c:v>
                </c:pt>
                <c:pt idx="271">
                  <c:v>#N/A</c:v>
                </c:pt>
                <c:pt idx="272">
                  <c:v>#N/A</c:v>
                </c:pt>
                <c:pt idx="273">
                  <c:v>#N/A</c:v>
                </c:pt>
                <c:pt idx="274">
                  <c:v>#N/A</c:v>
                </c:pt>
                <c:pt idx="275">
                  <c:v>#N/A</c:v>
                </c:pt>
                <c:pt idx="276">
                  <c:v>#N/A</c:v>
                </c:pt>
                <c:pt idx="277">
                  <c:v>#N/A</c:v>
                </c:pt>
                <c:pt idx="278">
                  <c:v>#N/A</c:v>
                </c:pt>
                <c:pt idx="279">
                  <c:v>#N/A</c:v>
                </c:pt>
                <c:pt idx="280">
                  <c:v>#N/A</c:v>
                </c:pt>
                <c:pt idx="281">
                  <c:v>#N/A</c:v>
                </c:pt>
                <c:pt idx="282">
                  <c:v>#N/A</c:v>
                </c:pt>
                <c:pt idx="283">
                  <c:v>#N/A</c:v>
                </c:pt>
                <c:pt idx="284">
                  <c:v>#N/A</c:v>
                </c:pt>
                <c:pt idx="285">
                  <c:v>#N/A</c:v>
                </c:pt>
                <c:pt idx="286">
                  <c:v>#N/A</c:v>
                </c:pt>
                <c:pt idx="287">
                  <c:v>#N/A</c:v>
                </c:pt>
                <c:pt idx="288">
                  <c:v>#N/A</c:v>
                </c:pt>
                <c:pt idx="289">
                  <c:v>#N/A</c:v>
                </c:pt>
                <c:pt idx="290">
                  <c:v>#N/A</c:v>
                </c:pt>
                <c:pt idx="291">
                  <c:v>#N/A</c:v>
                </c:pt>
                <c:pt idx="292">
                  <c:v>#N/A</c:v>
                </c:pt>
                <c:pt idx="293">
                  <c:v>#N/A</c:v>
                </c:pt>
                <c:pt idx="294">
                  <c:v>#N/A</c:v>
                </c:pt>
                <c:pt idx="295">
                  <c:v>#N/A</c:v>
                </c:pt>
                <c:pt idx="296">
                  <c:v>#N/A</c:v>
                </c:pt>
                <c:pt idx="297">
                  <c:v>#N/A</c:v>
                </c:pt>
                <c:pt idx="298">
                  <c:v>#N/A</c:v>
                </c:pt>
                <c:pt idx="299">
                  <c:v>#N/A</c:v>
                </c:pt>
                <c:pt idx="300">
                  <c:v>#N/A</c:v>
                </c:pt>
                <c:pt idx="301">
                  <c:v>#N/A</c:v>
                </c:pt>
                <c:pt idx="302">
                  <c:v>#N/A</c:v>
                </c:pt>
                <c:pt idx="303">
                  <c:v>#N/A</c:v>
                </c:pt>
                <c:pt idx="304">
                  <c:v>#N/A</c:v>
                </c:pt>
                <c:pt idx="305">
                  <c:v>#N/A</c:v>
                </c:pt>
                <c:pt idx="306">
                  <c:v>#N/A</c:v>
                </c:pt>
                <c:pt idx="307">
                  <c:v>#N/A</c:v>
                </c:pt>
                <c:pt idx="308">
                  <c:v>#N/A</c:v>
                </c:pt>
                <c:pt idx="309">
                  <c:v>#N/A</c:v>
                </c:pt>
                <c:pt idx="310">
                  <c:v>#N/A</c:v>
                </c:pt>
                <c:pt idx="311">
                  <c:v>#N/A</c:v>
                </c:pt>
                <c:pt idx="312">
                  <c:v>#N/A</c:v>
                </c:pt>
                <c:pt idx="313">
                  <c:v>#N/A</c:v>
                </c:pt>
                <c:pt idx="314">
                  <c:v>#N/A</c:v>
                </c:pt>
                <c:pt idx="315">
                  <c:v>#N/A</c:v>
                </c:pt>
                <c:pt idx="316">
                  <c:v>#N/A</c:v>
                </c:pt>
                <c:pt idx="317">
                  <c:v>#N/A</c:v>
                </c:pt>
                <c:pt idx="318">
                  <c:v>#N/A</c:v>
                </c:pt>
                <c:pt idx="319">
                  <c:v>#N/A</c:v>
                </c:pt>
                <c:pt idx="320">
                  <c:v>#N/A</c:v>
                </c:pt>
                <c:pt idx="321">
                  <c:v>#N/A</c:v>
                </c:pt>
                <c:pt idx="322">
                  <c:v>#N/A</c:v>
                </c:pt>
                <c:pt idx="323">
                  <c:v>#N/A</c:v>
                </c:pt>
                <c:pt idx="324">
                  <c:v>#N/A</c:v>
                </c:pt>
                <c:pt idx="325">
                  <c:v>#N/A</c:v>
                </c:pt>
                <c:pt idx="326">
                  <c:v>#N/A</c:v>
                </c:pt>
                <c:pt idx="327">
                  <c:v>#N/A</c:v>
                </c:pt>
                <c:pt idx="328">
                  <c:v>#N/A</c:v>
                </c:pt>
                <c:pt idx="329">
                  <c:v>#N/A</c:v>
                </c:pt>
                <c:pt idx="330">
                  <c:v>#N/A</c:v>
                </c:pt>
                <c:pt idx="331">
                  <c:v>#N/A</c:v>
                </c:pt>
                <c:pt idx="332">
                  <c:v>#N/A</c:v>
                </c:pt>
                <c:pt idx="333">
                  <c:v>#N/A</c:v>
                </c:pt>
                <c:pt idx="334">
                  <c:v>#N/A</c:v>
                </c:pt>
                <c:pt idx="335">
                  <c:v>#N/A</c:v>
                </c:pt>
                <c:pt idx="336">
                  <c:v>#N/A</c:v>
                </c:pt>
                <c:pt idx="337">
                  <c:v>#N/A</c:v>
                </c:pt>
                <c:pt idx="338">
                  <c:v>#N/A</c:v>
                </c:pt>
                <c:pt idx="339">
                  <c:v>#N/A</c:v>
                </c:pt>
                <c:pt idx="340">
                  <c:v>#N/A</c:v>
                </c:pt>
                <c:pt idx="341">
                  <c:v>#N/A</c:v>
                </c:pt>
                <c:pt idx="342">
                  <c:v>#N/A</c:v>
                </c:pt>
                <c:pt idx="343">
                  <c:v>#N/A</c:v>
                </c:pt>
                <c:pt idx="344">
                  <c:v>#N/A</c:v>
                </c:pt>
                <c:pt idx="345">
                  <c:v>#N/A</c:v>
                </c:pt>
                <c:pt idx="346">
                  <c:v>#N/A</c:v>
                </c:pt>
                <c:pt idx="347">
                  <c:v>#N/A</c:v>
                </c:pt>
                <c:pt idx="348">
                  <c:v>#N/A</c:v>
                </c:pt>
                <c:pt idx="349">
                  <c:v>#N/A</c:v>
                </c:pt>
                <c:pt idx="350">
                  <c:v>#N/A</c:v>
                </c:pt>
                <c:pt idx="351">
                  <c:v>#N/A</c:v>
                </c:pt>
                <c:pt idx="352">
                  <c:v>#N/A</c:v>
                </c:pt>
                <c:pt idx="353">
                  <c:v>#N/A</c:v>
                </c:pt>
                <c:pt idx="354">
                  <c:v>#N/A</c:v>
                </c:pt>
                <c:pt idx="355">
                  <c:v>#N/A</c:v>
                </c:pt>
                <c:pt idx="356">
                  <c:v>#N/A</c:v>
                </c:pt>
                <c:pt idx="357">
                  <c:v>#N/A</c:v>
                </c:pt>
                <c:pt idx="358">
                  <c:v>#N/A</c:v>
                </c:pt>
                <c:pt idx="359">
                  <c:v>#N/A</c:v>
                </c:pt>
                <c:pt idx="360">
                  <c:v>#N/A</c:v>
                </c:pt>
                <c:pt idx="361">
                  <c:v>#N/A</c:v>
                </c:pt>
                <c:pt idx="362">
                  <c:v>#N/A</c:v>
                </c:pt>
                <c:pt idx="363">
                  <c:v>#N/A</c:v>
                </c:pt>
                <c:pt idx="36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96186368"/>
        <c:axId val="96188288"/>
      </c:barChart>
      <c:catAx>
        <c:axId val="961863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Dato</a:t>
                </a:r>
              </a:p>
            </c:rich>
          </c:tx>
          <c:layout>
            <c:manualLayout>
              <c:xMode val="edge"/>
              <c:yMode val="edge"/>
              <c:x val="0.49414887581137928"/>
              <c:y val="0.93409850028461694"/>
            </c:manualLayout>
          </c:layout>
          <c:overlay val="0"/>
        </c:title>
        <c:numFmt formatCode="General" sourceLinked="1"/>
        <c:majorTickMark val="in"/>
        <c:minorTickMark val="none"/>
        <c:tickLblPos val="nextTo"/>
        <c:txPr>
          <a:bodyPr/>
          <a:lstStyle/>
          <a:p>
            <a:pPr>
              <a:defRPr sz="900"/>
            </a:pPr>
            <a:endParaRPr lang="da-DK"/>
          </a:p>
        </c:txPr>
        <c:crossAx val="96188288"/>
        <c:crosses val="autoZero"/>
        <c:auto val="0"/>
        <c:lblAlgn val="ctr"/>
        <c:lblOffset val="100"/>
        <c:tickLblSkip val="7"/>
        <c:tickMarkSkip val="7"/>
        <c:noMultiLvlLbl val="0"/>
      </c:catAx>
      <c:valAx>
        <c:axId val="9618828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Varmesalg [MWh/dag]</a:t>
                </a:r>
              </a:p>
            </c:rich>
          </c:tx>
          <c:layout>
            <c:manualLayout>
              <c:xMode val="edge"/>
              <c:yMode val="edge"/>
              <c:x val="9.3357357848035828E-3"/>
              <c:y val="0.38305248031153077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da-DK"/>
          </a:p>
        </c:txPr>
        <c:crossAx val="9618636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3870512386895006"/>
          <c:y val="0.11532062214456497"/>
          <c:w val="0.19124004039755191"/>
          <c:h val="0.19065570599964957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</c:spPr>
      <c:txPr>
        <a:bodyPr/>
        <a:lstStyle/>
        <a:p>
          <a:pPr>
            <a:defRPr sz="900"/>
          </a:pPr>
          <a:endParaRPr lang="da-DK"/>
        </a:p>
      </c:txPr>
    </c:legend>
    <c:plotVisOnly val="1"/>
    <c:dispBlanksAs val="span"/>
    <c:showDLblsOverMax val="0"/>
  </c:chart>
  <c:printSettings>
    <c:headerFooter/>
    <c:pageMargins b="0.75" l="0.7" r="0.7" t="0.75" header="0.3" footer="0.3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da-DK" sz="1200"/>
              <a:t>Varmeproduktion</a:t>
            </a:r>
            <a:r>
              <a:rPr lang="da-DK" sz="1200" baseline="0"/>
              <a:t> - varighedskurve</a:t>
            </a:r>
            <a:endParaRPr lang="da-DK" sz="1200"/>
          </a:p>
        </c:rich>
      </c:tx>
      <c:layout>
        <c:manualLayout>
          <c:xMode val="edge"/>
          <c:yMode val="edge"/>
          <c:x val="8.2122709011019854E-2"/>
          <c:y val="1.611278441601940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2335948559571095E-2"/>
          <c:y val="8.6288189625058465E-2"/>
          <c:w val="0.8884269089686857"/>
          <c:h val="0.77558951222668537"/>
        </c:manualLayout>
      </c:layout>
      <c:areaChart>
        <c:grouping val="stacked"/>
        <c:varyColors val="0"/>
        <c:ser>
          <c:idx val="0"/>
          <c:order val="0"/>
          <c:tx>
            <c:strRef>
              <c:f>Data_kronologisk!$V$6</c:f>
              <c:strCache>
                <c:ptCount val="1"/>
                <c:pt idx="0">
                  <c:v>200 kr./MWh Lavlast</c:v>
                </c:pt>
              </c:strCache>
            </c:strRef>
          </c:tx>
          <c:spPr>
            <a:solidFill>
              <a:srgbClr val="92D050"/>
            </a:solidFill>
          </c:spPr>
          <c:cat>
            <c:strRef>
              <c:f>Data_kronologisk!$C$7:$C$371</c:f>
              <c:strCache>
                <c:ptCount val="365"/>
                <c:pt idx="0">
                  <c:v>01-01</c:v>
                </c:pt>
                <c:pt idx="1">
                  <c:v>02-01</c:v>
                </c:pt>
                <c:pt idx="2">
                  <c:v>03-01</c:v>
                </c:pt>
                <c:pt idx="3">
                  <c:v>04-01</c:v>
                </c:pt>
                <c:pt idx="4">
                  <c:v>05-01</c:v>
                </c:pt>
                <c:pt idx="5">
                  <c:v>06-01</c:v>
                </c:pt>
                <c:pt idx="6">
                  <c:v>07-01</c:v>
                </c:pt>
                <c:pt idx="7">
                  <c:v>08-01</c:v>
                </c:pt>
                <c:pt idx="8">
                  <c:v>09-01</c:v>
                </c:pt>
                <c:pt idx="9">
                  <c:v>10-01</c:v>
                </c:pt>
                <c:pt idx="10">
                  <c:v>11-01</c:v>
                </c:pt>
                <c:pt idx="11">
                  <c:v>12-01</c:v>
                </c:pt>
                <c:pt idx="12">
                  <c:v>13-01</c:v>
                </c:pt>
                <c:pt idx="13">
                  <c:v>14-01</c:v>
                </c:pt>
                <c:pt idx="14">
                  <c:v>15-01</c:v>
                </c:pt>
                <c:pt idx="15">
                  <c:v>16-01</c:v>
                </c:pt>
                <c:pt idx="16">
                  <c:v>17-01</c:v>
                </c:pt>
                <c:pt idx="17">
                  <c:v>18-01</c:v>
                </c:pt>
                <c:pt idx="18">
                  <c:v>19-01</c:v>
                </c:pt>
                <c:pt idx="19">
                  <c:v>20-01</c:v>
                </c:pt>
                <c:pt idx="20">
                  <c:v>21-01</c:v>
                </c:pt>
                <c:pt idx="21">
                  <c:v>22-01</c:v>
                </c:pt>
                <c:pt idx="22">
                  <c:v>23-01</c:v>
                </c:pt>
                <c:pt idx="23">
                  <c:v>24-01</c:v>
                </c:pt>
                <c:pt idx="24">
                  <c:v>25-01</c:v>
                </c:pt>
                <c:pt idx="25">
                  <c:v>26-01</c:v>
                </c:pt>
                <c:pt idx="26">
                  <c:v>27-01</c:v>
                </c:pt>
                <c:pt idx="27">
                  <c:v>28-01</c:v>
                </c:pt>
                <c:pt idx="28">
                  <c:v>29-01</c:v>
                </c:pt>
                <c:pt idx="29">
                  <c:v>30-01</c:v>
                </c:pt>
                <c:pt idx="30">
                  <c:v>31-01</c:v>
                </c:pt>
                <c:pt idx="31">
                  <c:v>01-02</c:v>
                </c:pt>
                <c:pt idx="32">
                  <c:v>02-02</c:v>
                </c:pt>
                <c:pt idx="33">
                  <c:v>03-02</c:v>
                </c:pt>
                <c:pt idx="34">
                  <c:v>04-02</c:v>
                </c:pt>
                <c:pt idx="35">
                  <c:v>05-02</c:v>
                </c:pt>
                <c:pt idx="36">
                  <c:v>06-02</c:v>
                </c:pt>
                <c:pt idx="37">
                  <c:v>07-02</c:v>
                </c:pt>
                <c:pt idx="38">
                  <c:v>08-02</c:v>
                </c:pt>
                <c:pt idx="39">
                  <c:v>09-02</c:v>
                </c:pt>
                <c:pt idx="40">
                  <c:v>10-02</c:v>
                </c:pt>
                <c:pt idx="41">
                  <c:v>11-02</c:v>
                </c:pt>
                <c:pt idx="42">
                  <c:v>12-02</c:v>
                </c:pt>
                <c:pt idx="43">
                  <c:v>13-02</c:v>
                </c:pt>
                <c:pt idx="44">
                  <c:v>14-02</c:v>
                </c:pt>
                <c:pt idx="45">
                  <c:v>15-02</c:v>
                </c:pt>
                <c:pt idx="46">
                  <c:v>16-02</c:v>
                </c:pt>
                <c:pt idx="47">
                  <c:v>17-02</c:v>
                </c:pt>
                <c:pt idx="48">
                  <c:v>18-02</c:v>
                </c:pt>
                <c:pt idx="49">
                  <c:v>19-02</c:v>
                </c:pt>
                <c:pt idx="50">
                  <c:v>20-02</c:v>
                </c:pt>
                <c:pt idx="51">
                  <c:v>21-02</c:v>
                </c:pt>
                <c:pt idx="52">
                  <c:v>22-02</c:v>
                </c:pt>
                <c:pt idx="53">
                  <c:v>23-02</c:v>
                </c:pt>
                <c:pt idx="54">
                  <c:v>24-02</c:v>
                </c:pt>
                <c:pt idx="55">
                  <c:v>25-02</c:v>
                </c:pt>
                <c:pt idx="56">
                  <c:v>26-02</c:v>
                </c:pt>
                <c:pt idx="57">
                  <c:v>27-02</c:v>
                </c:pt>
                <c:pt idx="58">
                  <c:v>28-02</c:v>
                </c:pt>
                <c:pt idx="59">
                  <c:v>01-03</c:v>
                </c:pt>
                <c:pt idx="60">
                  <c:v>02-03</c:v>
                </c:pt>
                <c:pt idx="61">
                  <c:v>03-03</c:v>
                </c:pt>
                <c:pt idx="62">
                  <c:v>04-03</c:v>
                </c:pt>
                <c:pt idx="63">
                  <c:v>05-03</c:v>
                </c:pt>
                <c:pt idx="64">
                  <c:v>06-03</c:v>
                </c:pt>
                <c:pt idx="65">
                  <c:v>07-03</c:v>
                </c:pt>
                <c:pt idx="66">
                  <c:v>08-03</c:v>
                </c:pt>
                <c:pt idx="67">
                  <c:v>09-03</c:v>
                </c:pt>
                <c:pt idx="68">
                  <c:v>10-03</c:v>
                </c:pt>
                <c:pt idx="69">
                  <c:v>11-03</c:v>
                </c:pt>
                <c:pt idx="70">
                  <c:v>12-03</c:v>
                </c:pt>
                <c:pt idx="71">
                  <c:v>13-03</c:v>
                </c:pt>
                <c:pt idx="72">
                  <c:v>14-03</c:v>
                </c:pt>
                <c:pt idx="73">
                  <c:v>15-03</c:v>
                </c:pt>
                <c:pt idx="74">
                  <c:v>16-03</c:v>
                </c:pt>
                <c:pt idx="75">
                  <c:v>17-03</c:v>
                </c:pt>
                <c:pt idx="76">
                  <c:v>18-03</c:v>
                </c:pt>
                <c:pt idx="77">
                  <c:v>19-03</c:v>
                </c:pt>
                <c:pt idx="78">
                  <c:v>20-03</c:v>
                </c:pt>
                <c:pt idx="79">
                  <c:v>21-03</c:v>
                </c:pt>
                <c:pt idx="80">
                  <c:v>22-03</c:v>
                </c:pt>
                <c:pt idx="81">
                  <c:v>23-03</c:v>
                </c:pt>
                <c:pt idx="82">
                  <c:v>24-03</c:v>
                </c:pt>
                <c:pt idx="83">
                  <c:v>25-03</c:v>
                </c:pt>
                <c:pt idx="84">
                  <c:v>26-03</c:v>
                </c:pt>
                <c:pt idx="85">
                  <c:v>27-03</c:v>
                </c:pt>
                <c:pt idx="86">
                  <c:v>28-03</c:v>
                </c:pt>
                <c:pt idx="87">
                  <c:v>29-03</c:v>
                </c:pt>
                <c:pt idx="88">
                  <c:v>30-03</c:v>
                </c:pt>
                <c:pt idx="89">
                  <c:v>31-03</c:v>
                </c:pt>
                <c:pt idx="90">
                  <c:v>01-04</c:v>
                </c:pt>
                <c:pt idx="91">
                  <c:v>02-04</c:v>
                </c:pt>
                <c:pt idx="92">
                  <c:v>03-04</c:v>
                </c:pt>
                <c:pt idx="93">
                  <c:v>04-04</c:v>
                </c:pt>
                <c:pt idx="94">
                  <c:v>05-04</c:v>
                </c:pt>
                <c:pt idx="95">
                  <c:v>06-04</c:v>
                </c:pt>
                <c:pt idx="96">
                  <c:v>07-04</c:v>
                </c:pt>
                <c:pt idx="97">
                  <c:v>08-04</c:v>
                </c:pt>
                <c:pt idx="98">
                  <c:v>09-04</c:v>
                </c:pt>
                <c:pt idx="99">
                  <c:v>10-04</c:v>
                </c:pt>
                <c:pt idx="100">
                  <c:v>11-04</c:v>
                </c:pt>
                <c:pt idx="101">
                  <c:v>12-04</c:v>
                </c:pt>
                <c:pt idx="102">
                  <c:v>13-04</c:v>
                </c:pt>
                <c:pt idx="103">
                  <c:v>14-04</c:v>
                </c:pt>
                <c:pt idx="104">
                  <c:v>15-04</c:v>
                </c:pt>
                <c:pt idx="105">
                  <c:v>16-04</c:v>
                </c:pt>
                <c:pt idx="106">
                  <c:v>17-04</c:v>
                </c:pt>
                <c:pt idx="107">
                  <c:v>18-04</c:v>
                </c:pt>
                <c:pt idx="108">
                  <c:v>19-04</c:v>
                </c:pt>
                <c:pt idx="109">
                  <c:v>20-04</c:v>
                </c:pt>
                <c:pt idx="110">
                  <c:v>21-04</c:v>
                </c:pt>
                <c:pt idx="111">
                  <c:v>22-04</c:v>
                </c:pt>
                <c:pt idx="112">
                  <c:v>23-04</c:v>
                </c:pt>
                <c:pt idx="113">
                  <c:v>24-04</c:v>
                </c:pt>
                <c:pt idx="114">
                  <c:v>25-04</c:v>
                </c:pt>
                <c:pt idx="115">
                  <c:v>26-04</c:v>
                </c:pt>
                <c:pt idx="116">
                  <c:v>27-04</c:v>
                </c:pt>
                <c:pt idx="117">
                  <c:v>28-04</c:v>
                </c:pt>
                <c:pt idx="118">
                  <c:v>29-04</c:v>
                </c:pt>
                <c:pt idx="119">
                  <c:v>30-04</c:v>
                </c:pt>
                <c:pt idx="120">
                  <c:v>01-05</c:v>
                </c:pt>
                <c:pt idx="121">
                  <c:v>02-05</c:v>
                </c:pt>
                <c:pt idx="122">
                  <c:v>03-05</c:v>
                </c:pt>
                <c:pt idx="123">
                  <c:v>04-05</c:v>
                </c:pt>
                <c:pt idx="124">
                  <c:v>05-05</c:v>
                </c:pt>
                <c:pt idx="125">
                  <c:v>06-05</c:v>
                </c:pt>
                <c:pt idx="126">
                  <c:v>07-05</c:v>
                </c:pt>
                <c:pt idx="127">
                  <c:v>08-05</c:v>
                </c:pt>
                <c:pt idx="128">
                  <c:v>09-05</c:v>
                </c:pt>
                <c:pt idx="129">
                  <c:v>10-05</c:v>
                </c:pt>
                <c:pt idx="130">
                  <c:v>11-05</c:v>
                </c:pt>
                <c:pt idx="131">
                  <c:v>12-05</c:v>
                </c:pt>
                <c:pt idx="132">
                  <c:v>13-05</c:v>
                </c:pt>
                <c:pt idx="133">
                  <c:v>14-05</c:v>
                </c:pt>
                <c:pt idx="134">
                  <c:v>15-05</c:v>
                </c:pt>
                <c:pt idx="135">
                  <c:v>16-05</c:v>
                </c:pt>
                <c:pt idx="136">
                  <c:v>17-05</c:v>
                </c:pt>
                <c:pt idx="137">
                  <c:v>18-05</c:v>
                </c:pt>
                <c:pt idx="138">
                  <c:v>19-05</c:v>
                </c:pt>
                <c:pt idx="139">
                  <c:v>20-05</c:v>
                </c:pt>
                <c:pt idx="140">
                  <c:v>21-05</c:v>
                </c:pt>
                <c:pt idx="141">
                  <c:v>22-05</c:v>
                </c:pt>
                <c:pt idx="142">
                  <c:v>23-05</c:v>
                </c:pt>
                <c:pt idx="143">
                  <c:v>24-05</c:v>
                </c:pt>
                <c:pt idx="144">
                  <c:v>25-05</c:v>
                </c:pt>
                <c:pt idx="145">
                  <c:v>26-05</c:v>
                </c:pt>
                <c:pt idx="146">
                  <c:v>27-05</c:v>
                </c:pt>
                <c:pt idx="147">
                  <c:v>28-05</c:v>
                </c:pt>
                <c:pt idx="148">
                  <c:v>29-05</c:v>
                </c:pt>
                <c:pt idx="149">
                  <c:v>30-05</c:v>
                </c:pt>
                <c:pt idx="150">
                  <c:v>31-05</c:v>
                </c:pt>
                <c:pt idx="151">
                  <c:v>01-06</c:v>
                </c:pt>
                <c:pt idx="152">
                  <c:v>02-06</c:v>
                </c:pt>
                <c:pt idx="153">
                  <c:v>03-06</c:v>
                </c:pt>
                <c:pt idx="154">
                  <c:v>04-06</c:v>
                </c:pt>
                <c:pt idx="155">
                  <c:v>05-06</c:v>
                </c:pt>
                <c:pt idx="156">
                  <c:v>06-06</c:v>
                </c:pt>
                <c:pt idx="157">
                  <c:v>07-06</c:v>
                </c:pt>
                <c:pt idx="158">
                  <c:v>08-06</c:v>
                </c:pt>
                <c:pt idx="159">
                  <c:v>09-06</c:v>
                </c:pt>
                <c:pt idx="160">
                  <c:v>10-06</c:v>
                </c:pt>
                <c:pt idx="161">
                  <c:v>11-06</c:v>
                </c:pt>
                <c:pt idx="162">
                  <c:v>12-06</c:v>
                </c:pt>
                <c:pt idx="163">
                  <c:v>13-06</c:v>
                </c:pt>
                <c:pt idx="164">
                  <c:v>14-06</c:v>
                </c:pt>
                <c:pt idx="165">
                  <c:v>15-06</c:v>
                </c:pt>
                <c:pt idx="166">
                  <c:v>16-06</c:v>
                </c:pt>
                <c:pt idx="167">
                  <c:v>17-06</c:v>
                </c:pt>
                <c:pt idx="168">
                  <c:v>18-06</c:v>
                </c:pt>
                <c:pt idx="169">
                  <c:v>19-06</c:v>
                </c:pt>
                <c:pt idx="170">
                  <c:v>20-06</c:v>
                </c:pt>
                <c:pt idx="171">
                  <c:v>21-06</c:v>
                </c:pt>
                <c:pt idx="172">
                  <c:v>22-06</c:v>
                </c:pt>
                <c:pt idx="173">
                  <c:v>23-06</c:v>
                </c:pt>
                <c:pt idx="174">
                  <c:v>24-06</c:v>
                </c:pt>
                <c:pt idx="175">
                  <c:v>25-06</c:v>
                </c:pt>
                <c:pt idx="176">
                  <c:v>26-06</c:v>
                </c:pt>
                <c:pt idx="177">
                  <c:v>27-06</c:v>
                </c:pt>
                <c:pt idx="178">
                  <c:v>28-06</c:v>
                </c:pt>
                <c:pt idx="179">
                  <c:v>29-06</c:v>
                </c:pt>
                <c:pt idx="180">
                  <c:v>30-06</c:v>
                </c:pt>
                <c:pt idx="181">
                  <c:v>01-07</c:v>
                </c:pt>
                <c:pt idx="182">
                  <c:v>02-07</c:v>
                </c:pt>
                <c:pt idx="183">
                  <c:v>03-07</c:v>
                </c:pt>
                <c:pt idx="184">
                  <c:v>04-07</c:v>
                </c:pt>
                <c:pt idx="185">
                  <c:v>05-07</c:v>
                </c:pt>
                <c:pt idx="186">
                  <c:v>06-07</c:v>
                </c:pt>
                <c:pt idx="187">
                  <c:v>07-07</c:v>
                </c:pt>
                <c:pt idx="188">
                  <c:v>08-07</c:v>
                </c:pt>
                <c:pt idx="189">
                  <c:v>09-07</c:v>
                </c:pt>
                <c:pt idx="190">
                  <c:v>10-07</c:v>
                </c:pt>
                <c:pt idx="191">
                  <c:v>11-07</c:v>
                </c:pt>
                <c:pt idx="192">
                  <c:v>12-07</c:v>
                </c:pt>
                <c:pt idx="193">
                  <c:v>13-07</c:v>
                </c:pt>
                <c:pt idx="194">
                  <c:v>14-07</c:v>
                </c:pt>
                <c:pt idx="195">
                  <c:v>15-07</c:v>
                </c:pt>
                <c:pt idx="196">
                  <c:v>16-07</c:v>
                </c:pt>
                <c:pt idx="197">
                  <c:v>17-07</c:v>
                </c:pt>
                <c:pt idx="198">
                  <c:v>18-07</c:v>
                </c:pt>
                <c:pt idx="199">
                  <c:v>19-07</c:v>
                </c:pt>
                <c:pt idx="200">
                  <c:v>20-07</c:v>
                </c:pt>
                <c:pt idx="201">
                  <c:v>21-07</c:v>
                </c:pt>
                <c:pt idx="202">
                  <c:v>22-07</c:v>
                </c:pt>
                <c:pt idx="203">
                  <c:v>23-07</c:v>
                </c:pt>
                <c:pt idx="204">
                  <c:v>24-07</c:v>
                </c:pt>
                <c:pt idx="205">
                  <c:v>25-07</c:v>
                </c:pt>
                <c:pt idx="206">
                  <c:v>26-07</c:v>
                </c:pt>
                <c:pt idx="207">
                  <c:v>27-07</c:v>
                </c:pt>
                <c:pt idx="208">
                  <c:v>28-07</c:v>
                </c:pt>
                <c:pt idx="209">
                  <c:v>29-07</c:v>
                </c:pt>
                <c:pt idx="210">
                  <c:v>30-07</c:v>
                </c:pt>
                <c:pt idx="211">
                  <c:v>31-07</c:v>
                </c:pt>
                <c:pt idx="212">
                  <c:v>01-08</c:v>
                </c:pt>
                <c:pt idx="213">
                  <c:v>02-08</c:v>
                </c:pt>
                <c:pt idx="214">
                  <c:v>03-08</c:v>
                </c:pt>
                <c:pt idx="215">
                  <c:v>04-08</c:v>
                </c:pt>
                <c:pt idx="216">
                  <c:v>05-08</c:v>
                </c:pt>
                <c:pt idx="217">
                  <c:v>06-08</c:v>
                </c:pt>
                <c:pt idx="218">
                  <c:v>07-08</c:v>
                </c:pt>
                <c:pt idx="219">
                  <c:v>08-08</c:v>
                </c:pt>
                <c:pt idx="220">
                  <c:v>09-08</c:v>
                </c:pt>
                <c:pt idx="221">
                  <c:v>10-08</c:v>
                </c:pt>
                <c:pt idx="222">
                  <c:v>11-08</c:v>
                </c:pt>
                <c:pt idx="223">
                  <c:v>12-08</c:v>
                </c:pt>
                <c:pt idx="224">
                  <c:v>13-08</c:v>
                </c:pt>
                <c:pt idx="225">
                  <c:v>14-08</c:v>
                </c:pt>
                <c:pt idx="226">
                  <c:v>15-08</c:v>
                </c:pt>
                <c:pt idx="227">
                  <c:v>16-08</c:v>
                </c:pt>
                <c:pt idx="228">
                  <c:v>17-08</c:v>
                </c:pt>
                <c:pt idx="229">
                  <c:v>18-08</c:v>
                </c:pt>
                <c:pt idx="230">
                  <c:v>19-08</c:v>
                </c:pt>
                <c:pt idx="231">
                  <c:v>20-08</c:v>
                </c:pt>
                <c:pt idx="232">
                  <c:v>21-08</c:v>
                </c:pt>
                <c:pt idx="233">
                  <c:v>22-08</c:v>
                </c:pt>
                <c:pt idx="234">
                  <c:v>23-08</c:v>
                </c:pt>
                <c:pt idx="235">
                  <c:v>24-08</c:v>
                </c:pt>
                <c:pt idx="236">
                  <c:v>25-08</c:v>
                </c:pt>
                <c:pt idx="237">
                  <c:v>26-08</c:v>
                </c:pt>
                <c:pt idx="238">
                  <c:v>27-08</c:v>
                </c:pt>
                <c:pt idx="239">
                  <c:v>28-08</c:v>
                </c:pt>
                <c:pt idx="240">
                  <c:v>29-08</c:v>
                </c:pt>
                <c:pt idx="241">
                  <c:v>30-08</c:v>
                </c:pt>
                <c:pt idx="242">
                  <c:v>31-08</c:v>
                </c:pt>
                <c:pt idx="243">
                  <c:v>01-09</c:v>
                </c:pt>
                <c:pt idx="244">
                  <c:v>02-09</c:v>
                </c:pt>
                <c:pt idx="245">
                  <c:v>03-09</c:v>
                </c:pt>
                <c:pt idx="246">
                  <c:v>04-09</c:v>
                </c:pt>
                <c:pt idx="247">
                  <c:v>05-09</c:v>
                </c:pt>
                <c:pt idx="248">
                  <c:v>06-09</c:v>
                </c:pt>
                <c:pt idx="249">
                  <c:v>07-09</c:v>
                </c:pt>
                <c:pt idx="250">
                  <c:v>08-09</c:v>
                </c:pt>
                <c:pt idx="251">
                  <c:v>09-09</c:v>
                </c:pt>
                <c:pt idx="252">
                  <c:v>10-09</c:v>
                </c:pt>
                <c:pt idx="253">
                  <c:v>11-09</c:v>
                </c:pt>
                <c:pt idx="254">
                  <c:v>12-09</c:v>
                </c:pt>
                <c:pt idx="255">
                  <c:v>13-09</c:v>
                </c:pt>
                <c:pt idx="256">
                  <c:v>14-09</c:v>
                </c:pt>
                <c:pt idx="257">
                  <c:v>15-09</c:v>
                </c:pt>
                <c:pt idx="258">
                  <c:v>16-09</c:v>
                </c:pt>
                <c:pt idx="259">
                  <c:v>17-09</c:v>
                </c:pt>
                <c:pt idx="260">
                  <c:v>18-09</c:v>
                </c:pt>
                <c:pt idx="261">
                  <c:v>19-09</c:v>
                </c:pt>
                <c:pt idx="262">
                  <c:v>20-09</c:v>
                </c:pt>
                <c:pt idx="263">
                  <c:v>21-09</c:v>
                </c:pt>
                <c:pt idx="264">
                  <c:v>22-09</c:v>
                </c:pt>
                <c:pt idx="265">
                  <c:v>23-09</c:v>
                </c:pt>
                <c:pt idx="266">
                  <c:v>24-09</c:v>
                </c:pt>
                <c:pt idx="267">
                  <c:v>25-09</c:v>
                </c:pt>
                <c:pt idx="268">
                  <c:v>26-09</c:v>
                </c:pt>
                <c:pt idx="269">
                  <c:v>27-09</c:v>
                </c:pt>
                <c:pt idx="270">
                  <c:v>28-09</c:v>
                </c:pt>
                <c:pt idx="271">
                  <c:v>29-09</c:v>
                </c:pt>
                <c:pt idx="272">
                  <c:v>30-09</c:v>
                </c:pt>
                <c:pt idx="273">
                  <c:v>01-10</c:v>
                </c:pt>
                <c:pt idx="274">
                  <c:v>02-10</c:v>
                </c:pt>
                <c:pt idx="275">
                  <c:v>03-10</c:v>
                </c:pt>
                <c:pt idx="276">
                  <c:v>04-10</c:v>
                </c:pt>
                <c:pt idx="277">
                  <c:v>05-10</c:v>
                </c:pt>
                <c:pt idx="278">
                  <c:v>06-10</c:v>
                </c:pt>
                <c:pt idx="279">
                  <c:v>07-10</c:v>
                </c:pt>
                <c:pt idx="280">
                  <c:v>08-10</c:v>
                </c:pt>
                <c:pt idx="281">
                  <c:v>09-10</c:v>
                </c:pt>
                <c:pt idx="282">
                  <c:v>10-10</c:v>
                </c:pt>
                <c:pt idx="283">
                  <c:v>11-10</c:v>
                </c:pt>
                <c:pt idx="284">
                  <c:v>12-10</c:v>
                </c:pt>
                <c:pt idx="285">
                  <c:v>13-10</c:v>
                </c:pt>
                <c:pt idx="286">
                  <c:v>14-10</c:v>
                </c:pt>
                <c:pt idx="287">
                  <c:v>15-10</c:v>
                </c:pt>
                <c:pt idx="288">
                  <c:v>16-10</c:v>
                </c:pt>
                <c:pt idx="289">
                  <c:v>17-10</c:v>
                </c:pt>
                <c:pt idx="290">
                  <c:v>18-10</c:v>
                </c:pt>
                <c:pt idx="291">
                  <c:v>19-10</c:v>
                </c:pt>
                <c:pt idx="292">
                  <c:v>20-10</c:v>
                </c:pt>
                <c:pt idx="293">
                  <c:v>21-10</c:v>
                </c:pt>
                <c:pt idx="294">
                  <c:v>22-10</c:v>
                </c:pt>
                <c:pt idx="295">
                  <c:v>23-10</c:v>
                </c:pt>
                <c:pt idx="296">
                  <c:v>24-10</c:v>
                </c:pt>
                <c:pt idx="297">
                  <c:v>25-10</c:v>
                </c:pt>
                <c:pt idx="298">
                  <c:v>26-10</c:v>
                </c:pt>
                <c:pt idx="299">
                  <c:v>27-10</c:v>
                </c:pt>
                <c:pt idx="300">
                  <c:v>28-10</c:v>
                </c:pt>
                <c:pt idx="301">
                  <c:v>29-10</c:v>
                </c:pt>
                <c:pt idx="302">
                  <c:v>30-10</c:v>
                </c:pt>
                <c:pt idx="303">
                  <c:v>31-10</c:v>
                </c:pt>
                <c:pt idx="304">
                  <c:v>01-11</c:v>
                </c:pt>
                <c:pt idx="305">
                  <c:v>02-11</c:v>
                </c:pt>
                <c:pt idx="306">
                  <c:v>03-11</c:v>
                </c:pt>
                <c:pt idx="307">
                  <c:v>04-11</c:v>
                </c:pt>
                <c:pt idx="308">
                  <c:v>05-11</c:v>
                </c:pt>
                <c:pt idx="309">
                  <c:v>06-11</c:v>
                </c:pt>
                <c:pt idx="310">
                  <c:v>07-11</c:v>
                </c:pt>
                <c:pt idx="311">
                  <c:v>08-11</c:v>
                </c:pt>
                <c:pt idx="312">
                  <c:v>09-11</c:v>
                </c:pt>
                <c:pt idx="313">
                  <c:v>10-11</c:v>
                </c:pt>
                <c:pt idx="314">
                  <c:v>11-11</c:v>
                </c:pt>
                <c:pt idx="315">
                  <c:v>12-11</c:v>
                </c:pt>
                <c:pt idx="316">
                  <c:v>13-11</c:v>
                </c:pt>
                <c:pt idx="317">
                  <c:v>14-11</c:v>
                </c:pt>
                <c:pt idx="318">
                  <c:v>15-11</c:v>
                </c:pt>
                <c:pt idx="319">
                  <c:v>16-11</c:v>
                </c:pt>
                <c:pt idx="320">
                  <c:v>17-11</c:v>
                </c:pt>
                <c:pt idx="321">
                  <c:v>18-11</c:v>
                </c:pt>
                <c:pt idx="322">
                  <c:v>19-11</c:v>
                </c:pt>
                <c:pt idx="323">
                  <c:v>20-11</c:v>
                </c:pt>
                <c:pt idx="324">
                  <c:v>21-11</c:v>
                </c:pt>
                <c:pt idx="325">
                  <c:v>22-11</c:v>
                </c:pt>
                <c:pt idx="326">
                  <c:v>23-11</c:v>
                </c:pt>
                <c:pt idx="327">
                  <c:v>24-11</c:v>
                </c:pt>
                <c:pt idx="328">
                  <c:v>25-11</c:v>
                </c:pt>
                <c:pt idx="329">
                  <c:v>26-11</c:v>
                </c:pt>
                <c:pt idx="330">
                  <c:v>27-11</c:v>
                </c:pt>
                <c:pt idx="331">
                  <c:v>28-11</c:v>
                </c:pt>
                <c:pt idx="332">
                  <c:v>29-11</c:v>
                </c:pt>
                <c:pt idx="333">
                  <c:v>30-11</c:v>
                </c:pt>
                <c:pt idx="334">
                  <c:v>01-12</c:v>
                </c:pt>
                <c:pt idx="335">
                  <c:v>02-12</c:v>
                </c:pt>
                <c:pt idx="336">
                  <c:v>03-12</c:v>
                </c:pt>
                <c:pt idx="337">
                  <c:v>04-12</c:v>
                </c:pt>
                <c:pt idx="338">
                  <c:v>05-12</c:v>
                </c:pt>
                <c:pt idx="339">
                  <c:v>06-12</c:v>
                </c:pt>
                <c:pt idx="340">
                  <c:v>07-12</c:v>
                </c:pt>
                <c:pt idx="341">
                  <c:v>08-12</c:v>
                </c:pt>
                <c:pt idx="342">
                  <c:v>09-12</c:v>
                </c:pt>
                <c:pt idx="343">
                  <c:v>10-12</c:v>
                </c:pt>
                <c:pt idx="344">
                  <c:v>11-12</c:v>
                </c:pt>
                <c:pt idx="345">
                  <c:v>12-12</c:v>
                </c:pt>
                <c:pt idx="346">
                  <c:v>13-12</c:v>
                </c:pt>
                <c:pt idx="347">
                  <c:v>14-12</c:v>
                </c:pt>
                <c:pt idx="348">
                  <c:v>15-12</c:v>
                </c:pt>
                <c:pt idx="349">
                  <c:v>16-12</c:v>
                </c:pt>
                <c:pt idx="350">
                  <c:v>17-12</c:v>
                </c:pt>
                <c:pt idx="351">
                  <c:v>18-12</c:v>
                </c:pt>
                <c:pt idx="352">
                  <c:v>19-12</c:v>
                </c:pt>
                <c:pt idx="353">
                  <c:v>20-12</c:v>
                </c:pt>
                <c:pt idx="354">
                  <c:v>21-12</c:v>
                </c:pt>
                <c:pt idx="355">
                  <c:v>22-12</c:v>
                </c:pt>
                <c:pt idx="356">
                  <c:v>23-12</c:v>
                </c:pt>
                <c:pt idx="357">
                  <c:v>24-12</c:v>
                </c:pt>
                <c:pt idx="358">
                  <c:v>25-12</c:v>
                </c:pt>
                <c:pt idx="359">
                  <c:v>26-12</c:v>
                </c:pt>
                <c:pt idx="360">
                  <c:v>27-12</c:v>
                </c:pt>
                <c:pt idx="361">
                  <c:v>28-12</c:v>
                </c:pt>
                <c:pt idx="362">
                  <c:v>29-12</c:v>
                </c:pt>
                <c:pt idx="363">
                  <c:v>30-12</c:v>
                </c:pt>
                <c:pt idx="364">
                  <c:v>31-12</c:v>
                </c:pt>
              </c:strCache>
            </c:strRef>
          </c:cat>
          <c:val>
            <c:numRef>
              <c:f>Data_kronologisk!$V$7:$V$371</c:f>
              <c:numCache>
                <c:formatCode>0.00</c:formatCode>
                <c:ptCount val="365"/>
                <c:pt idx="0">
                  <c:v>74.703333321584452</c:v>
                </c:pt>
                <c:pt idx="1">
                  <c:v>74.703333321584452</c:v>
                </c:pt>
                <c:pt idx="2">
                  <c:v>74.703333321584452</c:v>
                </c:pt>
                <c:pt idx="3">
                  <c:v>74.703333321584452</c:v>
                </c:pt>
                <c:pt idx="4">
                  <c:v>74.703333321584452</c:v>
                </c:pt>
                <c:pt idx="5">
                  <c:v>74.703333321584452</c:v>
                </c:pt>
                <c:pt idx="6">
                  <c:v>74.703333321584452</c:v>
                </c:pt>
                <c:pt idx="7">
                  <c:v>74.703333321584452</c:v>
                </c:pt>
                <c:pt idx="8">
                  <c:v>74.703333321584452</c:v>
                </c:pt>
                <c:pt idx="9">
                  <c:v>74.703333321584452</c:v>
                </c:pt>
                <c:pt idx="10">
                  <c:v>74.703333321584452</c:v>
                </c:pt>
                <c:pt idx="11">
                  <c:v>74.703333321584452</c:v>
                </c:pt>
                <c:pt idx="12">
                  <c:v>74.703333321584452</c:v>
                </c:pt>
                <c:pt idx="13">
                  <c:v>74.703333321584452</c:v>
                </c:pt>
                <c:pt idx="14">
                  <c:v>74.703333321584452</c:v>
                </c:pt>
                <c:pt idx="15">
                  <c:v>74.703333321584452</c:v>
                </c:pt>
                <c:pt idx="16">
                  <c:v>74.703333321584452</c:v>
                </c:pt>
                <c:pt idx="17">
                  <c:v>74.703333321584452</c:v>
                </c:pt>
                <c:pt idx="18">
                  <c:v>74.703333321584452</c:v>
                </c:pt>
                <c:pt idx="19">
                  <c:v>74.703333321584452</c:v>
                </c:pt>
                <c:pt idx="20">
                  <c:v>74.703333321584452</c:v>
                </c:pt>
                <c:pt idx="21">
                  <c:v>74.703333321584452</c:v>
                </c:pt>
                <c:pt idx="22">
                  <c:v>74.703333321584452</c:v>
                </c:pt>
                <c:pt idx="23">
                  <c:v>74.703333321584452</c:v>
                </c:pt>
                <c:pt idx="24">
                  <c:v>74.703333321584452</c:v>
                </c:pt>
                <c:pt idx="25">
                  <c:v>74.703333321584452</c:v>
                </c:pt>
                <c:pt idx="26">
                  <c:v>74.703333321584452</c:v>
                </c:pt>
                <c:pt idx="27">
                  <c:v>74.703333321584452</c:v>
                </c:pt>
                <c:pt idx="28">
                  <c:v>74.703333321584452</c:v>
                </c:pt>
                <c:pt idx="29">
                  <c:v>74.703333321584452</c:v>
                </c:pt>
                <c:pt idx="30">
                  <c:v>74.703333321584452</c:v>
                </c:pt>
                <c:pt idx="31">
                  <c:v>74.703333321584452</c:v>
                </c:pt>
                <c:pt idx="32">
                  <c:v>74.703333321584452</c:v>
                </c:pt>
                <c:pt idx="33">
                  <c:v>74.703333321584452</c:v>
                </c:pt>
                <c:pt idx="34">
                  <c:v>74.703333321584452</c:v>
                </c:pt>
                <c:pt idx="35">
                  <c:v>74.703333321584452</c:v>
                </c:pt>
                <c:pt idx="36">
                  <c:v>74.703333321584452</c:v>
                </c:pt>
                <c:pt idx="37">
                  <c:v>74.703333321584452</c:v>
                </c:pt>
                <c:pt idx="38">
                  <c:v>74.703333321584452</c:v>
                </c:pt>
                <c:pt idx="39">
                  <c:v>74.703333321584452</c:v>
                </c:pt>
                <c:pt idx="40">
                  <c:v>74.703333321584452</c:v>
                </c:pt>
                <c:pt idx="41">
                  <c:v>74.703333321584452</c:v>
                </c:pt>
                <c:pt idx="42">
                  <c:v>74.703333321584452</c:v>
                </c:pt>
                <c:pt idx="43">
                  <c:v>74.703333321584452</c:v>
                </c:pt>
                <c:pt idx="44">
                  <c:v>74.703333321584452</c:v>
                </c:pt>
                <c:pt idx="45">
                  <c:v>74.703333321584452</c:v>
                </c:pt>
                <c:pt idx="46">
                  <c:v>74.703333321584452</c:v>
                </c:pt>
                <c:pt idx="47">
                  <c:v>74.703333321584452</c:v>
                </c:pt>
                <c:pt idx="48">
                  <c:v>74.703333321584452</c:v>
                </c:pt>
                <c:pt idx="49">
                  <c:v>74.703333321584452</c:v>
                </c:pt>
                <c:pt idx="50">
                  <c:v>74.703333321584452</c:v>
                </c:pt>
                <c:pt idx="51">
                  <c:v>74.703333321584452</c:v>
                </c:pt>
                <c:pt idx="52">
                  <c:v>74.703333321584452</c:v>
                </c:pt>
                <c:pt idx="53">
                  <c:v>74.703333321584452</c:v>
                </c:pt>
                <c:pt idx="54">
                  <c:v>74.703333321584452</c:v>
                </c:pt>
                <c:pt idx="55">
                  <c:v>74.703333321584452</c:v>
                </c:pt>
                <c:pt idx="56">
                  <c:v>74.703333321584452</c:v>
                </c:pt>
                <c:pt idx="57">
                  <c:v>74.703333321584452</c:v>
                </c:pt>
                <c:pt idx="58">
                  <c:v>74.703333321584452</c:v>
                </c:pt>
                <c:pt idx="59">
                  <c:v>74.703333321584452</c:v>
                </c:pt>
                <c:pt idx="60">
                  <c:v>74.703333321584452</c:v>
                </c:pt>
                <c:pt idx="61">
                  <c:v>74.703333321584452</c:v>
                </c:pt>
                <c:pt idx="62">
                  <c:v>74.703333321584452</c:v>
                </c:pt>
                <c:pt idx="63">
                  <c:v>74.703333321584452</c:v>
                </c:pt>
                <c:pt idx="64">
                  <c:v>74.703333321584452</c:v>
                </c:pt>
                <c:pt idx="65">
                  <c:v>74.703333321584452</c:v>
                </c:pt>
                <c:pt idx="66">
                  <c:v>74.703333321584452</c:v>
                </c:pt>
                <c:pt idx="67">
                  <c:v>74.703333321584452</c:v>
                </c:pt>
                <c:pt idx="68">
                  <c:v>74.703333321584452</c:v>
                </c:pt>
                <c:pt idx="69">
                  <c:v>74.703333321584452</c:v>
                </c:pt>
                <c:pt idx="70">
                  <c:v>74.703333321584452</c:v>
                </c:pt>
                <c:pt idx="71">
                  <c:v>74.703333321584452</c:v>
                </c:pt>
                <c:pt idx="72">
                  <c:v>74.703333321584452</c:v>
                </c:pt>
                <c:pt idx="73">
                  <c:v>74.703333321584452</c:v>
                </c:pt>
                <c:pt idx="74">
                  <c:v>74.703333321584452</c:v>
                </c:pt>
                <c:pt idx="75">
                  <c:v>74.703333321584452</c:v>
                </c:pt>
                <c:pt idx="76">
                  <c:v>74.703333321584452</c:v>
                </c:pt>
                <c:pt idx="77">
                  <c:v>74.703333321584452</c:v>
                </c:pt>
                <c:pt idx="78">
                  <c:v>74.703333321584452</c:v>
                </c:pt>
                <c:pt idx="79">
                  <c:v>74.703333321584452</c:v>
                </c:pt>
                <c:pt idx="80">
                  <c:v>74.703333321584452</c:v>
                </c:pt>
                <c:pt idx="81">
                  <c:v>74.703333321584452</c:v>
                </c:pt>
                <c:pt idx="82">
                  <c:v>74.703333321584452</c:v>
                </c:pt>
                <c:pt idx="83">
                  <c:v>74.703333321584452</c:v>
                </c:pt>
                <c:pt idx="84">
                  <c:v>74.703333321584452</c:v>
                </c:pt>
                <c:pt idx="85">
                  <c:v>74.703333321584452</c:v>
                </c:pt>
                <c:pt idx="86">
                  <c:v>74.703333321584452</c:v>
                </c:pt>
                <c:pt idx="87">
                  <c:v>74.703333321584452</c:v>
                </c:pt>
                <c:pt idx="88">
                  <c:v>74.703333321584452</c:v>
                </c:pt>
                <c:pt idx="89">
                  <c:v>74.703333321584452</c:v>
                </c:pt>
                <c:pt idx="90">
                  <c:v>74.703333321584452</c:v>
                </c:pt>
                <c:pt idx="91">
                  <c:v>74.703333321584452</c:v>
                </c:pt>
                <c:pt idx="92">
                  <c:v>74.703333321584452</c:v>
                </c:pt>
                <c:pt idx="93">
                  <c:v>74.703333321584452</c:v>
                </c:pt>
                <c:pt idx="94">
                  <c:v>74.703333321584452</c:v>
                </c:pt>
                <c:pt idx="95">
                  <c:v>74.703333321584452</c:v>
                </c:pt>
                <c:pt idx="96">
                  <c:v>74.703333321584452</c:v>
                </c:pt>
                <c:pt idx="97">
                  <c:v>74.703333321584452</c:v>
                </c:pt>
                <c:pt idx="98">
                  <c:v>74.703333321584452</c:v>
                </c:pt>
                <c:pt idx="99">
                  <c:v>74.703333321584452</c:v>
                </c:pt>
                <c:pt idx="100">
                  <c:v>74.703333321584452</c:v>
                </c:pt>
                <c:pt idx="101">
                  <c:v>74.703333321584452</c:v>
                </c:pt>
                <c:pt idx="102">
                  <c:v>74.703333321584452</c:v>
                </c:pt>
                <c:pt idx="103">
                  <c:v>74.703333321584452</c:v>
                </c:pt>
                <c:pt idx="104">
                  <c:v>74.703333321584452</c:v>
                </c:pt>
                <c:pt idx="105">
                  <c:v>74.703333321584452</c:v>
                </c:pt>
                <c:pt idx="106">
                  <c:v>74.703333321584452</c:v>
                </c:pt>
                <c:pt idx="107">
                  <c:v>74.703333321584452</c:v>
                </c:pt>
                <c:pt idx="108">
                  <c:v>74.703333321584452</c:v>
                </c:pt>
                <c:pt idx="109">
                  <c:v>74.703333321584452</c:v>
                </c:pt>
                <c:pt idx="110">
                  <c:v>74.703333321584452</c:v>
                </c:pt>
                <c:pt idx="111">
                  <c:v>74.703333321584452</c:v>
                </c:pt>
                <c:pt idx="112">
                  <c:v>74.703333321584452</c:v>
                </c:pt>
                <c:pt idx="113">
                  <c:v>74.703333321584452</c:v>
                </c:pt>
                <c:pt idx="114">
                  <c:v>74.703333321584452</c:v>
                </c:pt>
                <c:pt idx="115">
                  <c:v>74.703333321584452</c:v>
                </c:pt>
                <c:pt idx="116">
                  <c:v>74.703333321584452</c:v>
                </c:pt>
                <c:pt idx="117">
                  <c:v>74.703333321584452</c:v>
                </c:pt>
                <c:pt idx="118">
                  <c:v>74.703333321584452</c:v>
                </c:pt>
                <c:pt idx="119">
                  <c:v>74.703333321584452</c:v>
                </c:pt>
                <c:pt idx="120">
                  <c:v>74.703333321584452</c:v>
                </c:pt>
                <c:pt idx="121">
                  <c:v>74.703333321584452</c:v>
                </c:pt>
                <c:pt idx="122">
                  <c:v>74.703333321584452</c:v>
                </c:pt>
                <c:pt idx="123">
                  <c:v>74.703333321584452</c:v>
                </c:pt>
                <c:pt idx="124">
                  <c:v>74.703333321584452</c:v>
                </c:pt>
                <c:pt idx="125">
                  <c:v>74.703333321584452</c:v>
                </c:pt>
                <c:pt idx="126">
                  <c:v>74.703333321584452</c:v>
                </c:pt>
                <c:pt idx="127">
                  <c:v>74.703333321584452</c:v>
                </c:pt>
                <c:pt idx="128">
                  <c:v>74.703333321584452</c:v>
                </c:pt>
                <c:pt idx="129">
                  <c:v>74.703333321584452</c:v>
                </c:pt>
                <c:pt idx="130">
                  <c:v>74.703333321584452</c:v>
                </c:pt>
                <c:pt idx="131">
                  <c:v>74.703333321584452</c:v>
                </c:pt>
                <c:pt idx="132">
                  <c:v>74.703333321584452</c:v>
                </c:pt>
                <c:pt idx="133">
                  <c:v>74.703333321584452</c:v>
                </c:pt>
                <c:pt idx="134">
                  <c:v>74.703333321584452</c:v>
                </c:pt>
                <c:pt idx="135">
                  <c:v>74.703333321584452</c:v>
                </c:pt>
                <c:pt idx="136">
                  <c:v>74.703333321584452</c:v>
                </c:pt>
                <c:pt idx="137">
                  <c:v>74.703333321584452</c:v>
                </c:pt>
                <c:pt idx="138">
                  <c:v>74.703333321584452</c:v>
                </c:pt>
                <c:pt idx="139">
                  <c:v>74.703333321584452</c:v>
                </c:pt>
                <c:pt idx="140">
                  <c:v>74.703333321584452</c:v>
                </c:pt>
                <c:pt idx="141">
                  <c:v>74.703333321584452</c:v>
                </c:pt>
                <c:pt idx="142">
                  <c:v>74.703333321584452</c:v>
                </c:pt>
                <c:pt idx="143">
                  <c:v>74.703333321584452</c:v>
                </c:pt>
                <c:pt idx="144">
                  <c:v>74.703333321584452</c:v>
                </c:pt>
                <c:pt idx="145">
                  <c:v>74.703333321584452</c:v>
                </c:pt>
                <c:pt idx="146">
                  <c:v>74.703333321584452</c:v>
                </c:pt>
                <c:pt idx="147">
                  <c:v>74.703333321584452</c:v>
                </c:pt>
                <c:pt idx="148">
                  <c:v>74.703333321584452</c:v>
                </c:pt>
                <c:pt idx="149">
                  <c:v>74.703333321584452</c:v>
                </c:pt>
                <c:pt idx="150">
                  <c:v>74.703333321584452</c:v>
                </c:pt>
                <c:pt idx="151">
                  <c:v>74.703333321584452</c:v>
                </c:pt>
                <c:pt idx="152">
                  <c:v>74.703333321584452</c:v>
                </c:pt>
                <c:pt idx="153">
                  <c:v>74.703333321584452</c:v>
                </c:pt>
                <c:pt idx="154">
                  <c:v>74.703333321584452</c:v>
                </c:pt>
                <c:pt idx="155">
                  <c:v>74.703333321584452</c:v>
                </c:pt>
                <c:pt idx="156">
                  <c:v>74.703333321584452</c:v>
                </c:pt>
                <c:pt idx="157">
                  <c:v>74.703333321584452</c:v>
                </c:pt>
                <c:pt idx="158">
                  <c:v>74.703333321584452</c:v>
                </c:pt>
                <c:pt idx="159">
                  <c:v>74.703333321584452</c:v>
                </c:pt>
                <c:pt idx="160">
                  <c:v>74.703333321584452</c:v>
                </c:pt>
                <c:pt idx="161">
                  <c:v>74.703333321584452</c:v>
                </c:pt>
                <c:pt idx="162">
                  <c:v>74.703333321584452</c:v>
                </c:pt>
                <c:pt idx="163">
                  <c:v>74.703333321584452</c:v>
                </c:pt>
                <c:pt idx="164">
                  <c:v>74.703333321584452</c:v>
                </c:pt>
                <c:pt idx="165">
                  <c:v>74.703333321584452</c:v>
                </c:pt>
                <c:pt idx="166">
                  <c:v>74.703333321584452</c:v>
                </c:pt>
                <c:pt idx="167">
                  <c:v>74.703333321584452</c:v>
                </c:pt>
                <c:pt idx="168">
                  <c:v>74.703333321584452</c:v>
                </c:pt>
                <c:pt idx="169">
                  <c:v>74.703333321584452</c:v>
                </c:pt>
                <c:pt idx="170">
                  <c:v>61.643835616438352</c:v>
                </c:pt>
                <c:pt idx="171">
                  <c:v>61.643835616438352</c:v>
                </c:pt>
                <c:pt idx="172">
                  <c:v>74.703333321584452</c:v>
                </c:pt>
                <c:pt idx="173">
                  <c:v>61.643835616438352</c:v>
                </c:pt>
                <c:pt idx="174">
                  <c:v>61.643835616438352</c:v>
                </c:pt>
                <c:pt idx="175">
                  <c:v>74.703333321584452</c:v>
                </c:pt>
                <c:pt idx="176">
                  <c:v>74.703333321584452</c:v>
                </c:pt>
                <c:pt idx="177">
                  <c:v>74.703333321584452</c:v>
                </c:pt>
                <c:pt idx="178">
                  <c:v>74.703333321584452</c:v>
                </c:pt>
                <c:pt idx="179">
                  <c:v>74.703333321584452</c:v>
                </c:pt>
                <c:pt idx="180">
                  <c:v>61.643835616438352</c:v>
                </c:pt>
                <c:pt idx="181">
                  <c:v>61.643835616438352</c:v>
                </c:pt>
                <c:pt idx="182">
                  <c:v>61.643835616438352</c:v>
                </c:pt>
                <c:pt idx="183">
                  <c:v>61.643835616438352</c:v>
                </c:pt>
                <c:pt idx="184">
                  <c:v>61.643835616438352</c:v>
                </c:pt>
                <c:pt idx="185">
                  <c:v>61.643835616438352</c:v>
                </c:pt>
                <c:pt idx="186">
                  <c:v>61.643835616438352</c:v>
                </c:pt>
                <c:pt idx="187">
                  <c:v>61.643835616438352</c:v>
                </c:pt>
                <c:pt idx="188">
                  <c:v>71.735020263780342</c:v>
                </c:pt>
                <c:pt idx="189">
                  <c:v>74.703333321584452</c:v>
                </c:pt>
                <c:pt idx="190">
                  <c:v>74.703333321584452</c:v>
                </c:pt>
                <c:pt idx="191">
                  <c:v>74.703333321584452</c:v>
                </c:pt>
                <c:pt idx="192">
                  <c:v>73.291372124813179</c:v>
                </c:pt>
                <c:pt idx="193">
                  <c:v>61.643835616438352</c:v>
                </c:pt>
                <c:pt idx="194">
                  <c:v>61.643835616438352</c:v>
                </c:pt>
                <c:pt idx="195">
                  <c:v>61.643835616438352</c:v>
                </c:pt>
                <c:pt idx="196">
                  <c:v>61.643835616438352</c:v>
                </c:pt>
                <c:pt idx="197">
                  <c:v>61.643835616438352</c:v>
                </c:pt>
                <c:pt idx="198">
                  <c:v>61.643835616438352</c:v>
                </c:pt>
                <c:pt idx="199">
                  <c:v>65.961456908335919</c:v>
                </c:pt>
                <c:pt idx="200">
                  <c:v>74.703333321584452</c:v>
                </c:pt>
                <c:pt idx="201">
                  <c:v>61.643835616438352</c:v>
                </c:pt>
                <c:pt idx="202">
                  <c:v>61.643835616438352</c:v>
                </c:pt>
                <c:pt idx="203">
                  <c:v>61.643835616438352</c:v>
                </c:pt>
                <c:pt idx="204">
                  <c:v>72.939937833612234</c:v>
                </c:pt>
                <c:pt idx="205">
                  <c:v>68.471701845485654</c:v>
                </c:pt>
                <c:pt idx="206">
                  <c:v>66.614120591994833</c:v>
                </c:pt>
                <c:pt idx="207">
                  <c:v>61.643835616438352</c:v>
                </c:pt>
                <c:pt idx="208">
                  <c:v>61.643835616438352</c:v>
                </c:pt>
                <c:pt idx="209">
                  <c:v>61.643835616438352</c:v>
                </c:pt>
                <c:pt idx="210">
                  <c:v>61.643835616438352</c:v>
                </c:pt>
                <c:pt idx="211">
                  <c:v>68.371292047999759</c:v>
                </c:pt>
                <c:pt idx="212">
                  <c:v>67.819038161826711</c:v>
                </c:pt>
                <c:pt idx="213">
                  <c:v>61.643835616438352</c:v>
                </c:pt>
                <c:pt idx="214">
                  <c:v>61.643835616438352</c:v>
                </c:pt>
                <c:pt idx="215">
                  <c:v>61.643835616438352</c:v>
                </c:pt>
                <c:pt idx="216">
                  <c:v>61.643835616438352</c:v>
                </c:pt>
                <c:pt idx="217">
                  <c:v>61.643835616438352</c:v>
                </c:pt>
                <c:pt idx="218">
                  <c:v>61.643835616438352</c:v>
                </c:pt>
                <c:pt idx="219">
                  <c:v>61.643835616438352</c:v>
                </c:pt>
                <c:pt idx="220">
                  <c:v>61.643835616438352</c:v>
                </c:pt>
                <c:pt idx="221">
                  <c:v>61.643835616438352</c:v>
                </c:pt>
                <c:pt idx="222">
                  <c:v>61.643835616438352</c:v>
                </c:pt>
                <c:pt idx="223">
                  <c:v>63.45121197118619</c:v>
                </c:pt>
                <c:pt idx="224">
                  <c:v>63.702236464901119</c:v>
                </c:pt>
                <c:pt idx="225">
                  <c:v>71.78522516252329</c:v>
                </c:pt>
                <c:pt idx="226">
                  <c:v>65.308793224676947</c:v>
                </c:pt>
                <c:pt idx="227">
                  <c:v>61.643835616438352</c:v>
                </c:pt>
                <c:pt idx="228">
                  <c:v>61.643835616438352</c:v>
                </c:pt>
                <c:pt idx="229">
                  <c:v>74.703333321584452</c:v>
                </c:pt>
                <c:pt idx="230">
                  <c:v>66.212481402050884</c:v>
                </c:pt>
                <c:pt idx="231">
                  <c:v>61.643835616438352</c:v>
                </c:pt>
                <c:pt idx="232">
                  <c:v>61.643835616438352</c:v>
                </c:pt>
                <c:pt idx="233">
                  <c:v>69.977848807775544</c:v>
                </c:pt>
                <c:pt idx="234">
                  <c:v>74.703333321584452</c:v>
                </c:pt>
                <c:pt idx="235">
                  <c:v>61.643835616438352</c:v>
                </c:pt>
                <c:pt idx="236">
                  <c:v>61.643835616438352</c:v>
                </c:pt>
                <c:pt idx="237">
                  <c:v>63.903056059873123</c:v>
                </c:pt>
                <c:pt idx="238">
                  <c:v>61.643835616438352</c:v>
                </c:pt>
                <c:pt idx="239">
                  <c:v>61.643835616438352</c:v>
                </c:pt>
                <c:pt idx="240">
                  <c:v>74.703333321584452</c:v>
                </c:pt>
                <c:pt idx="241">
                  <c:v>74.703333321584452</c:v>
                </c:pt>
                <c:pt idx="242">
                  <c:v>74.703333321584452</c:v>
                </c:pt>
                <c:pt idx="243">
                  <c:v>61.643835616438352</c:v>
                </c:pt>
                <c:pt idx="244">
                  <c:v>74.703333321584452</c:v>
                </c:pt>
                <c:pt idx="245">
                  <c:v>74.703333321584452</c:v>
                </c:pt>
                <c:pt idx="246">
                  <c:v>74.703333321584452</c:v>
                </c:pt>
                <c:pt idx="247">
                  <c:v>74.703333321584452</c:v>
                </c:pt>
                <c:pt idx="248">
                  <c:v>74.703333321584452</c:v>
                </c:pt>
                <c:pt idx="249">
                  <c:v>74.703333321584452</c:v>
                </c:pt>
                <c:pt idx="250">
                  <c:v>61.643835616438352</c:v>
                </c:pt>
                <c:pt idx="251">
                  <c:v>61.643835616438352</c:v>
                </c:pt>
                <c:pt idx="252">
                  <c:v>74.703333321584452</c:v>
                </c:pt>
                <c:pt idx="253">
                  <c:v>74.703333321584452</c:v>
                </c:pt>
                <c:pt idx="254">
                  <c:v>74.703333321584452</c:v>
                </c:pt>
                <c:pt idx="255">
                  <c:v>74.703333321584452</c:v>
                </c:pt>
                <c:pt idx="256">
                  <c:v>74.703333321584452</c:v>
                </c:pt>
                <c:pt idx="257">
                  <c:v>74.703333321584452</c:v>
                </c:pt>
                <c:pt idx="258">
                  <c:v>74.703333321584452</c:v>
                </c:pt>
                <c:pt idx="259">
                  <c:v>74.703333321584452</c:v>
                </c:pt>
                <c:pt idx="260">
                  <c:v>74.703333321584452</c:v>
                </c:pt>
                <c:pt idx="261">
                  <c:v>74.703333321584452</c:v>
                </c:pt>
                <c:pt idx="262">
                  <c:v>74.703333321584452</c:v>
                </c:pt>
                <c:pt idx="263">
                  <c:v>74.703333321584452</c:v>
                </c:pt>
                <c:pt idx="264">
                  <c:v>74.703333321584452</c:v>
                </c:pt>
                <c:pt idx="265">
                  <c:v>74.703333321584452</c:v>
                </c:pt>
                <c:pt idx="266">
                  <c:v>74.703333321584452</c:v>
                </c:pt>
                <c:pt idx="267">
                  <c:v>74.703333321584452</c:v>
                </c:pt>
                <c:pt idx="268">
                  <c:v>74.703333321584452</c:v>
                </c:pt>
                <c:pt idx="269">
                  <c:v>74.703333321584452</c:v>
                </c:pt>
                <c:pt idx="270">
                  <c:v>74.703333321584452</c:v>
                </c:pt>
                <c:pt idx="271">
                  <c:v>74.703333321584452</c:v>
                </c:pt>
                <c:pt idx="272">
                  <c:v>74.703333321584452</c:v>
                </c:pt>
                <c:pt idx="273">
                  <c:v>74.703333321584452</c:v>
                </c:pt>
                <c:pt idx="274">
                  <c:v>74.703333321584452</c:v>
                </c:pt>
                <c:pt idx="275">
                  <c:v>74.703333321584452</c:v>
                </c:pt>
                <c:pt idx="276">
                  <c:v>74.703333321584452</c:v>
                </c:pt>
                <c:pt idx="277">
                  <c:v>74.703333321584452</c:v>
                </c:pt>
                <c:pt idx="278">
                  <c:v>74.703333321584452</c:v>
                </c:pt>
                <c:pt idx="279">
                  <c:v>74.703333321584452</c:v>
                </c:pt>
                <c:pt idx="280">
                  <c:v>74.703333321584452</c:v>
                </c:pt>
                <c:pt idx="281">
                  <c:v>74.703333321584452</c:v>
                </c:pt>
                <c:pt idx="282">
                  <c:v>74.703333321584452</c:v>
                </c:pt>
                <c:pt idx="283">
                  <c:v>74.703333321584452</c:v>
                </c:pt>
                <c:pt idx="284">
                  <c:v>74.703333321584452</c:v>
                </c:pt>
                <c:pt idx="285">
                  <c:v>74.703333321584452</c:v>
                </c:pt>
                <c:pt idx="286">
                  <c:v>74.703333321584452</c:v>
                </c:pt>
                <c:pt idx="287">
                  <c:v>74.703333321584452</c:v>
                </c:pt>
                <c:pt idx="288">
                  <c:v>74.703333321584452</c:v>
                </c:pt>
                <c:pt idx="289">
                  <c:v>74.703333321584452</c:v>
                </c:pt>
                <c:pt idx="290">
                  <c:v>74.703333321584452</c:v>
                </c:pt>
                <c:pt idx="291">
                  <c:v>74.703333321584452</c:v>
                </c:pt>
                <c:pt idx="292">
                  <c:v>74.703333321584452</c:v>
                </c:pt>
                <c:pt idx="293">
                  <c:v>74.703333321584452</c:v>
                </c:pt>
                <c:pt idx="294">
                  <c:v>74.703333321584452</c:v>
                </c:pt>
                <c:pt idx="295">
                  <c:v>74.703333321584452</c:v>
                </c:pt>
                <c:pt idx="296">
                  <c:v>74.703333321584452</c:v>
                </c:pt>
                <c:pt idx="297">
                  <c:v>74.703333321584452</c:v>
                </c:pt>
                <c:pt idx="298">
                  <c:v>74.703333321584452</c:v>
                </c:pt>
                <c:pt idx="299">
                  <c:v>74.703333321584452</c:v>
                </c:pt>
                <c:pt idx="300">
                  <c:v>74.703333321584452</c:v>
                </c:pt>
                <c:pt idx="301">
                  <c:v>74.703333321584452</c:v>
                </c:pt>
                <c:pt idx="302">
                  <c:v>74.703333321584452</c:v>
                </c:pt>
                <c:pt idx="303">
                  <c:v>74.703333321584452</c:v>
                </c:pt>
                <c:pt idx="304">
                  <c:v>74.703333321584452</c:v>
                </c:pt>
                <c:pt idx="305">
                  <c:v>74.703333321584452</c:v>
                </c:pt>
                <c:pt idx="306">
                  <c:v>74.703333321584452</c:v>
                </c:pt>
                <c:pt idx="307">
                  <c:v>74.703333321584452</c:v>
                </c:pt>
                <c:pt idx="308">
                  <c:v>74.703333321584452</c:v>
                </c:pt>
                <c:pt idx="309">
                  <c:v>74.703333321584452</c:v>
                </c:pt>
                <c:pt idx="310">
                  <c:v>74.703333321584452</c:v>
                </c:pt>
                <c:pt idx="311">
                  <c:v>74.703333321584452</c:v>
                </c:pt>
                <c:pt idx="312">
                  <c:v>74.703333321584452</c:v>
                </c:pt>
                <c:pt idx="313">
                  <c:v>74.703333321584452</c:v>
                </c:pt>
                <c:pt idx="314">
                  <c:v>74.703333321584452</c:v>
                </c:pt>
                <c:pt idx="315">
                  <c:v>74.703333321584452</c:v>
                </c:pt>
                <c:pt idx="316">
                  <c:v>74.703333321584452</c:v>
                </c:pt>
                <c:pt idx="317">
                  <c:v>74.703333321584452</c:v>
                </c:pt>
                <c:pt idx="318">
                  <c:v>74.703333321584452</c:v>
                </c:pt>
                <c:pt idx="319">
                  <c:v>74.703333321584452</c:v>
                </c:pt>
                <c:pt idx="320">
                  <c:v>74.703333321584452</c:v>
                </c:pt>
                <c:pt idx="321">
                  <c:v>74.703333321584452</c:v>
                </c:pt>
                <c:pt idx="322">
                  <c:v>74.703333321584452</c:v>
                </c:pt>
                <c:pt idx="323">
                  <c:v>74.703333321584452</c:v>
                </c:pt>
                <c:pt idx="324">
                  <c:v>74.703333321584452</c:v>
                </c:pt>
                <c:pt idx="325">
                  <c:v>74.703333321584452</c:v>
                </c:pt>
                <c:pt idx="326">
                  <c:v>74.703333321584452</c:v>
                </c:pt>
                <c:pt idx="327">
                  <c:v>74.703333321584452</c:v>
                </c:pt>
                <c:pt idx="328">
                  <c:v>74.703333321584452</c:v>
                </c:pt>
                <c:pt idx="329">
                  <c:v>74.703333321584452</c:v>
                </c:pt>
                <c:pt idx="330">
                  <c:v>74.703333321584452</c:v>
                </c:pt>
                <c:pt idx="331">
                  <c:v>74.703333321584452</c:v>
                </c:pt>
                <c:pt idx="332">
                  <c:v>74.703333321584452</c:v>
                </c:pt>
                <c:pt idx="333">
                  <c:v>74.703333321584452</c:v>
                </c:pt>
                <c:pt idx="334">
                  <c:v>74.703333321584452</c:v>
                </c:pt>
                <c:pt idx="335">
                  <c:v>74.703333321584452</c:v>
                </c:pt>
                <c:pt idx="336">
                  <c:v>74.703333321584452</c:v>
                </c:pt>
                <c:pt idx="337">
                  <c:v>74.703333321584452</c:v>
                </c:pt>
                <c:pt idx="338">
                  <c:v>74.703333321584452</c:v>
                </c:pt>
                <c:pt idx="339">
                  <c:v>74.703333321584452</c:v>
                </c:pt>
                <c:pt idx="340">
                  <c:v>74.703333321584452</c:v>
                </c:pt>
                <c:pt idx="341">
                  <c:v>74.703333321584452</c:v>
                </c:pt>
                <c:pt idx="342">
                  <c:v>74.703333321584452</c:v>
                </c:pt>
                <c:pt idx="343">
                  <c:v>74.703333321584452</c:v>
                </c:pt>
                <c:pt idx="344">
                  <c:v>74.703333321584452</c:v>
                </c:pt>
                <c:pt idx="345">
                  <c:v>74.703333321584452</c:v>
                </c:pt>
                <c:pt idx="346">
                  <c:v>74.703333321584452</c:v>
                </c:pt>
                <c:pt idx="347">
                  <c:v>74.703333321584452</c:v>
                </c:pt>
                <c:pt idx="348">
                  <c:v>74.703333321584452</c:v>
                </c:pt>
                <c:pt idx="349">
                  <c:v>74.703333321584452</c:v>
                </c:pt>
                <c:pt idx="350">
                  <c:v>74.703333321584452</c:v>
                </c:pt>
                <c:pt idx="351">
                  <c:v>74.703333321584452</c:v>
                </c:pt>
                <c:pt idx="352">
                  <c:v>74.703333321584452</c:v>
                </c:pt>
                <c:pt idx="353">
                  <c:v>74.703333321584452</c:v>
                </c:pt>
                <c:pt idx="354">
                  <c:v>74.703333321584452</c:v>
                </c:pt>
                <c:pt idx="355">
                  <c:v>74.703333321584452</c:v>
                </c:pt>
                <c:pt idx="356">
                  <c:v>74.703333321584452</c:v>
                </c:pt>
                <c:pt idx="357">
                  <c:v>74.703333321584452</c:v>
                </c:pt>
                <c:pt idx="358">
                  <c:v>74.703333321584452</c:v>
                </c:pt>
                <c:pt idx="359">
                  <c:v>74.703333321584452</c:v>
                </c:pt>
                <c:pt idx="360">
                  <c:v>74.703333321584452</c:v>
                </c:pt>
                <c:pt idx="361">
                  <c:v>74.703333321584452</c:v>
                </c:pt>
                <c:pt idx="362">
                  <c:v>74.703333321584452</c:v>
                </c:pt>
                <c:pt idx="363">
                  <c:v>74.703333321584452</c:v>
                </c:pt>
                <c:pt idx="364">
                  <c:v>74.703333321584452</c:v>
                </c:pt>
              </c:numCache>
            </c:numRef>
          </c:val>
        </c:ser>
        <c:ser>
          <c:idx val="1"/>
          <c:order val="1"/>
          <c:tx>
            <c:strRef>
              <c:f>Data_kronologisk!$W$6</c:f>
              <c:strCache>
                <c:ptCount val="1"/>
                <c:pt idx="0">
                  <c:v>400 kr./MWh Mellemlast</c:v>
                </c:pt>
              </c:strCache>
            </c:strRef>
          </c:tx>
          <c:spPr>
            <a:solidFill>
              <a:srgbClr val="FFC000"/>
            </a:solidFill>
          </c:spPr>
          <c:cat>
            <c:strRef>
              <c:f>Data_kronologisk!$C$7:$C$371</c:f>
              <c:strCache>
                <c:ptCount val="365"/>
                <c:pt idx="0">
                  <c:v>01-01</c:v>
                </c:pt>
                <c:pt idx="1">
                  <c:v>02-01</c:v>
                </c:pt>
                <c:pt idx="2">
                  <c:v>03-01</c:v>
                </c:pt>
                <c:pt idx="3">
                  <c:v>04-01</c:v>
                </c:pt>
                <c:pt idx="4">
                  <c:v>05-01</c:v>
                </c:pt>
                <c:pt idx="5">
                  <c:v>06-01</c:v>
                </c:pt>
                <c:pt idx="6">
                  <c:v>07-01</c:v>
                </c:pt>
                <c:pt idx="7">
                  <c:v>08-01</c:v>
                </c:pt>
                <c:pt idx="8">
                  <c:v>09-01</c:v>
                </c:pt>
                <c:pt idx="9">
                  <c:v>10-01</c:v>
                </c:pt>
                <c:pt idx="10">
                  <c:v>11-01</c:v>
                </c:pt>
                <c:pt idx="11">
                  <c:v>12-01</c:v>
                </c:pt>
                <c:pt idx="12">
                  <c:v>13-01</c:v>
                </c:pt>
                <c:pt idx="13">
                  <c:v>14-01</c:v>
                </c:pt>
                <c:pt idx="14">
                  <c:v>15-01</c:v>
                </c:pt>
                <c:pt idx="15">
                  <c:v>16-01</c:v>
                </c:pt>
                <c:pt idx="16">
                  <c:v>17-01</c:v>
                </c:pt>
                <c:pt idx="17">
                  <c:v>18-01</c:v>
                </c:pt>
                <c:pt idx="18">
                  <c:v>19-01</c:v>
                </c:pt>
                <c:pt idx="19">
                  <c:v>20-01</c:v>
                </c:pt>
                <c:pt idx="20">
                  <c:v>21-01</c:v>
                </c:pt>
                <c:pt idx="21">
                  <c:v>22-01</c:v>
                </c:pt>
                <c:pt idx="22">
                  <c:v>23-01</c:v>
                </c:pt>
                <c:pt idx="23">
                  <c:v>24-01</c:v>
                </c:pt>
                <c:pt idx="24">
                  <c:v>25-01</c:v>
                </c:pt>
                <c:pt idx="25">
                  <c:v>26-01</c:v>
                </c:pt>
                <c:pt idx="26">
                  <c:v>27-01</c:v>
                </c:pt>
                <c:pt idx="27">
                  <c:v>28-01</c:v>
                </c:pt>
                <c:pt idx="28">
                  <c:v>29-01</c:v>
                </c:pt>
                <c:pt idx="29">
                  <c:v>30-01</c:v>
                </c:pt>
                <c:pt idx="30">
                  <c:v>31-01</c:v>
                </c:pt>
                <c:pt idx="31">
                  <c:v>01-02</c:v>
                </c:pt>
                <c:pt idx="32">
                  <c:v>02-02</c:v>
                </c:pt>
                <c:pt idx="33">
                  <c:v>03-02</c:v>
                </c:pt>
                <c:pt idx="34">
                  <c:v>04-02</c:v>
                </c:pt>
                <c:pt idx="35">
                  <c:v>05-02</c:v>
                </c:pt>
                <c:pt idx="36">
                  <c:v>06-02</c:v>
                </c:pt>
                <c:pt idx="37">
                  <c:v>07-02</c:v>
                </c:pt>
                <c:pt idx="38">
                  <c:v>08-02</c:v>
                </c:pt>
                <c:pt idx="39">
                  <c:v>09-02</c:v>
                </c:pt>
                <c:pt idx="40">
                  <c:v>10-02</c:v>
                </c:pt>
                <c:pt idx="41">
                  <c:v>11-02</c:v>
                </c:pt>
                <c:pt idx="42">
                  <c:v>12-02</c:v>
                </c:pt>
                <c:pt idx="43">
                  <c:v>13-02</c:v>
                </c:pt>
                <c:pt idx="44">
                  <c:v>14-02</c:v>
                </c:pt>
                <c:pt idx="45">
                  <c:v>15-02</c:v>
                </c:pt>
                <c:pt idx="46">
                  <c:v>16-02</c:v>
                </c:pt>
                <c:pt idx="47">
                  <c:v>17-02</c:v>
                </c:pt>
                <c:pt idx="48">
                  <c:v>18-02</c:v>
                </c:pt>
                <c:pt idx="49">
                  <c:v>19-02</c:v>
                </c:pt>
                <c:pt idx="50">
                  <c:v>20-02</c:v>
                </c:pt>
                <c:pt idx="51">
                  <c:v>21-02</c:v>
                </c:pt>
                <c:pt idx="52">
                  <c:v>22-02</c:v>
                </c:pt>
                <c:pt idx="53">
                  <c:v>23-02</c:v>
                </c:pt>
                <c:pt idx="54">
                  <c:v>24-02</c:v>
                </c:pt>
                <c:pt idx="55">
                  <c:v>25-02</c:v>
                </c:pt>
                <c:pt idx="56">
                  <c:v>26-02</c:v>
                </c:pt>
                <c:pt idx="57">
                  <c:v>27-02</c:v>
                </c:pt>
                <c:pt idx="58">
                  <c:v>28-02</c:v>
                </c:pt>
                <c:pt idx="59">
                  <c:v>01-03</c:v>
                </c:pt>
                <c:pt idx="60">
                  <c:v>02-03</c:v>
                </c:pt>
                <c:pt idx="61">
                  <c:v>03-03</c:v>
                </c:pt>
                <c:pt idx="62">
                  <c:v>04-03</c:v>
                </c:pt>
                <c:pt idx="63">
                  <c:v>05-03</c:v>
                </c:pt>
                <c:pt idx="64">
                  <c:v>06-03</c:v>
                </c:pt>
                <c:pt idx="65">
                  <c:v>07-03</c:v>
                </c:pt>
                <c:pt idx="66">
                  <c:v>08-03</c:v>
                </c:pt>
                <c:pt idx="67">
                  <c:v>09-03</c:v>
                </c:pt>
                <c:pt idx="68">
                  <c:v>10-03</c:v>
                </c:pt>
                <c:pt idx="69">
                  <c:v>11-03</c:v>
                </c:pt>
                <c:pt idx="70">
                  <c:v>12-03</c:v>
                </c:pt>
                <c:pt idx="71">
                  <c:v>13-03</c:v>
                </c:pt>
                <c:pt idx="72">
                  <c:v>14-03</c:v>
                </c:pt>
                <c:pt idx="73">
                  <c:v>15-03</c:v>
                </c:pt>
                <c:pt idx="74">
                  <c:v>16-03</c:v>
                </c:pt>
                <c:pt idx="75">
                  <c:v>17-03</c:v>
                </c:pt>
                <c:pt idx="76">
                  <c:v>18-03</c:v>
                </c:pt>
                <c:pt idx="77">
                  <c:v>19-03</c:v>
                </c:pt>
                <c:pt idx="78">
                  <c:v>20-03</c:v>
                </c:pt>
                <c:pt idx="79">
                  <c:v>21-03</c:v>
                </c:pt>
                <c:pt idx="80">
                  <c:v>22-03</c:v>
                </c:pt>
                <c:pt idx="81">
                  <c:v>23-03</c:v>
                </c:pt>
                <c:pt idx="82">
                  <c:v>24-03</c:v>
                </c:pt>
                <c:pt idx="83">
                  <c:v>25-03</c:v>
                </c:pt>
                <c:pt idx="84">
                  <c:v>26-03</c:v>
                </c:pt>
                <c:pt idx="85">
                  <c:v>27-03</c:v>
                </c:pt>
                <c:pt idx="86">
                  <c:v>28-03</c:v>
                </c:pt>
                <c:pt idx="87">
                  <c:v>29-03</c:v>
                </c:pt>
                <c:pt idx="88">
                  <c:v>30-03</c:v>
                </c:pt>
                <c:pt idx="89">
                  <c:v>31-03</c:v>
                </c:pt>
                <c:pt idx="90">
                  <c:v>01-04</c:v>
                </c:pt>
                <c:pt idx="91">
                  <c:v>02-04</c:v>
                </c:pt>
                <c:pt idx="92">
                  <c:v>03-04</c:v>
                </c:pt>
                <c:pt idx="93">
                  <c:v>04-04</c:v>
                </c:pt>
                <c:pt idx="94">
                  <c:v>05-04</c:v>
                </c:pt>
                <c:pt idx="95">
                  <c:v>06-04</c:v>
                </c:pt>
                <c:pt idx="96">
                  <c:v>07-04</c:v>
                </c:pt>
                <c:pt idx="97">
                  <c:v>08-04</c:v>
                </c:pt>
                <c:pt idx="98">
                  <c:v>09-04</c:v>
                </c:pt>
                <c:pt idx="99">
                  <c:v>10-04</c:v>
                </c:pt>
                <c:pt idx="100">
                  <c:v>11-04</c:v>
                </c:pt>
                <c:pt idx="101">
                  <c:v>12-04</c:v>
                </c:pt>
                <c:pt idx="102">
                  <c:v>13-04</c:v>
                </c:pt>
                <c:pt idx="103">
                  <c:v>14-04</c:v>
                </c:pt>
                <c:pt idx="104">
                  <c:v>15-04</c:v>
                </c:pt>
                <c:pt idx="105">
                  <c:v>16-04</c:v>
                </c:pt>
                <c:pt idx="106">
                  <c:v>17-04</c:v>
                </c:pt>
                <c:pt idx="107">
                  <c:v>18-04</c:v>
                </c:pt>
                <c:pt idx="108">
                  <c:v>19-04</c:v>
                </c:pt>
                <c:pt idx="109">
                  <c:v>20-04</c:v>
                </c:pt>
                <c:pt idx="110">
                  <c:v>21-04</c:v>
                </c:pt>
                <c:pt idx="111">
                  <c:v>22-04</c:v>
                </c:pt>
                <c:pt idx="112">
                  <c:v>23-04</c:v>
                </c:pt>
                <c:pt idx="113">
                  <c:v>24-04</c:v>
                </c:pt>
                <c:pt idx="114">
                  <c:v>25-04</c:v>
                </c:pt>
                <c:pt idx="115">
                  <c:v>26-04</c:v>
                </c:pt>
                <c:pt idx="116">
                  <c:v>27-04</c:v>
                </c:pt>
                <c:pt idx="117">
                  <c:v>28-04</c:v>
                </c:pt>
                <c:pt idx="118">
                  <c:v>29-04</c:v>
                </c:pt>
                <c:pt idx="119">
                  <c:v>30-04</c:v>
                </c:pt>
                <c:pt idx="120">
                  <c:v>01-05</c:v>
                </c:pt>
                <c:pt idx="121">
                  <c:v>02-05</c:v>
                </c:pt>
                <c:pt idx="122">
                  <c:v>03-05</c:v>
                </c:pt>
                <c:pt idx="123">
                  <c:v>04-05</c:v>
                </c:pt>
                <c:pt idx="124">
                  <c:v>05-05</c:v>
                </c:pt>
                <c:pt idx="125">
                  <c:v>06-05</c:v>
                </c:pt>
                <c:pt idx="126">
                  <c:v>07-05</c:v>
                </c:pt>
                <c:pt idx="127">
                  <c:v>08-05</c:v>
                </c:pt>
                <c:pt idx="128">
                  <c:v>09-05</c:v>
                </c:pt>
                <c:pt idx="129">
                  <c:v>10-05</c:v>
                </c:pt>
                <c:pt idx="130">
                  <c:v>11-05</c:v>
                </c:pt>
                <c:pt idx="131">
                  <c:v>12-05</c:v>
                </c:pt>
                <c:pt idx="132">
                  <c:v>13-05</c:v>
                </c:pt>
                <c:pt idx="133">
                  <c:v>14-05</c:v>
                </c:pt>
                <c:pt idx="134">
                  <c:v>15-05</c:v>
                </c:pt>
                <c:pt idx="135">
                  <c:v>16-05</c:v>
                </c:pt>
                <c:pt idx="136">
                  <c:v>17-05</c:v>
                </c:pt>
                <c:pt idx="137">
                  <c:v>18-05</c:v>
                </c:pt>
                <c:pt idx="138">
                  <c:v>19-05</c:v>
                </c:pt>
                <c:pt idx="139">
                  <c:v>20-05</c:v>
                </c:pt>
                <c:pt idx="140">
                  <c:v>21-05</c:v>
                </c:pt>
                <c:pt idx="141">
                  <c:v>22-05</c:v>
                </c:pt>
                <c:pt idx="142">
                  <c:v>23-05</c:v>
                </c:pt>
                <c:pt idx="143">
                  <c:v>24-05</c:v>
                </c:pt>
                <c:pt idx="144">
                  <c:v>25-05</c:v>
                </c:pt>
                <c:pt idx="145">
                  <c:v>26-05</c:v>
                </c:pt>
                <c:pt idx="146">
                  <c:v>27-05</c:v>
                </c:pt>
                <c:pt idx="147">
                  <c:v>28-05</c:v>
                </c:pt>
                <c:pt idx="148">
                  <c:v>29-05</c:v>
                </c:pt>
                <c:pt idx="149">
                  <c:v>30-05</c:v>
                </c:pt>
                <c:pt idx="150">
                  <c:v>31-05</c:v>
                </c:pt>
                <c:pt idx="151">
                  <c:v>01-06</c:v>
                </c:pt>
                <c:pt idx="152">
                  <c:v>02-06</c:v>
                </c:pt>
                <c:pt idx="153">
                  <c:v>03-06</c:v>
                </c:pt>
                <c:pt idx="154">
                  <c:v>04-06</c:v>
                </c:pt>
                <c:pt idx="155">
                  <c:v>05-06</c:v>
                </c:pt>
                <c:pt idx="156">
                  <c:v>06-06</c:v>
                </c:pt>
                <c:pt idx="157">
                  <c:v>07-06</c:v>
                </c:pt>
                <c:pt idx="158">
                  <c:v>08-06</c:v>
                </c:pt>
                <c:pt idx="159">
                  <c:v>09-06</c:v>
                </c:pt>
                <c:pt idx="160">
                  <c:v>10-06</c:v>
                </c:pt>
                <c:pt idx="161">
                  <c:v>11-06</c:v>
                </c:pt>
                <c:pt idx="162">
                  <c:v>12-06</c:v>
                </c:pt>
                <c:pt idx="163">
                  <c:v>13-06</c:v>
                </c:pt>
                <c:pt idx="164">
                  <c:v>14-06</c:v>
                </c:pt>
                <c:pt idx="165">
                  <c:v>15-06</c:v>
                </c:pt>
                <c:pt idx="166">
                  <c:v>16-06</c:v>
                </c:pt>
                <c:pt idx="167">
                  <c:v>17-06</c:v>
                </c:pt>
                <c:pt idx="168">
                  <c:v>18-06</c:v>
                </c:pt>
                <c:pt idx="169">
                  <c:v>19-06</c:v>
                </c:pt>
                <c:pt idx="170">
                  <c:v>20-06</c:v>
                </c:pt>
                <c:pt idx="171">
                  <c:v>21-06</c:v>
                </c:pt>
                <c:pt idx="172">
                  <c:v>22-06</c:v>
                </c:pt>
                <c:pt idx="173">
                  <c:v>23-06</c:v>
                </c:pt>
                <c:pt idx="174">
                  <c:v>24-06</c:v>
                </c:pt>
                <c:pt idx="175">
                  <c:v>25-06</c:v>
                </c:pt>
                <c:pt idx="176">
                  <c:v>26-06</c:v>
                </c:pt>
                <c:pt idx="177">
                  <c:v>27-06</c:v>
                </c:pt>
                <c:pt idx="178">
                  <c:v>28-06</c:v>
                </c:pt>
                <c:pt idx="179">
                  <c:v>29-06</c:v>
                </c:pt>
                <c:pt idx="180">
                  <c:v>30-06</c:v>
                </c:pt>
                <c:pt idx="181">
                  <c:v>01-07</c:v>
                </c:pt>
                <c:pt idx="182">
                  <c:v>02-07</c:v>
                </c:pt>
                <c:pt idx="183">
                  <c:v>03-07</c:v>
                </c:pt>
                <c:pt idx="184">
                  <c:v>04-07</c:v>
                </c:pt>
                <c:pt idx="185">
                  <c:v>05-07</c:v>
                </c:pt>
                <c:pt idx="186">
                  <c:v>06-07</c:v>
                </c:pt>
                <c:pt idx="187">
                  <c:v>07-07</c:v>
                </c:pt>
                <c:pt idx="188">
                  <c:v>08-07</c:v>
                </c:pt>
                <c:pt idx="189">
                  <c:v>09-07</c:v>
                </c:pt>
                <c:pt idx="190">
                  <c:v>10-07</c:v>
                </c:pt>
                <c:pt idx="191">
                  <c:v>11-07</c:v>
                </c:pt>
                <c:pt idx="192">
                  <c:v>12-07</c:v>
                </c:pt>
                <c:pt idx="193">
                  <c:v>13-07</c:v>
                </c:pt>
                <c:pt idx="194">
                  <c:v>14-07</c:v>
                </c:pt>
                <c:pt idx="195">
                  <c:v>15-07</c:v>
                </c:pt>
                <c:pt idx="196">
                  <c:v>16-07</c:v>
                </c:pt>
                <c:pt idx="197">
                  <c:v>17-07</c:v>
                </c:pt>
                <c:pt idx="198">
                  <c:v>18-07</c:v>
                </c:pt>
                <c:pt idx="199">
                  <c:v>19-07</c:v>
                </c:pt>
                <c:pt idx="200">
                  <c:v>20-07</c:v>
                </c:pt>
                <c:pt idx="201">
                  <c:v>21-07</c:v>
                </c:pt>
                <c:pt idx="202">
                  <c:v>22-07</c:v>
                </c:pt>
                <c:pt idx="203">
                  <c:v>23-07</c:v>
                </c:pt>
                <c:pt idx="204">
                  <c:v>24-07</c:v>
                </c:pt>
                <c:pt idx="205">
                  <c:v>25-07</c:v>
                </c:pt>
                <c:pt idx="206">
                  <c:v>26-07</c:v>
                </c:pt>
                <c:pt idx="207">
                  <c:v>27-07</c:v>
                </c:pt>
                <c:pt idx="208">
                  <c:v>28-07</c:v>
                </c:pt>
                <c:pt idx="209">
                  <c:v>29-07</c:v>
                </c:pt>
                <c:pt idx="210">
                  <c:v>30-07</c:v>
                </c:pt>
                <c:pt idx="211">
                  <c:v>31-07</c:v>
                </c:pt>
                <c:pt idx="212">
                  <c:v>01-08</c:v>
                </c:pt>
                <c:pt idx="213">
                  <c:v>02-08</c:v>
                </c:pt>
                <c:pt idx="214">
                  <c:v>03-08</c:v>
                </c:pt>
                <c:pt idx="215">
                  <c:v>04-08</c:v>
                </c:pt>
                <c:pt idx="216">
                  <c:v>05-08</c:v>
                </c:pt>
                <c:pt idx="217">
                  <c:v>06-08</c:v>
                </c:pt>
                <c:pt idx="218">
                  <c:v>07-08</c:v>
                </c:pt>
                <c:pt idx="219">
                  <c:v>08-08</c:v>
                </c:pt>
                <c:pt idx="220">
                  <c:v>09-08</c:v>
                </c:pt>
                <c:pt idx="221">
                  <c:v>10-08</c:v>
                </c:pt>
                <c:pt idx="222">
                  <c:v>11-08</c:v>
                </c:pt>
                <c:pt idx="223">
                  <c:v>12-08</c:v>
                </c:pt>
                <c:pt idx="224">
                  <c:v>13-08</c:v>
                </c:pt>
                <c:pt idx="225">
                  <c:v>14-08</c:v>
                </c:pt>
                <c:pt idx="226">
                  <c:v>15-08</c:v>
                </c:pt>
                <c:pt idx="227">
                  <c:v>16-08</c:v>
                </c:pt>
                <c:pt idx="228">
                  <c:v>17-08</c:v>
                </c:pt>
                <c:pt idx="229">
                  <c:v>18-08</c:v>
                </c:pt>
                <c:pt idx="230">
                  <c:v>19-08</c:v>
                </c:pt>
                <c:pt idx="231">
                  <c:v>20-08</c:v>
                </c:pt>
                <c:pt idx="232">
                  <c:v>21-08</c:v>
                </c:pt>
                <c:pt idx="233">
                  <c:v>22-08</c:v>
                </c:pt>
                <c:pt idx="234">
                  <c:v>23-08</c:v>
                </c:pt>
                <c:pt idx="235">
                  <c:v>24-08</c:v>
                </c:pt>
                <c:pt idx="236">
                  <c:v>25-08</c:v>
                </c:pt>
                <c:pt idx="237">
                  <c:v>26-08</c:v>
                </c:pt>
                <c:pt idx="238">
                  <c:v>27-08</c:v>
                </c:pt>
                <c:pt idx="239">
                  <c:v>28-08</c:v>
                </c:pt>
                <c:pt idx="240">
                  <c:v>29-08</c:v>
                </c:pt>
                <c:pt idx="241">
                  <c:v>30-08</c:v>
                </c:pt>
                <c:pt idx="242">
                  <c:v>31-08</c:v>
                </c:pt>
                <c:pt idx="243">
                  <c:v>01-09</c:v>
                </c:pt>
                <c:pt idx="244">
                  <c:v>02-09</c:v>
                </c:pt>
                <c:pt idx="245">
                  <c:v>03-09</c:v>
                </c:pt>
                <c:pt idx="246">
                  <c:v>04-09</c:v>
                </c:pt>
                <c:pt idx="247">
                  <c:v>05-09</c:v>
                </c:pt>
                <c:pt idx="248">
                  <c:v>06-09</c:v>
                </c:pt>
                <c:pt idx="249">
                  <c:v>07-09</c:v>
                </c:pt>
                <c:pt idx="250">
                  <c:v>08-09</c:v>
                </c:pt>
                <c:pt idx="251">
                  <c:v>09-09</c:v>
                </c:pt>
                <c:pt idx="252">
                  <c:v>10-09</c:v>
                </c:pt>
                <c:pt idx="253">
                  <c:v>11-09</c:v>
                </c:pt>
                <c:pt idx="254">
                  <c:v>12-09</c:v>
                </c:pt>
                <c:pt idx="255">
                  <c:v>13-09</c:v>
                </c:pt>
                <c:pt idx="256">
                  <c:v>14-09</c:v>
                </c:pt>
                <c:pt idx="257">
                  <c:v>15-09</c:v>
                </c:pt>
                <c:pt idx="258">
                  <c:v>16-09</c:v>
                </c:pt>
                <c:pt idx="259">
                  <c:v>17-09</c:v>
                </c:pt>
                <c:pt idx="260">
                  <c:v>18-09</c:v>
                </c:pt>
                <c:pt idx="261">
                  <c:v>19-09</c:v>
                </c:pt>
                <c:pt idx="262">
                  <c:v>20-09</c:v>
                </c:pt>
                <c:pt idx="263">
                  <c:v>21-09</c:v>
                </c:pt>
                <c:pt idx="264">
                  <c:v>22-09</c:v>
                </c:pt>
                <c:pt idx="265">
                  <c:v>23-09</c:v>
                </c:pt>
                <c:pt idx="266">
                  <c:v>24-09</c:v>
                </c:pt>
                <c:pt idx="267">
                  <c:v>25-09</c:v>
                </c:pt>
                <c:pt idx="268">
                  <c:v>26-09</c:v>
                </c:pt>
                <c:pt idx="269">
                  <c:v>27-09</c:v>
                </c:pt>
                <c:pt idx="270">
                  <c:v>28-09</c:v>
                </c:pt>
                <c:pt idx="271">
                  <c:v>29-09</c:v>
                </c:pt>
                <c:pt idx="272">
                  <c:v>30-09</c:v>
                </c:pt>
                <c:pt idx="273">
                  <c:v>01-10</c:v>
                </c:pt>
                <c:pt idx="274">
                  <c:v>02-10</c:v>
                </c:pt>
                <c:pt idx="275">
                  <c:v>03-10</c:v>
                </c:pt>
                <c:pt idx="276">
                  <c:v>04-10</c:v>
                </c:pt>
                <c:pt idx="277">
                  <c:v>05-10</c:v>
                </c:pt>
                <c:pt idx="278">
                  <c:v>06-10</c:v>
                </c:pt>
                <c:pt idx="279">
                  <c:v>07-10</c:v>
                </c:pt>
                <c:pt idx="280">
                  <c:v>08-10</c:v>
                </c:pt>
                <c:pt idx="281">
                  <c:v>09-10</c:v>
                </c:pt>
                <c:pt idx="282">
                  <c:v>10-10</c:v>
                </c:pt>
                <c:pt idx="283">
                  <c:v>11-10</c:v>
                </c:pt>
                <c:pt idx="284">
                  <c:v>12-10</c:v>
                </c:pt>
                <c:pt idx="285">
                  <c:v>13-10</c:v>
                </c:pt>
                <c:pt idx="286">
                  <c:v>14-10</c:v>
                </c:pt>
                <c:pt idx="287">
                  <c:v>15-10</c:v>
                </c:pt>
                <c:pt idx="288">
                  <c:v>16-10</c:v>
                </c:pt>
                <c:pt idx="289">
                  <c:v>17-10</c:v>
                </c:pt>
                <c:pt idx="290">
                  <c:v>18-10</c:v>
                </c:pt>
                <c:pt idx="291">
                  <c:v>19-10</c:v>
                </c:pt>
                <c:pt idx="292">
                  <c:v>20-10</c:v>
                </c:pt>
                <c:pt idx="293">
                  <c:v>21-10</c:v>
                </c:pt>
                <c:pt idx="294">
                  <c:v>22-10</c:v>
                </c:pt>
                <c:pt idx="295">
                  <c:v>23-10</c:v>
                </c:pt>
                <c:pt idx="296">
                  <c:v>24-10</c:v>
                </c:pt>
                <c:pt idx="297">
                  <c:v>25-10</c:v>
                </c:pt>
                <c:pt idx="298">
                  <c:v>26-10</c:v>
                </c:pt>
                <c:pt idx="299">
                  <c:v>27-10</c:v>
                </c:pt>
                <c:pt idx="300">
                  <c:v>28-10</c:v>
                </c:pt>
                <c:pt idx="301">
                  <c:v>29-10</c:v>
                </c:pt>
                <c:pt idx="302">
                  <c:v>30-10</c:v>
                </c:pt>
                <c:pt idx="303">
                  <c:v>31-10</c:v>
                </c:pt>
                <c:pt idx="304">
                  <c:v>01-11</c:v>
                </c:pt>
                <c:pt idx="305">
                  <c:v>02-11</c:v>
                </c:pt>
                <c:pt idx="306">
                  <c:v>03-11</c:v>
                </c:pt>
                <c:pt idx="307">
                  <c:v>04-11</c:v>
                </c:pt>
                <c:pt idx="308">
                  <c:v>05-11</c:v>
                </c:pt>
                <c:pt idx="309">
                  <c:v>06-11</c:v>
                </c:pt>
                <c:pt idx="310">
                  <c:v>07-11</c:v>
                </c:pt>
                <c:pt idx="311">
                  <c:v>08-11</c:v>
                </c:pt>
                <c:pt idx="312">
                  <c:v>09-11</c:v>
                </c:pt>
                <c:pt idx="313">
                  <c:v>10-11</c:v>
                </c:pt>
                <c:pt idx="314">
                  <c:v>11-11</c:v>
                </c:pt>
                <c:pt idx="315">
                  <c:v>12-11</c:v>
                </c:pt>
                <c:pt idx="316">
                  <c:v>13-11</c:v>
                </c:pt>
                <c:pt idx="317">
                  <c:v>14-11</c:v>
                </c:pt>
                <c:pt idx="318">
                  <c:v>15-11</c:v>
                </c:pt>
                <c:pt idx="319">
                  <c:v>16-11</c:v>
                </c:pt>
                <c:pt idx="320">
                  <c:v>17-11</c:v>
                </c:pt>
                <c:pt idx="321">
                  <c:v>18-11</c:v>
                </c:pt>
                <c:pt idx="322">
                  <c:v>19-11</c:v>
                </c:pt>
                <c:pt idx="323">
                  <c:v>20-11</c:v>
                </c:pt>
                <c:pt idx="324">
                  <c:v>21-11</c:v>
                </c:pt>
                <c:pt idx="325">
                  <c:v>22-11</c:v>
                </c:pt>
                <c:pt idx="326">
                  <c:v>23-11</c:v>
                </c:pt>
                <c:pt idx="327">
                  <c:v>24-11</c:v>
                </c:pt>
                <c:pt idx="328">
                  <c:v>25-11</c:v>
                </c:pt>
                <c:pt idx="329">
                  <c:v>26-11</c:v>
                </c:pt>
                <c:pt idx="330">
                  <c:v>27-11</c:v>
                </c:pt>
                <c:pt idx="331">
                  <c:v>28-11</c:v>
                </c:pt>
                <c:pt idx="332">
                  <c:v>29-11</c:v>
                </c:pt>
                <c:pt idx="333">
                  <c:v>30-11</c:v>
                </c:pt>
                <c:pt idx="334">
                  <c:v>01-12</c:v>
                </c:pt>
                <c:pt idx="335">
                  <c:v>02-12</c:v>
                </c:pt>
                <c:pt idx="336">
                  <c:v>03-12</c:v>
                </c:pt>
                <c:pt idx="337">
                  <c:v>04-12</c:v>
                </c:pt>
                <c:pt idx="338">
                  <c:v>05-12</c:v>
                </c:pt>
                <c:pt idx="339">
                  <c:v>06-12</c:v>
                </c:pt>
                <c:pt idx="340">
                  <c:v>07-12</c:v>
                </c:pt>
                <c:pt idx="341">
                  <c:v>08-12</c:v>
                </c:pt>
                <c:pt idx="342">
                  <c:v>09-12</c:v>
                </c:pt>
                <c:pt idx="343">
                  <c:v>10-12</c:v>
                </c:pt>
                <c:pt idx="344">
                  <c:v>11-12</c:v>
                </c:pt>
                <c:pt idx="345">
                  <c:v>12-12</c:v>
                </c:pt>
                <c:pt idx="346">
                  <c:v>13-12</c:v>
                </c:pt>
                <c:pt idx="347">
                  <c:v>14-12</c:v>
                </c:pt>
                <c:pt idx="348">
                  <c:v>15-12</c:v>
                </c:pt>
                <c:pt idx="349">
                  <c:v>16-12</c:v>
                </c:pt>
                <c:pt idx="350">
                  <c:v>17-12</c:v>
                </c:pt>
                <c:pt idx="351">
                  <c:v>18-12</c:v>
                </c:pt>
                <c:pt idx="352">
                  <c:v>19-12</c:v>
                </c:pt>
                <c:pt idx="353">
                  <c:v>20-12</c:v>
                </c:pt>
                <c:pt idx="354">
                  <c:v>21-12</c:v>
                </c:pt>
                <c:pt idx="355">
                  <c:v>22-12</c:v>
                </c:pt>
                <c:pt idx="356">
                  <c:v>23-12</c:v>
                </c:pt>
                <c:pt idx="357">
                  <c:v>24-12</c:v>
                </c:pt>
                <c:pt idx="358">
                  <c:v>25-12</c:v>
                </c:pt>
                <c:pt idx="359">
                  <c:v>26-12</c:v>
                </c:pt>
                <c:pt idx="360">
                  <c:v>27-12</c:v>
                </c:pt>
                <c:pt idx="361">
                  <c:v>28-12</c:v>
                </c:pt>
                <c:pt idx="362">
                  <c:v>29-12</c:v>
                </c:pt>
                <c:pt idx="363">
                  <c:v>30-12</c:v>
                </c:pt>
                <c:pt idx="364">
                  <c:v>31-12</c:v>
                </c:pt>
              </c:strCache>
            </c:strRef>
          </c:cat>
          <c:val>
            <c:numRef>
              <c:f>Data_kronologisk!$W$7:$W$371</c:f>
              <c:numCache>
                <c:formatCode>0.00</c:formatCode>
                <c:ptCount val="365"/>
                <c:pt idx="0">
                  <c:v>112.05499998237669</c:v>
                </c:pt>
                <c:pt idx="1">
                  <c:v>112.05499998237669</c:v>
                </c:pt>
                <c:pt idx="2">
                  <c:v>112.05499998237669</c:v>
                </c:pt>
                <c:pt idx="3">
                  <c:v>112.05499998237669</c:v>
                </c:pt>
                <c:pt idx="4">
                  <c:v>112.05499998237669</c:v>
                </c:pt>
                <c:pt idx="5">
                  <c:v>112.05499998237669</c:v>
                </c:pt>
                <c:pt idx="6">
                  <c:v>112.05499998237669</c:v>
                </c:pt>
                <c:pt idx="7">
                  <c:v>112.05499998237669</c:v>
                </c:pt>
                <c:pt idx="8">
                  <c:v>112.05499998237669</c:v>
                </c:pt>
                <c:pt idx="9">
                  <c:v>112.05499998237669</c:v>
                </c:pt>
                <c:pt idx="10">
                  <c:v>112.05499998237669</c:v>
                </c:pt>
                <c:pt idx="11">
                  <c:v>112.05499998237669</c:v>
                </c:pt>
                <c:pt idx="12">
                  <c:v>112.05499998237669</c:v>
                </c:pt>
                <c:pt idx="13">
                  <c:v>112.05499998237669</c:v>
                </c:pt>
                <c:pt idx="14">
                  <c:v>112.05499998237669</c:v>
                </c:pt>
                <c:pt idx="15">
                  <c:v>112.05499998237669</c:v>
                </c:pt>
                <c:pt idx="16">
                  <c:v>112.05499998237669</c:v>
                </c:pt>
                <c:pt idx="17">
                  <c:v>112.05499998237669</c:v>
                </c:pt>
                <c:pt idx="18">
                  <c:v>112.05499998237669</c:v>
                </c:pt>
                <c:pt idx="19">
                  <c:v>112.05499998237669</c:v>
                </c:pt>
                <c:pt idx="20">
                  <c:v>112.05499998237669</c:v>
                </c:pt>
                <c:pt idx="21">
                  <c:v>112.05499998237669</c:v>
                </c:pt>
                <c:pt idx="22">
                  <c:v>112.05499998237669</c:v>
                </c:pt>
                <c:pt idx="23">
                  <c:v>112.05499998237669</c:v>
                </c:pt>
                <c:pt idx="24">
                  <c:v>112.05499998237669</c:v>
                </c:pt>
                <c:pt idx="25">
                  <c:v>112.05499998237669</c:v>
                </c:pt>
                <c:pt idx="26">
                  <c:v>112.05499998237669</c:v>
                </c:pt>
                <c:pt idx="27">
                  <c:v>112.05499998237669</c:v>
                </c:pt>
                <c:pt idx="28">
                  <c:v>112.05499998237669</c:v>
                </c:pt>
                <c:pt idx="29">
                  <c:v>112.05499998237669</c:v>
                </c:pt>
                <c:pt idx="30">
                  <c:v>112.05499998237669</c:v>
                </c:pt>
                <c:pt idx="31">
                  <c:v>112.05499998237669</c:v>
                </c:pt>
                <c:pt idx="32">
                  <c:v>112.05499998237669</c:v>
                </c:pt>
                <c:pt idx="33">
                  <c:v>112.05499998237669</c:v>
                </c:pt>
                <c:pt idx="34">
                  <c:v>112.05499998237669</c:v>
                </c:pt>
                <c:pt idx="35">
                  <c:v>112.05499998237669</c:v>
                </c:pt>
                <c:pt idx="36">
                  <c:v>112.05499998237669</c:v>
                </c:pt>
                <c:pt idx="37">
                  <c:v>112.05499998237669</c:v>
                </c:pt>
                <c:pt idx="38">
                  <c:v>112.05499998237669</c:v>
                </c:pt>
                <c:pt idx="39">
                  <c:v>112.05499998237669</c:v>
                </c:pt>
                <c:pt idx="40">
                  <c:v>112.05499998237669</c:v>
                </c:pt>
                <c:pt idx="41">
                  <c:v>112.05499998237669</c:v>
                </c:pt>
                <c:pt idx="42">
                  <c:v>112.05499998237669</c:v>
                </c:pt>
                <c:pt idx="43">
                  <c:v>112.05499998237669</c:v>
                </c:pt>
                <c:pt idx="44">
                  <c:v>112.05499998237669</c:v>
                </c:pt>
                <c:pt idx="45">
                  <c:v>112.05499998237669</c:v>
                </c:pt>
                <c:pt idx="46">
                  <c:v>112.05499998237669</c:v>
                </c:pt>
                <c:pt idx="47">
                  <c:v>112.05499998237669</c:v>
                </c:pt>
                <c:pt idx="48">
                  <c:v>112.05499998237669</c:v>
                </c:pt>
                <c:pt idx="49">
                  <c:v>112.05499998237669</c:v>
                </c:pt>
                <c:pt idx="50">
                  <c:v>112.05499998237669</c:v>
                </c:pt>
                <c:pt idx="51">
                  <c:v>112.05499998237669</c:v>
                </c:pt>
                <c:pt idx="52">
                  <c:v>112.05499998237669</c:v>
                </c:pt>
                <c:pt idx="53">
                  <c:v>112.05499998237669</c:v>
                </c:pt>
                <c:pt idx="54">
                  <c:v>112.05499998237669</c:v>
                </c:pt>
                <c:pt idx="55">
                  <c:v>112.05499998237669</c:v>
                </c:pt>
                <c:pt idx="56">
                  <c:v>112.05499998237669</c:v>
                </c:pt>
                <c:pt idx="57">
                  <c:v>112.05499998237669</c:v>
                </c:pt>
                <c:pt idx="58">
                  <c:v>112.05499998237669</c:v>
                </c:pt>
                <c:pt idx="59">
                  <c:v>112.05499998237669</c:v>
                </c:pt>
                <c:pt idx="60">
                  <c:v>112.05499998237669</c:v>
                </c:pt>
                <c:pt idx="61">
                  <c:v>112.05499998237669</c:v>
                </c:pt>
                <c:pt idx="62">
                  <c:v>112.05499998237669</c:v>
                </c:pt>
                <c:pt idx="63">
                  <c:v>112.05499998237669</c:v>
                </c:pt>
                <c:pt idx="64">
                  <c:v>112.05499998237669</c:v>
                </c:pt>
                <c:pt idx="65">
                  <c:v>112.05499998237669</c:v>
                </c:pt>
                <c:pt idx="66">
                  <c:v>112.05499998237669</c:v>
                </c:pt>
                <c:pt idx="67">
                  <c:v>112.05499998237669</c:v>
                </c:pt>
                <c:pt idx="68">
                  <c:v>112.05499998237669</c:v>
                </c:pt>
                <c:pt idx="69">
                  <c:v>112.05499998237669</c:v>
                </c:pt>
                <c:pt idx="70">
                  <c:v>112.05499998237669</c:v>
                </c:pt>
                <c:pt idx="71">
                  <c:v>112.05499998237669</c:v>
                </c:pt>
                <c:pt idx="72">
                  <c:v>112.05499998237669</c:v>
                </c:pt>
                <c:pt idx="73">
                  <c:v>112.05499998237669</c:v>
                </c:pt>
                <c:pt idx="74">
                  <c:v>112.05499998237669</c:v>
                </c:pt>
                <c:pt idx="75">
                  <c:v>112.05499998237669</c:v>
                </c:pt>
                <c:pt idx="76">
                  <c:v>112.05499998237669</c:v>
                </c:pt>
                <c:pt idx="77">
                  <c:v>112.05499998237669</c:v>
                </c:pt>
                <c:pt idx="78">
                  <c:v>112.05499998237669</c:v>
                </c:pt>
                <c:pt idx="79">
                  <c:v>112.05499998237669</c:v>
                </c:pt>
                <c:pt idx="80">
                  <c:v>112.05499998237669</c:v>
                </c:pt>
                <c:pt idx="81">
                  <c:v>112.05499998237669</c:v>
                </c:pt>
                <c:pt idx="82">
                  <c:v>112.05499998237669</c:v>
                </c:pt>
                <c:pt idx="83">
                  <c:v>112.05499998237669</c:v>
                </c:pt>
                <c:pt idx="84">
                  <c:v>112.05499998237669</c:v>
                </c:pt>
                <c:pt idx="85">
                  <c:v>81.877965817857145</c:v>
                </c:pt>
                <c:pt idx="86">
                  <c:v>93.174068035030999</c:v>
                </c:pt>
                <c:pt idx="87">
                  <c:v>112.05499998237669</c:v>
                </c:pt>
                <c:pt idx="88">
                  <c:v>112.05499998237669</c:v>
                </c:pt>
                <c:pt idx="89">
                  <c:v>112.05499998237669</c:v>
                </c:pt>
                <c:pt idx="90">
                  <c:v>112.05499998237669</c:v>
                </c:pt>
                <c:pt idx="91">
                  <c:v>112.05499998237669</c:v>
                </c:pt>
                <c:pt idx="92">
                  <c:v>112.05499998237669</c:v>
                </c:pt>
                <c:pt idx="93">
                  <c:v>112.05499998237669</c:v>
                </c:pt>
                <c:pt idx="94">
                  <c:v>112.05499998237669</c:v>
                </c:pt>
                <c:pt idx="95">
                  <c:v>110.34414340513523</c:v>
                </c:pt>
                <c:pt idx="96">
                  <c:v>100.20275385905025</c:v>
                </c:pt>
                <c:pt idx="97">
                  <c:v>100.55418815025122</c:v>
                </c:pt>
                <c:pt idx="98">
                  <c:v>105.07262903712076</c:v>
                </c:pt>
                <c:pt idx="99">
                  <c:v>112.05499998237669</c:v>
                </c:pt>
                <c:pt idx="100">
                  <c:v>101.45787632762513</c:v>
                </c:pt>
                <c:pt idx="101">
                  <c:v>108.93840624033136</c:v>
                </c:pt>
                <c:pt idx="102">
                  <c:v>112.05499998237669</c:v>
                </c:pt>
                <c:pt idx="103">
                  <c:v>102.76320369494302</c:v>
                </c:pt>
                <c:pt idx="104">
                  <c:v>104.97221923963478</c:v>
                </c:pt>
                <c:pt idx="105">
                  <c:v>105.87590741700869</c:v>
                </c:pt>
                <c:pt idx="106">
                  <c:v>103.91791636603192</c:v>
                </c:pt>
                <c:pt idx="107">
                  <c:v>98.043943213101514</c:v>
                </c:pt>
                <c:pt idx="108">
                  <c:v>112.05499998237669</c:v>
                </c:pt>
                <c:pt idx="109">
                  <c:v>112.05499998237669</c:v>
                </c:pt>
                <c:pt idx="110">
                  <c:v>112.05499998237669</c:v>
                </c:pt>
                <c:pt idx="111">
                  <c:v>112.05499998237669</c:v>
                </c:pt>
                <c:pt idx="112">
                  <c:v>112.05499998237669</c:v>
                </c:pt>
                <c:pt idx="113">
                  <c:v>112.05499998237669</c:v>
                </c:pt>
                <c:pt idx="114">
                  <c:v>93.927141516175922</c:v>
                </c:pt>
                <c:pt idx="115">
                  <c:v>61.896416118145183</c:v>
                </c:pt>
                <c:pt idx="116">
                  <c:v>75.702763272468772</c:v>
                </c:pt>
                <c:pt idx="117">
                  <c:v>60.34006425711236</c:v>
                </c:pt>
                <c:pt idx="118">
                  <c:v>9.7335263241735532</c:v>
                </c:pt>
                <c:pt idx="119">
                  <c:v>59.687400573453445</c:v>
                </c:pt>
                <c:pt idx="120">
                  <c:v>103.01422818865795</c:v>
                </c:pt>
                <c:pt idx="121">
                  <c:v>89.057266338105407</c:v>
                </c:pt>
                <c:pt idx="122">
                  <c:v>44.174086861868048</c:v>
                </c:pt>
                <c:pt idx="123">
                  <c:v>22.134136313693276</c:v>
                </c:pt>
                <c:pt idx="124">
                  <c:v>14.754016198473053</c:v>
                </c:pt>
                <c:pt idx="125">
                  <c:v>16.260163160762872</c:v>
                </c:pt>
                <c:pt idx="126">
                  <c:v>2.0019719177523569</c:v>
                </c:pt>
                <c:pt idx="127">
                  <c:v>7.775535273196752</c:v>
                </c:pt>
                <c:pt idx="128">
                  <c:v>16.410777856991885</c:v>
                </c:pt>
                <c:pt idx="129">
                  <c:v>11.089058590234444</c:v>
                </c:pt>
                <c:pt idx="130">
                  <c:v>14.854425995959062</c:v>
                </c:pt>
                <c:pt idx="131">
                  <c:v>25.748889023188909</c:v>
                </c:pt>
                <c:pt idx="132">
                  <c:v>61.896416118145183</c:v>
                </c:pt>
                <c:pt idx="133">
                  <c:v>75.50194367749684</c:v>
                </c:pt>
                <c:pt idx="134">
                  <c:v>94.127961111147883</c:v>
                </c:pt>
                <c:pt idx="135">
                  <c:v>92.471199452629051</c:v>
                </c:pt>
                <c:pt idx="136">
                  <c:v>78.363622905847492</c:v>
                </c:pt>
                <c:pt idx="137">
                  <c:v>62.950718991748076</c:v>
                </c:pt>
                <c:pt idx="138">
                  <c:v>50.499904103485349</c:v>
                </c:pt>
                <c:pt idx="139">
                  <c:v>46.684331799017784</c:v>
                </c:pt>
                <c:pt idx="140">
                  <c:v>57.227360535046714</c:v>
                </c:pt>
                <c:pt idx="141">
                  <c:v>37.245810835334737</c:v>
                </c:pt>
                <c:pt idx="142">
                  <c:v>63.653587574150052</c:v>
                </c:pt>
                <c:pt idx="143">
                  <c:v>81.727351121628161</c:v>
                </c:pt>
                <c:pt idx="144">
                  <c:v>72.941493841604071</c:v>
                </c:pt>
                <c:pt idx="145">
                  <c:v>72.690469347889106</c:v>
                </c:pt>
                <c:pt idx="146">
                  <c:v>78.062393513389523</c:v>
                </c:pt>
                <c:pt idx="147">
                  <c:v>73.041903639090052</c:v>
                </c:pt>
                <c:pt idx="148">
                  <c:v>74.799075095094864</c:v>
                </c:pt>
                <c:pt idx="149">
                  <c:v>60.390269155855393</c:v>
                </c:pt>
                <c:pt idx="150">
                  <c:v>47.688429773877701</c:v>
                </c:pt>
                <c:pt idx="151">
                  <c:v>64.256046359065962</c:v>
                </c:pt>
                <c:pt idx="152">
                  <c:v>75.451738778753807</c:v>
                </c:pt>
                <c:pt idx="153">
                  <c:v>1.2488984366074334</c:v>
                </c:pt>
                <c:pt idx="154">
                  <c:v>24.393356757128046</c:v>
                </c:pt>
                <c:pt idx="155">
                  <c:v>51.303182483373305</c:v>
                </c:pt>
                <c:pt idx="156">
                  <c:v>72.891288942861038</c:v>
                </c:pt>
                <c:pt idx="157">
                  <c:v>55.068549889097866</c:v>
                </c:pt>
                <c:pt idx="158">
                  <c:v>50.499904103485349</c:v>
                </c:pt>
                <c:pt idx="159">
                  <c:v>40.258104759914474</c:v>
                </c:pt>
                <c:pt idx="160">
                  <c:v>42.567530102092221</c:v>
                </c:pt>
                <c:pt idx="161">
                  <c:v>53.16076373686407</c:v>
                </c:pt>
                <c:pt idx="162">
                  <c:v>62.348260206832165</c:v>
                </c:pt>
                <c:pt idx="163">
                  <c:v>78.313418007104545</c:v>
                </c:pt>
                <c:pt idx="164">
                  <c:v>25.297044934501912</c:v>
                </c:pt>
                <c:pt idx="165">
                  <c:v>2.8554551963832608</c:v>
                </c:pt>
                <c:pt idx="166">
                  <c:v>8.9302479442856821</c:v>
                </c:pt>
                <c:pt idx="167">
                  <c:v>9.7335263241735532</c:v>
                </c:pt>
                <c:pt idx="168">
                  <c:v>8.9804528430286297</c:v>
                </c:pt>
                <c:pt idx="169">
                  <c:v>3.2068894875842489</c:v>
                </c:pt>
                <c:pt idx="170">
                  <c:v>#N/A</c:v>
                </c:pt>
                <c:pt idx="171">
                  <c:v>#N/A</c:v>
                </c:pt>
                <c:pt idx="172">
                  <c:v>4.0101678674721484</c:v>
                </c:pt>
                <c:pt idx="173">
                  <c:v>#N/A</c:v>
                </c:pt>
                <c:pt idx="174">
                  <c:v>#N/A</c:v>
                </c:pt>
                <c:pt idx="175">
                  <c:v>5.6669295259909944</c:v>
                </c:pt>
                <c:pt idx="176">
                  <c:v>3.6085286775282128</c:v>
                </c:pt>
                <c:pt idx="177">
                  <c:v>7.2232813870238459</c:v>
                </c:pt>
                <c:pt idx="178">
                  <c:v>7.5747156782248481</c:v>
                </c:pt>
                <c:pt idx="179">
                  <c:v>2.3534062089533592</c:v>
                </c:pt>
                <c:pt idx="180">
                  <c:v>#N/A</c:v>
                </c:pt>
                <c:pt idx="181">
                  <c:v>#N/A</c:v>
                </c:pt>
                <c:pt idx="182">
                  <c:v>#N/A</c:v>
                </c:pt>
                <c:pt idx="183">
                  <c:v>#N/A</c:v>
                </c:pt>
                <c:pt idx="184">
                  <c:v>#N/A</c:v>
                </c:pt>
                <c:pt idx="185">
                  <c:v>#N/A</c:v>
                </c:pt>
                <c:pt idx="186">
                  <c:v>#N/A</c:v>
                </c:pt>
                <c:pt idx="187">
                  <c:v>#N/A</c:v>
                </c:pt>
                <c:pt idx="188">
                  <c:v>#N/A</c:v>
                </c:pt>
                <c:pt idx="189">
                  <c:v>4.5624217536450971</c:v>
                </c:pt>
                <c:pt idx="190">
                  <c:v>19.523481579057517</c:v>
                </c:pt>
                <c:pt idx="191">
                  <c:v>7.8759450706827892</c:v>
                </c:pt>
                <c:pt idx="192">
                  <c:v>#N/A</c:v>
                </c:pt>
                <c:pt idx="193">
                  <c:v>#N/A</c:v>
                </c:pt>
                <c:pt idx="194">
                  <c:v>#N/A</c:v>
                </c:pt>
                <c:pt idx="195">
                  <c:v>#N/A</c:v>
                </c:pt>
                <c:pt idx="196">
                  <c:v>#N/A</c:v>
                </c:pt>
                <c:pt idx="197">
                  <c:v>#N/A</c:v>
                </c:pt>
                <c:pt idx="198">
                  <c:v>#N/A</c:v>
                </c:pt>
                <c:pt idx="199">
                  <c:v>#N/A</c:v>
                </c:pt>
                <c:pt idx="200">
                  <c:v>5.8677491209629693</c:v>
                </c:pt>
                <c:pt idx="201">
                  <c:v>#N/A</c:v>
                </c:pt>
                <c:pt idx="202">
                  <c:v>#N/A</c:v>
                </c:pt>
                <c:pt idx="203">
                  <c:v>#N/A</c:v>
                </c:pt>
                <c:pt idx="204">
                  <c:v>#N/A</c:v>
                </c:pt>
                <c:pt idx="205">
                  <c:v>#N/A</c:v>
                </c:pt>
                <c:pt idx="206">
                  <c:v>#N/A</c:v>
                </c:pt>
                <c:pt idx="207">
                  <c:v>#N/A</c:v>
                </c:pt>
                <c:pt idx="208">
                  <c:v>#N/A</c:v>
                </c:pt>
                <c:pt idx="209">
                  <c:v>#N/A</c:v>
                </c:pt>
                <c:pt idx="210">
                  <c:v>#N/A</c:v>
                </c:pt>
                <c:pt idx="211">
                  <c:v>#N/A</c:v>
                </c:pt>
                <c:pt idx="212">
                  <c:v>#N/A</c:v>
                </c:pt>
                <c:pt idx="213">
                  <c:v>#N/A</c:v>
                </c:pt>
                <c:pt idx="214">
                  <c:v>#N/A</c:v>
                </c:pt>
                <c:pt idx="215">
                  <c:v>#N/A</c:v>
                </c:pt>
                <c:pt idx="216">
                  <c:v>#N/A</c:v>
                </c:pt>
                <c:pt idx="217">
                  <c:v>#N/A</c:v>
                </c:pt>
                <c:pt idx="218">
                  <c:v>#N/A</c:v>
                </c:pt>
                <c:pt idx="219">
                  <c:v>#N/A</c:v>
                </c:pt>
                <c:pt idx="220">
                  <c:v>#N/A</c:v>
                </c:pt>
                <c:pt idx="221">
                  <c:v>#N/A</c:v>
                </c:pt>
                <c:pt idx="222">
                  <c:v>#N/A</c:v>
                </c:pt>
                <c:pt idx="223">
                  <c:v>#N/A</c:v>
                </c:pt>
                <c:pt idx="224">
                  <c:v>#N/A</c:v>
                </c:pt>
                <c:pt idx="225">
                  <c:v>#N/A</c:v>
                </c:pt>
                <c:pt idx="226">
                  <c:v>#N/A</c:v>
                </c:pt>
                <c:pt idx="227">
                  <c:v>#N/A</c:v>
                </c:pt>
                <c:pt idx="228">
                  <c:v>#N/A</c:v>
                </c:pt>
                <c:pt idx="229">
                  <c:v>3.9097580699862107</c:v>
                </c:pt>
                <c:pt idx="230">
                  <c:v>#N/A</c:v>
                </c:pt>
                <c:pt idx="231">
                  <c:v>#N/A</c:v>
                </c:pt>
                <c:pt idx="232">
                  <c:v>#N/A</c:v>
                </c:pt>
                <c:pt idx="233">
                  <c:v>#N/A</c:v>
                </c:pt>
                <c:pt idx="234">
                  <c:v>1.8513572215234007</c:v>
                </c:pt>
                <c:pt idx="235">
                  <c:v>#N/A</c:v>
                </c:pt>
                <c:pt idx="236">
                  <c:v>#N/A</c:v>
                </c:pt>
                <c:pt idx="237">
                  <c:v>#N/A</c:v>
                </c:pt>
                <c:pt idx="238">
                  <c:v>#N/A</c:v>
                </c:pt>
                <c:pt idx="239">
                  <c:v>#N/A</c:v>
                </c:pt>
                <c:pt idx="240">
                  <c:v>14.754016198473025</c:v>
                </c:pt>
                <c:pt idx="241">
                  <c:v>20.025530566487546</c:v>
                </c:pt>
                <c:pt idx="242">
                  <c:v>4.1607825637011473</c:v>
                </c:pt>
                <c:pt idx="243">
                  <c:v>#N/A</c:v>
                </c:pt>
                <c:pt idx="244">
                  <c:v>0.59623475294849015</c:v>
                </c:pt>
                <c:pt idx="245">
                  <c:v>4.4620119561591025</c:v>
                </c:pt>
                <c:pt idx="246">
                  <c:v>12.545000653781202</c:v>
                </c:pt>
                <c:pt idx="247">
                  <c:v>20.678194250146404</c:v>
                </c:pt>
                <c:pt idx="248">
                  <c:v>10.787829197776503</c:v>
                </c:pt>
                <c:pt idx="249">
                  <c:v>1.2488984366074334</c:v>
                </c:pt>
                <c:pt idx="250">
                  <c:v>#N/A</c:v>
                </c:pt>
                <c:pt idx="251">
                  <c:v>#N/A</c:v>
                </c:pt>
                <c:pt idx="252">
                  <c:v>10.034755716631523</c:v>
                </c:pt>
                <c:pt idx="253">
                  <c:v>23.740693073469117</c:v>
                </c:pt>
                <c:pt idx="254">
                  <c:v>29.915895618857505</c:v>
                </c:pt>
                <c:pt idx="255">
                  <c:v>11.892336970122344</c:v>
                </c:pt>
                <c:pt idx="256">
                  <c:v>11.892336970122344</c:v>
                </c:pt>
                <c:pt idx="257">
                  <c:v>25.648479225702872</c:v>
                </c:pt>
                <c:pt idx="258">
                  <c:v>42.818554595807129</c:v>
                </c:pt>
                <c:pt idx="259">
                  <c:v>50.499904103485349</c:v>
                </c:pt>
                <c:pt idx="260">
                  <c:v>47.286790583933666</c:v>
                </c:pt>
                <c:pt idx="261">
                  <c:v>12.143361463837337</c:v>
                </c:pt>
                <c:pt idx="262">
                  <c:v>12.745820248753304</c:v>
                </c:pt>
                <c:pt idx="263">
                  <c:v>30.417944606287435</c:v>
                </c:pt>
                <c:pt idx="264">
                  <c:v>1.9015621202663908</c:v>
                </c:pt>
                <c:pt idx="265">
                  <c:v>16.05934356579094</c:v>
                </c:pt>
                <c:pt idx="266">
                  <c:v>23.439463681011162</c:v>
                </c:pt>
                <c:pt idx="267">
                  <c:v>20.075735465230494</c:v>
                </c:pt>
                <c:pt idx="268">
                  <c:v>15.105450489673984</c:v>
                </c:pt>
                <c:pt idx="269">
                  <c:v>9.6331165266875729</c:v>
                </c:pt>
                <c:pt idx="270">
                  <c:v>19.623891376543526</c:v>
                </c:pt>
                <c:pt idx="271">
                  <c:v>61.896416118145183</c:v>
                </c:pt>
                <c:pt idx="272">
                  <c:v>75.050099588809886</c:v>
                </c:pt>
                <c:pt idx="273">
                  <c:v>76.10440246241275</c:v>
                </c:pt>
                <c:pt idx="274">
                  <c:v>60.741703447056338</c:v>
                </c:pt>
                <c:pt idx="275">
                  <c:v>64.45686595403798</c:v>
                </c:pt>
                <c:pt idx="276">
                  <c:v>74.849279993837868</c:v>
                </c:pt>
                <c:pt idx="277">
                  <c:v>79.518335576936394</c:v>
                </c:pt>
                <c:pt idx="278">
                  <c:v>84.338005856263877</c:v>
                </c:pt>
                <c:pt idx="279">
                  <c:v>83.484522577632973</c:v>
                </c:pt>
                <c:pt idx="280">
                  <c:v>42.416915405863207</c:v>
                </c:pt>
                <c:pt idx="281">
                  <c:v>46.282692609073777</c:v>
                </c:pt>
                <c:pt idx="282">
                  <c:v>44.224291760610996</c:v>
                </c:pt>
                <c:pt idx="283">
                  <c:v>30.769378897488352</c:v>
                </c:pt>
                <c:pt idx="284">
                  <c:v>41.211997836031316</c:v>
                </c:pt>
                <c:pt idx="285">
                  <c:v>28.208929061595725</c:v>
                </c:pt>
                <c:pt idx="286">
                  <c:v>49.194576736167491</c:v>
                </c:pt>
                <c:pt idx="287">
                  <c:v>60.34006425711236</c:v>
                </c:pt>
                <c:pt idx="288">
                  <c:v>75.100304487552805</c:v>
                </c:pt>
                <c:pt idx="289">
                  <c:v>83.233498083917979</c:v>
                </c:pt>
                <c:pt idx="290">
                  <c:v>78.012188614646547</c:v>
                </c:pt>
                <c:pt idx="291">
                  <c:v>59.787810370939425</c:v>
                </c:pt>
                <c:pt idx="292">
                  <c:v>45.680233824157867</c:v>
                </c:pt>
                <c:pt idx="293">
                  <c:v>56.926131142588716</c:v>
                </c:pt>
                <c:pt idx="294">
                  <c:v>93.374887630002959</c:v>
                </c:pt>
                <c:pt idx="295">
                  <c:v>84.48862055249289</c:v>
                </c:pt>
                <c:pt idx="296">
                  <c:v>77.309320032244628</c:v>
                </c:pt>
                <c:pt idx="297">
                  <c:v>81.42612172917022</c:v>
                </c:pt>
                <c:pt idx="298">
                  <c:v>62.197645510603152</c:v>
                </c:pt>
                <c:pt idx="299">
                  <c:v>96.43738645332563</c:v>
                </c:pt>
                <c:pt idx="300">
                  <c:v>112.05110996239704</c:v>
                </c:pt>
                <c:pt idx="301">
                  <c:v>112.05499998237669</c:v>
                </c:pt>
                <c:pt idx="302">
                  <c:v>112.05499998237669</c:v>
                </c:pt>
                <c:pt idx="303">
                  <c:v>112.05499998237669</c:v>
                </c:pt>
                <c:pt idx="304">
                  <c:v>89.157676135591387</c:v>
                </c:pt>
                <c:pt idx="305">
                  <c:v>90.51320840165225</c:v>
                </c:pt>
                <c:pt idx="306">
                  <c:v>66.967110891187687</c:v>
                </c:pt>
                <c:pt idx="307">
                  <c:v>83.635137273861929</c:v>
                </c:pt>
                <c:pt idx="308">
                  <c:v>75.752968171211776</c:v>
                </c:pt>
                <c:pt idx="309">
                  <c:v>111.04701198753718</c:v>
                </c:pt>
                <c:pt idx="310">
                  <c:v>112.05499998237669</c:v>
                </c:pt>
                <c:pt idx="311">
                  <c:v>112.05499998237669</c:v>
                </c:pt>
                <c:pt idx="312">
                  <c:v>112.05499998237669</c:v>
                </c:pt>
                <c:pt idx="313">
                  <c:v>112.05499998237669</c:v>
                </c:pt>
                <c:pt idx="314">
                  <c:v>112.05499998237669</c:v>
                </c:pt>
                <c:pt idx="315">
                  <c:v>90.161774110451304</c:v>
                </c:pt>
                <c:pt idx="316">
                  <c:v>91.868740667713112</c:v>
                </c:pt>
                <c:pt idx="317">
                  <c:v>108.98861113907437</c:v>
                </c:pt>
                <c:pt idx="318">
                  <c:v>103.56648207483092</c:v>
                </c:pt>
                <c:pt idx="319">
                  <c:v>112.05499998237669</c:v>
                </c:pt>
                <c:pt idx="320">
                  <c:v>112.05499998237669</c:v>
                </c:pt>
                <c:pt idx="321">
                  <c:v>112.05499998237669</c:v>
                </c:pt>
                <c:pt idx="322">
                  <c:v>112.05499998237669</c:v>
                </c:pt>
                <c:pt idx="323">
                  <c:v>112.05499998237669</c:v>
                </c:pt>
                <c:pt idx="324">
                  <c:v>112.05499998237669</c:v>
                </c:pt>
                <c:pt idx="325">
                  <c:v>112.05499998237669</c:v>
                </c:pt>
                <c:pt idx="326">
                  <c:v>112.05499998237669</c:v>
                </c:pt>
                <c:pt idx="327">
                  <c:v>112.05499998237669</c:v>
                </c:pt>
                <c:pt idx="328">
                  <c:v>112.05499998237669</c:v>
                </c:pt>
                <c:pt idx="329">
                  <c:v>112.05499998237669</c:v>
                </c:pt>
                <c:pt idx="330">
                  <c:v>112.05499998237669</c:v>
                </c:pt>
                <c:pt idx="331">
                  <c:v>112.05499998237669</c:v>
                </c:pt>
                <c:pt idx="332">
                  <c:v>112.05499998237669</c:v>
                </c:pt>
                <c:pt idx="333">
                  <c:v>112.05499998237669</c:v>
                </c:pt>
                <c:pt idx="334">
                  <c:v>112.05499998237669</c:v>
                </c:pt>
                <c:pt idx="335">
                  <c:v>112.05499998237669</c:v>
                </c:pt>
                <c:pt idx="336">
                  <c:v>112.05499998237669</c:v>
                </c:pt>
                <c:pt idx="337">
                  <c:v>112.05499998237669</c:v>
                </c:pt>
                <c:pt idx="338">
                  <c:v>112.05499998237669</c:v>
                </c:pt>
                <c:pt idx="339">
                  <c:v>112.05499998237669</c:v>
                </c:pt>
                <c:pt idx="340">
                  <c:v>112.05499998237669</c:v>
                </c:pt>
                <c:pt idx="341">
                  <c:v>112.05499998237669</c:v>
                </c:pt>
                <c:pt idx="342">
                  <c:v>112.05499998237669</c:v>
                </c:pt>
                <c:pt idx="343">
                  <c:v>112.05499998237669</c:v>
                </c:pt>
                <c:pt idx="344">
                  <c:v>112.05499998237669</c:v>
                </c:pt>
                <c:pt idx="345">
                  <c:v>112.05499998237669</c:v>
                </c:pt>
                <c:pt idx="346">
                  <c:v>112.05499998237669</c:v>
                </c:pt>
                <c:pt idx="347">
                  <c:v>112.05499998237669</c:v>
                </c:pt>
                <c:pt idx="348">
                  <c:v>112.05499998237669</c:v>
                </c:pt>
                <c:pt idx="349">
                  <c:v>112.05499998237669</c:v>
                </c:pt>
                <c:pt idx="350">
                  <c:v>112.05499998237669</c:v>
                </c:pt>
                <c:pt idx="351">
                  <c:v>112.05499998237669</c:v>
                </c:pt>
                <c:pt idx="352">
                  <c:v>112.05499998237669</c:v>
                </c:pt>
                <c:pt idx="353">
                  <c:v>112.05499998237669</c:v>
                </c:pt>
                <c:pt idx="354">
                  <c:v>112.05499998237669</c:v>
                </c:pt>
                <c:pt idx="355">
                  <c:v>112.05499998237669</c:v>
                </c:pt>
                <c:pt idx="356">
                  <c:v>112.05499998237669</c:v>
                </c:pt>
                <c:pt idx="357">
                  <c:v>112.05499998237669</c:v>
                </c:pt>
                <c:pt idx="358">
                  <c:v>112.05499998237669</c:v>
                </c:pt>
                <c:pt idx="359">
                  <c:v>112.05499998237669</c:v>
                </c:pt>
                <c:pt idx="360">
                  <c:v>112.05499998237669</c:v>
                </c:pt>
                <c:pt idx="361">
                  <c:v>112.05499998237669</c:v>
                </c:pt>
                <c:pt idx="362">
                  <c:v>112.05499998237669</c:v>
                </c:pt>
                <c:pt idx="363">
                  <c:v>112.05499998237669</c:v>
                </c:pt>
                <c:pt idx="364">
                  <c:v>112.05499998237669</c:v>
                </c:pt>
              </c:numCache>
            </c:numRef>
          </c:val>
        </c:ser>
        <c:ser>
          <c:idx val="2"/>
          <c:order val="2"/>
          <c:tx>
            <c:strRef>
              <c:f>Data_kronologisk!$X$6</c:f>
              <c:strCache>
                <c:ptCount val="1"/>
                <c:pt idx="0">
                  <c:v>600 kr./MWh Højlast</c:v>
                </c:pt>
              </c:strCache>
            </c:strRef>
          </c:tx>
          <c:spPr>
            <a:solidFill>
              <a:schemeClr val="accent6"/>
            </a:solidFill>
          </c:spPr>
          <c:cat>
            <c:strRef>
              <c:f>Data_kronologisk!$C$7:$C$371</c:f>
              <c:strCache>
                <c:ptCount val="365"/>
                <c:pt idx="0">
                  <c:v>01-01</c:v>
                </c:pt>
                <c:pt idx="1">
                  <c:v>02-01</c:v>
                </c:pt>
                <c:pt idx="2">
                  <c:v>03-01</c:v>
                </c:pt>
                <c:pt idx="3">
                  <c:v>04-01</c:v>
                </c:pt>
                <c:pt idx="4">
                  <c:v>05-01</c:v>
                </c:pt>
                <c:pt idx="5">
                  <c:v>06-01</c:v>
                </c:pt>
                <c:pt idx="6">
                  <c:v>07-01</c:v>
                </c:pt>
                <c:pt idx="7">
                  <c:v>08-01</c:v>
                </c:pt>
                <c:pt idx="8">
                  <c:v>09-01</c:v>
                </c:pt>
                <c:pt idx="9">
                  <c:v>10-01</c:v>
                </c:pt>
                <c:pt idx="10">
                  <c:v>11-01</c:v>
                </c:pt>
                <c:pt idx="11">
                  <c:v>12-01</c:v>
                </c:pt>
                <c:pt idx="12">
                  <c:v>13-01</c:v>
                </c:pt>
                <c:pt idx="13">
                  <c:v>14-01</c:v>
                </c:pt>
                <c:pt idx="14">
                  <c:v>15-01</c:v>
                </c:pt>
                <c:pt idx="15">
                  <c:v>16-01</c:v>
                </c:pt>
                <c:pt idx="16">
                  <c:v>17-01</c:v>
                </c:pt>
                <c:pt idx="17">
                  <c:v>18-01</c:v>
                </c:pt>
                <c:pt idx="18">
                  <c:v>19-01</c:v>
                </c:pt>
                <c:pt idx="19">
                  <c:v>20-01</c:v>
                </c:pt>
                <c:pt idx="20">
                  <c:v>21-01</c:v>
                </c:pt>
                <c:pt idx="21">
                  <c:v>22-01</c:v>
                </c:pt>
                <c:pt idx="22">
                  <c:v>23-01</c:v>
                </c:pt>
                <c:pt idx="23">
                  <c:v>24-01</c:v>
                </c:pt>
                <c:pt idx="24">
                  <c:v>25-01</c:v>
                </c:pt>
                <c:pt idx="25">
                  <c:v>26-01</c:v>
                </c:pt>
                <c:pt idx="26">
                  <c:v>27-01</c:v>
                </c:pt>
                <c:pt idx="27">
                  <c:v>28-01</c:v>
                </c:pt>
                <c:pt idx="28">
                  <c:v>29-01</c:v>
                </c:pt>
                <c:pt idx="29">
                  <c:v>30-01</c:v>
                </c:pt>
                <c:pt idx="30">
                  <c:v>31-01</c:v>
                </c:pt>
                <c:pt idx="31">
                  <c:v>01-02</c:v>
                </c:pt>
                <c:pt idx="32">
                  <c:v>02-02</c:v>
                </c:pt>
                <c:pt idx="33">
                  <c:v>03-02</c:v>
                </c:pt>
                <c:pt idx="34">
                  <c:v>04-02</c:v>
                </c:pt>
                <c:pt idx="35">
                  <c:v>05-02</c:v>
                </c:pt>
                <c:pt idx="36">
                  <c:v>06-02</c:v>
                </c:pt>
                <c:pt idx="37">
                  <c:v>07-02</c:v>
                </c:pt>
                <c:pt idx="38">
                  <c:v>08-02</c:v>
                </c:pt>
                <c:pt idx="39">
                  <c:v>09-02</c:v>
                </c:pt>
                <c:pt idx="40">
                  <c:v>10-02</c:v>
                </c:pt>
                <c:pt idx="41">
                  <c:v>11-02</c:v>
                </c:pt>
                <c:pt idx="42">
                  <c:v>12-02</c:v>
                </c:pt>
                <c:pt idx="43">
                  <c:v>13-02</c:v>
                </c:pt>
                <c:pt idx="44">
                  <c:v>14-02</c:v>
                </c:pt>
                <c:pt idx="45">
                  <c:v>15-02</c:v>
                </c:pt>
                <c:pt idx="46">
                  <c:v>16-02</c:v>
                </c:pt>
                <c:pt idx="47">
                  <c:v>17-02</c:v>
                </c:pt>
                <c:pt idx="48">
                  <c:v>18-02</c:v>
                </c:pt>
                <c:pt idx="49">
                  <c:v>19-02</c:v>
                </c:pt>
                <c:pt idx="50">
                  <c:v>20-02</c:v>
                </c:pt>
                <c:pt idx="51">
                  <c:v>21-02</c:v>
                </c:pt>
                <c:pt idx="52">
                  <c:v>22-02</c:v>
                </c:pt>
                <c:pt idx="53">
                  <c:v>23-02</c:v>
                </c:pt>
                <c:pt idx="54">
                  <c:v>24-02</c:v>
                </c:pt>
                <c:pt idx="55">
                  <c:v>25-02</c:v>
                </c:pt>
                <c:pt idx="56">
                  <c:v>26-02</c:v>
                </c:pt>
                <c:pt idx="57">
                  <c:v>27-02</c:v>
                </c:pt>
                <c:pt idx="58">
                  <c:v>28-02</c:v>
                </c:pt>
                <c:pt idx="59">
                  <c:v>01-03</c:v>
                </c:pt>
                <c:pt idx="60">
                  <c:v>02-03</c:v>
                </c:pt>
                <c:pt idx="61">
                  <c:v>03-03</c:v>
                </c:pt>
                <c:pt idx="62">
                  <c:v>04-03</c:v>
                </c:pt>
                <c:pt idx="63">
                  <c:v>05-03</c:v>
                </c:pt>
                <c:pt idx="64">
                  <c:v>06-03</c:v>
                </c:pt>
                <c:pt idx="65">
                  <c:v>07-03</c:v>
                </c:pt>
                <c:pt idx="66">
                  <c:v>08-03</c:v>
                </c:pt>
                <c:pt idx="67">
                  <c:v>09-03</c:v>
                </c:pt>
                <c:pt idx="68">
                  <c:v>10-03</c:v>
                </c:pt>
                <c:pt idx="69">
                  <c:v>11-03</c:v>
                </c:pt>
                <c:pt idx="70">
                  <c:v>12-03</c:v>
                </c:pt>
                <c:pt idx="71">
                  <c:v>13-03</c:v>
                </c:pt>
                <c:pt idx="72">
                  <c:v>14-03</c:v>
                </c:pt>
                <c:pt idx="73">
                  <c:v>15-03</c:v>
                </c:pt>
                <c:pt idx="74">
                  <c:v>16-03</c:v>
                </c:pt>
                <c:pt idx="75">
                  <c:v>17-03</c:v>
                </c:pt>
                <c:pt idx="76">
                  <c:v>18-03</c:v>
                </c:pt>
                <c:pt idx="77">
                  <c:v>19-03</c:v>
                </c:pt>
                <c:pt idx="78">
                  <c:v>20-03</c:v>
                </c:pt>
                <c:pt idx="79">
                  <c:v>21-03</c:v>
                </c:pt>
                <c:pt idx="80">
                  <c:v>22-03</c:v>
                </c:pt>
                <c:pt idx="81">
                  <c:v>23-03</c:v>
                </c:pt>
                <c:pt idx="82">
                  <c:v>24-03</c:v>
                </c:pt>
                <c:pt idx="83">
                  <c:v>25-03</c:v>
                </c:pt>
                <c:pt idx="84">
                  <c:v>26-03</c:v>
                </c:pt>
                <c:pt idx="85">
                  <c:v>27-03</c:v>
                </c:pt>
                <c:pt idx="86">
                  <c:v>28-03</c:v>
                </c:pt>
                <c:pt idx="87">
                  <c:v>29-03</c:v>
                </c:pt>
                <c:pt idx="88">
                  <c:v>30-03</c:v>
                </c:pt>
                <c:pt idx="89">
                  <c:v>31-03</c:v>
                </c:pt>
                <c:pt idx="90">
                  <c:v>01-04</c:v>
                </c:pt>
                <c:pt idx="91">
                  <c:v>02-04</c:v>
                </c:pt>
                <c:pt idx="92">
                  <c:v>03-04</c:v>
                </c:pt>
                <c:pt idx="93">
                  <c:v>04-04</c:v>
                </c:pt>
                <c:pt idx="94">
                  <c:v>05-04</c:v>
                </c:pt>
                <c:pt idx="95">
                  <c:v>06-04</c:v>
                </c:pt>
                <c:pt idx="96">
                  <c:v>07-04</c:v>
                </c:pt>
                <c:pt idx="97">
                  <c:v>08-04</c:v>
                </c:pt>
                <c:pt idx="98">
                  <c:v>09-04</c:v>
                </c:pt>
                <c:pt idx="99">
                  <c:v>10-04</c:v>
                </c:pt>
                <c:pt idx="100">
                  <c:v>11-04</c:v>
                </c:pt>
                <c:pt idx="101">
                  <c:v>12-04</c:v>
                </c:pt>
                <c:pt idx="102">
                  <c:v>13-04</c:v>
                </c:pt>
                <c:pt idx="103">
                  <c:v>14-04</c:v>
                </c:pt>
                <c:pt idx="104">
                  <c:v>15-04</c:v>
                </c:pt>
                <c:pt idx="105">
                  <c:v>16-04</c:v>
                </c:pt>
                <c:pt idx="106">
                  <c:v>17-04</c:v>
                </c:pt>
                <c:pt idx="107">
                  <c:v>18-04</c:v>
                </c:pt>
                <c:pt idx="108">
                  <c:v>19-04</c:v>
                </c:pt>
                <c:pt idx="109">
                  <c:v>20-04</c:v>
                </c:pt>
                <c:pt idx="110">
                  <c:v>21-04</c:v>
                </c:pt>
                <c:pt idx="111">
                  <c:v>22-04</c:v>
                </c:pt>
                <c:pt idx="112">
                  <c:v>23-04</c:v>
                </c:pt>
                <c:pt idx="113">
                  <c:v>24-04</c:v>
                </c:pt>
                <c:pt idx="114">
                  <c:v>25-04</c:v>
                </c:pt>
                <c:pt idx="115">
                  <c:v>26-04</c:v>
                </c:pt>
                <c:pt idx="116">
                  <c:v>27-04</c:v>
                </c:pt>
                <c:pt idx="117">
                  <c:v>28-04</c:v>
                </c:pt>
                <c:pt idx="118">
                  <c:v>29-04</c:v>
                </c:pt>
                <c:pt idx="119">
                  <c:v>30-04</c:v>
                </c:pt>
                <c:pt idx="120">
                  <c:v>01-05</c:v>
                </c:pt>
                <c:pt idx="121">
                  <c:v>02-05</c:v>
                </c:pt>
                <c:pt idx="122">
                  <c:v>03-05</c:v>
                </c:pt>
                <c:pt idx="123">
                  <c:v>04-05</c:v>
                </c:pt>
                <c:pt idx="124">
                  <c:v>05-05</c:v>
                </c:pt>
                <c:pt idx="125">
                  <c:v>06-05</c:v>
                </c:pt>
                <c:pt idx="126">
                  <c:v>07-05</c:v>
                </c:pt>
                <c:pt idx="127">
                  <c:v>08-05</c:v>
                </c:pt>
                <c:pt idx="128">
                  <c:v>09-05</c:v>
                </c:pt>
                <c:pt idx="129">
                  <c:v>10-05</c:v>
                </c:pt>
                <c:pt idx="130">
                  <c:v>11-05</c:v>
                </c:pt>
                <c:pt idx="131">
                  <c:v>12-05</c:v>
                </c:pt>
                <c:pt idx="132">
                  <c:v>13-05</c:v>
                </c:pt>
                <c:pt idx="133">
                  <c:v>14-05</c:v>
                </c:pt>
                <c:pt idx="134">
                  <c:v>15-05</c:v>
                </c:pt>
                <c:pt idx="135">
                  <c:v>16-05</c:v>
                </c:pt>
                <c:pt idx="136">
                  <c:v>17-05</c:v>
                </c:pt>
                <c:pt idx="137">
                  <c:v>18-05</c:v>
                </c:pt>
                <c:pt idx="138">
                  <c:v>19-05</c:v>
                </c:pt>
                <c:pt idx="139">
                  <c:v>20-05</c:v>
                </c:pt>
                <c:pt idx="140">
                  <c:v>21-05</c:v>
                </c:pt>
                <c:pt idx="141">
                  <c:v>22-05</c:v>
                </c:pt>
                <c:pt idx="142">
                  <c:v>23-05</c:v>
                </c:pt>
                <c:pt idx="143">
                  <c:v>24-05</c:v>
                </c:pt>
                <c:pt idx="144">
                  <c:v>25-05</c:v>
                </c:pt>
                <c:pt idx="145">
                  <c:v>26-05</c:v>
                </c:pt>
                <c:pt idx="146">
                  <c:v>27-05</c:v>
                </c:pt>
                <c:pt idx="147">
                  <c:v>28-05</c:v>
                </c:pt>
                <c:pt idx="148">
                  <c:v>29-05</c:v>
                </c:pt>
                <c:pt idx="149">
                  <c:v>30-05</c:v>
                </c:pt>
                <c:pt idx="150">
                  <c:v>31-05</c:v>
                </c:pt>
                <c:pt idx="151">
                  <c:v>01-06</c:v>
                </c:pt>
                <c:pt idx="152">
                  <c:v>02-06</c:v>
                </c:pt>
                <c:pt idx="153">
                  <c:v>03-06</c:v>
                </c:pt>
                <c:pt idx="154">
                  <c:v>04-06</c:v>
                </c:pt>
                <c:pt idx="155">
                  <c:v>05-06</c:v>
                </c:pt>
                <c:pt idx="156">
                  <c:v>06-06</c:v>
                </c:pt>
                <c:pt idx="157">
                  <c:v>07-06</c:v>
                </c:pt>
                <c:pt idx="158">
                  <c:v>08-06</c:v>
                </c:pt>
                <c:pt idx="159">
                  <c:v>09-06</c:v>
                </c:pt>
                <c:pt idx="160">
                  <c:v>10-06</c:v>
                </c:pt>
                <c:pt idx="161">
                  <c:v>11-06</c:v>
                </c:pt>
                <c:pt idx="162">
                  <c:v>12-06</c:v>
                </c:pt>
                <c:pt idx="163">
                  <c:v>13-06</c:v>
                </c:pt>
                <c:pt idx="164">
                  <c:v>14-06</c:v>
                </c:pt>
                <c:pt idx="165">
                  <c:v>15-06</c:v>
                </c:pt>
                <c:pt idx="166">
                  <c:v>16-06</c:v>
                </c:pt>
                <c:pt idx="167">
                  <c:v>17-06</c:v>
                </c:pt>
                <c:pt idx="168">
                  <c:v>18-06</c:v>
                </c:pt>
                <c:pt idx="169">
                  <c:v>19-06</c:v>
                </c:pt>
                <c:pt idx="170">
                  <c:v>20-06</c:v>
                </c:pt>
                <c:pt idx="171">
                  <c:v>21-06</c:v>
                </c:pt>
                <c:pt idx="172">
                  <c:v>22-06</c:v>
                </c:pt>
                <c:pt idx="173">
                  <c:v>23-06</c:v>
                </c:pt>
                <c:pt idx="174">
                  <c:v>24-06</c:v>
                </c:pt>
                <c:pt idx="175">
                  <c:v>25-06</c:v>
                </c:pt>
                <c:pt idx="176">
                  <c:v>26-06</c:v>
                </c:pt>
                <c:pt idx="177">
                  <c:v>27-06</c:v>
                </c:pt>
                <c:pt idx="178">
                  <c:v>28-06</c:v>
                </c:pt>
                <c:pt idx="179">
                  <c:v>29-06</c:v>
                </c:pt>
                <c:pt idx="180">
                  <c:v>30-06</c:v>
                </c:pt>
                <c:pt idx="181">
                  <c:v>01-07</c:v>
                </c:pt>
                <c:pt idx="182">
                  <c:v>02-07</c:v>
                </c:pt>
                <c:pt idx="183">
                  <c:v>03-07</c:v>
                </c:pt>
                <c:pt idx="184">
                  <c:v>04-07</c:v>
                </c:pt>
                <c:pt idx="185">
                  <c:v>05-07</c:v>
                </c:pt>
                <c:pt idx="186">
                  <c:v>06-07</c:v>
                </c:pt>
                <c:pt idx="187">
                  <c:v>07-07</c:v>
                </c:pt>
                <c:pt idx="188">
                  <c:v>08-07</c:v>
                </c:pt>
                <c:pt idx="189">
                  <c:v>09-07</c:v>
                </c:pt>
                <c:pt idx="190">
                  <c:v>10-07</c:v>
                </c:pt>
                <c:pt idx="191">
                  <c:v>11-07</c:v>
                </c:pt>
                <c:pt idx="192">
                  <c:v>12-07</c:v>
                </c:pt>
                <c:pt idx="193">
                  <c:v>13-07</c:v>
                </c:pt>
                <c:pt idx="194">
                  <c:v>14-07</c:v>
                </c:pt>
                <c:pt idx="195">
                  <c:v>15-07</c:v>
                </c:pt>
                <c:pt idx="196">
                  <c:v>16-07</c:v>
                </c:pt>
                <c:pt idx="197">
                  <c:v>17-07</c:v>
                </c:pt>
                <c:pt idx="198">
                  <c:v>18-07</c:v>
                </c:pt>
                <c:pt idx="199">
                  <c:v>19-07</c:v>
                </c:pt>
                <c:pt idx="200">
                  <c:v>20-07</c:v>
                </c:pt>
                <c:pt idx="201">
                  <c:v>21-07</c:v>
                </c:pt>
                <c:pt idx="202">
                  <c:v>22-07</c:v>
                </c:pt>
                <c:pt idx="203">
                  <c:v>23-07</c:v>
                </c:pt>
                <c:pt idx="204">
                  <c:v>24-07</c:v>
                </c:pt>
                <c:pt idx="205">
                  <c:v>25-07</c:v>
                </c:pt>
                <c:pt idx="206">
                  <c:v>26-07</c:v>
                </c:pt>
                <c:pt idx="207">
                  <c:v>27-07</c:v>
                </c:pt>
                <c:pt idx="208">
                  <c:v>28-07</c:v>
                </c:pt>
                <c:pt idx="209">
                  <c:v>29-07</c:v>
                </c:pt>
                <c:pt idx="210">
                  <c:v>30-07</c:v>
                </c:pt>
                <c:pt idx="211">
                  <c:v>31-07</c:v>
                </c:pt>
                <c:pt idx="212">
                  <c:v>01-08</c:v>
                </c:pt>
                <c:pt idx="213">
                  <c:v>02-08</c:v>
                </c:pt>
                <c:pt idx="214">
                  <c:v>03-08</c:v>
                </c:pt>
                <c:pt idx="215">
                  <c:v>04-08</c:v>
                </c:pt>
                <c:pt idx="216">
                  <c:v>05-08</c:v>
                </c:pt>
                <c:pt idx="217">
                  <c:v>06-08</c:v>
                </c:pt>
                <c:pt idx="218">
                  <c:v>07-08</c:v>
                </c:pt>
                <c:pt idx="219">
                  <c:v>08-08</c:v>
                </c:pt>
                <c:pt idx="220">
                  <c:v>09-08</c:v>
                </c:pt>
                <c:pt idx="221">
                  <c:v>10-08</c:v>
                </c:pt>
                <c:pt idx="222">
                  <c:v>11-08</c:v>
                </c:pt>
                <c:pt idx="223">
                  <c:v>12-08</c:v>
                </c:pt>
                <c:pt idx="224">
                  <c:v>13-08</c:v>
                </c:pt>
                <c:pt idx="225">
                  <c:v>14-08</c:v>
                </c:pt>
                <c:pt idx="226">
                  <c:v>15-08</c:v>
                </c:pt>
                <c:pt idx="227">
                  <c:v>16-08</c:v>
                </c:pt>
                <c:pt idx="228">
                  <c:v>17-08</c:v>
                </c:pt>
                <c:pt idx="229">
                  <c:v>18-08</c:v>
                </c:pt>
                <c:pt idx="230">
                  <c:v>19-08</c:v>
                </c:pt>
                <c:pt idx="231">
                  <c:v>20-08</c:v>
                </c:pt>
                <c:pt idx="232">
                  <c:v>21-08</c:v>
                </c:pt>
                <c:pt idx="233">
                  <c:v>22-08</c:v>
                </c:pt>
                <c:pt idx="234">
                  <c:v>23-08</c:v>
                </c:pt>
                <c:pt idx="235">
                  <c:v>24-08</c:v>
                </c:pt>
                <c:pt idx="236">
                  <c:v>25-08</c:v>
                </c:pt>
                <c:pt idx="237">
                  <c:v>26-08</c:v>
                </c:pt>
                <c:pt idx="238">
                  <c:v>27-08</c:v>
                </c:pt>
                <c:pt idx="239">
                  <c:v>28-08</c:v>
                </c:pt>
                <c:pt idx="240">
                  <c:v>29-08</c:v>
                </c:pt>
                <c:pt idx="241">
                  <c:v>30-08</c:v>
                </c:pt>
                <c:pt idx="242">
                  <c:v>31-08</c:v>
                </c:pt>
                <c:pt idx="243">
                  <c:v>01-09</c:v>
                </c:pt>
                <c:pt idx="244">
                  <c:v>02-09</c:v>
                </c:pt>
                <c:pt idx="245">
                  <c:v>03-09</c:v>
                </c:pt>
                <c:pt idx="246">
                  <c:v>04-09</c:v>
                </c:pt>
                <c:pt idx="247">
                  <c:v>05-09</c:v>
                </c:pt>
                <c:pt idx="248">
                  <c:v>06-09</c:v>
                </c:pt>
                <c:pt idx="249">
                  <c:v>07-09</c:v>
                </c:pt>
                <c:pt idx="250">
                  <c:v>08-09</c:v>
                </c:pt>
                <c:pt idx="251">
                  <c:v>09-09</c:v>
                </c:pt>
                <c:pt idx="252">
                  <c:v>10-09</c:v>
                </c:pt>
                <c:pt idx="253">
                  <c:v>11-09</c:v>
                </c:pt>
                <c:pt idx="254">
                  <c:v>12-09</c:v>
                </c:pt>
                <c:pt idx="255">
                  <c:v>13-09</c:v>
                </c:pt>
                <c:pt idx="256">
                  <c:v>14-09</c:v>
                </c:pt>
                <c:pt idx="257">
                  <c:v>15-09</c:v>
                </c:pt>
                <c:pt idx="258">
                  <c:v>16-09</c:v>
                </c:pt>
                <c:pt idx="259">
                  <c:v>17-09</c:v>
                </c:pt>
                <c:pt idx="260">
                  <c:v>18-09</c:v>
                </c:pt>
                <c:pt idx="261">
                  <c:v>19-09</c:v>
                </c:pt>
                <c:pt idx="262">
                  <c:v>20-09</c:v>
                </c:pt>
                <c:pt idx="263">
                  <c:v>21-09</c:v>
                </c:pt>
                <c:pt idx="264">
                  <c:v>22-09</c:v>
                </c:pt>
                <c:pt idx="265">
                  <c:v>23-09</c:v>
                </c:pt>
                <c:pt idx="266">
                  <c:v>24-09</c:v>
                </c:pt>
                <c:pt idx="267">
                  <c:v>25-09</c:v>
                </c:pt>
                <c:pt idx="268">
                  <c:v>26-09</c:v>
                </c:pt>
                <c:pt idx="269">
                  <c:v>27-09</c:v>
                </c:pt>
                <c:pt idx="270">
                  <c:v>28-09</c:v>
                </c:pt>
                <c:pt idx="271">
                  <c:v>29-09</c:v>
                </c:pt>
                <c:pt idx="272">
                  <c:v>30-09</c:v>
                </c:pt>
                <c:pt idx="273">
                  <c:v>01-10</c:v>
                </c:pt>
                <c:pt idx="274">
                  <c:v>02-10</c:v>
                </c:pt>
                <c:pt idx="275">
                  <c:v>03-10</c:v>
                </c:pt>
                <c:pt idx="276">
                  <c:v>04-10</c:v>
                </c:pt>
                <c:pt idx="277">
                  <c:v>05-10</c:v>
                </c:pt>
                <c:pt idx="278">
                  <c:v>06-10</c:v>
                </c:pt>
                <c:pt idx="279">
                  <c:v>07-10</c:v>
                </c:pt>
                <c:pt idx="280">
                  <c:v>08-10</c:v>
                </c:pt>
                <c:pt idx="281">
                  <c:v>09-10</c:v>
                </c:pt>
                <c:pt idx="282">
                  <c:v>10-10</c:v>
                </c:pt>
                <c:pt idx="283">
                  <c:v>11-10</c:v>
                </c:pt>
                <c:pt idx="284">
                  <c:v>12-10</c:v>
                </c:pt>
                <c:pt idx="285">
                  <c:v>13-10</c:v>
                </c:pt>
                <c:pt idx="286">
                  <c:v>14-10</c:v>
                </c:pt>
                <c:pt idx="287">
                  <c:v>15-10</c:v>
                </c:pt>
                <c:pt idx="288">
                  <c:v>16-10</c:v>
                </c:pt>
                <c:pt idx="289">
                  <c:v>17-10</c:v>
                </c:pt>
                <c:pt idx="290">
                  <c:v>18-10</c:v>
                </c:pt>
                <c:pt idx="291">
                  <c:v>19-10</c:v>
                </c:pt>
                <c:pt idx="292">
                  <c:v>20-10</c:v>
                </c:pt>
                <c:pt idx="293">
                  <c:v>21-10</c:v>
                </c:pt>
                <c:pt idx="294">
                  <c:v>22-10</c:v>
                </c:pt>
                <c:pt idx="295">
                  <c:v>23-10</c:v>
                </c:pt>
                <c:pt idx="296">
                  <c:v>24-10</c:v>
                </c:pt>
                <c:pt idx="297">
                  <c:v>25-10</c:v>
                </c:pt>
                <c:pt idx="298">
                  <c:v>26-10</c:v>
                </c:pt>
                <c:pt idx="299">
                  <c:v>27-10</c:v>
                </c:pt>
                <c:pt idx="300">
                  <c:v>28-10</c:v>
                </c:pt>
                <c:pt idx="301">
                  <c:v>29-10</c:v>
                </c:pt>
                <c:pt idx="302">
                  <c:v>30-10</c:v>
                </c:pt>
                <c:pt idx="303">
                  <c:v>31-10</c:v>
                </c:pt>
                <c:pt idx="304">
                  <c:v>01-11</c:v>
                </c:pt>
                <c:pt idx="305">
                  <c:v>02-11</c:v>
                </c:pt>
                <c:pt idx="306">
                  <c:v>03-11</c:v>
                </c:pt>
                <c:pt idx="307">
                  <c:v>04-11</c:v>
                </c:pt>
                <c:pt idx="308">
                  <c:v>05-11</c:v>
                </c:pt>
                <c:pt idx="309">
                  <c:v>06-11</c:v>
                </c:pt>
                <c:pt idx="310">
                  <c:v>07-11</c:v>
                </c:pt>
                <c:pt idx="311">
                  <c:v>08-11</c:v>
                </c:pt>
                <c:pt idx="312">
                  <c:v>09-11</c:v>
                </c:pt>
                <c:pt idx="313">
                  <c:v>10-11</c:v>
                </c:pt>
                <c:pt idx="314">
                  <c:v>11-11</c:v>
                </c:pt>
                <c:pt idx="315">
                  <c:v>12-11</c:v>
                </c:pt>
                <c:pt idx="316">
                  <c:v>13-11</c:v>
                </c:pt>
                <c:pt idx="317">
                  <c:v>14-11</c:v>
                </c:pt>
                <c:pt idx="318">
                  <c:v>15-11</c:v>
                </c:pt>
                <c:pt idx="319">
                  <c:v>16-11</c:v>
                </c:pt>
                <c:pt idx="320">
                  <c:v>17-11</c:v>
                </c:pt>
                <c:pt idx="321">
                  <c:v>18-11</c:v>
                </c:pt>
                <c:pt idx="322">
                  <c:v>19-11</c:v>
                </c:pt>
                <c:pt idx="323">
                  <c:v>20-11</c:v>
                </c:pt>
                <c:pt idx="324">
                  <c:v>21-11</c:v>
                </c:pt>
                <c:pt idx="325">
                  <c:v>22-11</c:v>
                </c:pt>
                <c:pt idx="326">
                  <c:v>23-11</c:v>
                </c:pt>
                <c:pt idx="327">
                  <c:v>24-11</c:v>
                </c:pt>
                <c:pt idx="328">
                  <c:v>25-11</c:v>
                </c:pt>
                <c:pt idx="329">
                  <c:v>26-11</c:v>
                </c:pt>
                <c:pt idx="330">
                  <c:v>27-11</c:v>
                </c:pt>
                <c:pt idx="331">
                  <c:v>28-11</c:v>
                </c:pt>
                <c:pt idx="332">
                  <c:v>29-11</c:v>
                </c:pt>
                <c:pt idx="333">
                  <c:v>30-11</c:v>
                </c:pt>
                <c:pt idx="334">
                  <c:v>01-12</c:v>
                </c:pt>
                <c:pt idx="335">
                  <c:v>02-12</c:v>
                </c:pt>
                <c:pt idx="336">
                  <c:v>03-12</c:v>
                </c:pt>
                <c:pt idx="337">
                  <c:v>04-12</c:v>
                </c:pt>
                <c:pt idx="338">
                  <c:v>05-12</c:v>
                </c:pt>
                <c:pt idx="339">
                  <c:v>06-12</c:v>
                </c:pt>
                <c:pt idx="340">
                  <c:v>07-12</c:v>
                </c:pt>
                <c:pt idx="341">
                  <c:v>08-12</c:v>
                </c:pt>
                <c:pt idx="342">
                  <c:v>09-12</c:v>
                </c:pt>
                <c:pt idx="343">
                  <c:v>10-12</c:v>
                </c:pt>
                <c:pt idx="344">
                  <c:v>11-12</c:v>
                </c:pt>
                <c:pt idx="345">
                  <c:v>12-12</c:v>
                </c:pt>
                <c:pt idx="346">
                  <c:v>13-12</c:v>
                </c:pt>
                <c:pt idx="347">
                  <c:v>14-12</c:v>
                </c:pt>
                <c:pt idx="348">
                  <c:v>15-12</c:v>
                </c:pt>
                <c:pt idx="349">
                  <c:v>16-12</c:v>
                </c:pt>
                <c:pt idx="350">
                  <c:v>17-12</c:v>
                </c:pt>
                <c:pt idx="351">
                  <c:v>18-12</c:v>
                </c:pt>
                <c:pt idx="352">
                  <c:v>19-12</c:v>
                </c:pt>
                <c:pt idx="353">
                  <c:v>20-12</c:v>
                </c:pt>
                <c:pt idx="354">
                  <c:v>21-12</c:v>
                </c:pt>
                <c:pt idx="355">
                  <c:v>22-12</c:v>
                </c:pt>
                <c:pt idx="356">
                  <c:v>23-12</c:v>
                </c:pt>
                <c:pt idx="357">
                  <c:v>24-12</c:v>
                </c:pt>
                <c:pt idx="358">
                  <c:v>25-12</c:v>
                </c:pt>
                <c:pt idx="359">
                  <c:v>26-12</c:v>
                </c:pt>
                <c:pt idx="360">
                  <c:v>27-12</c:v>
                </c:pt>
                <c:pt idx="361">
                  <c:v>28-12</c:v>
                </c:pt>
                <c:pt idx="362">
                  <c:v>29-12</c:v>
                </c:pt>
                <c:pt idx="363">
                  <c:v>30-12</c:v>
                </c:pt>
                <c:pt idx="364">
                  <c:v>31-12</c:v>
                </c:pt>
              </c:strCache>
            </c:strRef>
          </c:cat>
          <c:val>
            <c:numRef>
              <c:f>Data_kronologisk!$X$7:$X$371</c:f>
              <c:numCache>
                <c:formatCode>0.00</c:formatCode>
                <c:ptCount val="365"/>
                <c:pt idx="0">
                  <c:v>93.075992249532831</c:v>
                </c:pt>
                <c:pt idx="1">
                  <c:v>112.05499998237669</c:v>
                </c:pt>
                <c:pt idx="2">
                  <c:v>62.651823611277976</c:v>
                </c:pt>
                <c:pt idx="3">
                  <c:v>110.24606761963703</c:v>
                </c:pt>
                <c:pt idx="4">
                  <c:v>112.05499998237669</c:v>
                </c:pt>
                <c:pt idx="5">
                  <c:v>88.708166058892246</c:v>
                </c:pt>
                <c:pt idx="6">
                  <c:v>81.227636146186072</c:v>
                </c:pt>
                <c:pt idx="7">
                  <c:v>86.298330919228547</c:v>
                </c:pt>
                <c:pt idx="8">
                  <c:v>33.683597036569921</c:v>
                </c:pt>
                <c:pt idx="9">
                  <c:v>51.606745887819073</c:v>
                </c:pt>
                <c:pt idx="10">
                  <c:v>69.881329030269185</c:v>
                </c:pt>
                <c:pt idx="11">
                  <c:v>33.733801935312925</c:v>
                </c:pt>
                <c:pt idx="12">
                  <c:v>33.934621530284915</c:v>
                </c:pt>
                <c:pt idx="13">
                  <c:v>39.507365290757321</c:v>
                </c:pt>
                <c:pt idx="14">
                  <c:v>66.818830206946487</c:v>
                </c:pt>
                <c:pt idx="15">
                  <c:v>87.25222399534546</c:v>
                </c:pt>
                <c:pt idx="16">
                  <c:v>79.872103880125181</c:v>
                </c:pt>
                <c:pt idx="17">
                  <c:v>57.279899445777531</c:v>
                </c:pt>
                <c:pt idx="18">
                  <c:v>55.974572078459644</c:v>
                </c:pt>
                <c:pt idx="19">
                  <c:v>35.440768492574733</c:v>
                </c:pt>
                <c:pt idx="20">
                  <c:v>63.404897092422871</c:v>
                </c:pt>
                <c:pt idx="21">
                  <c:v>73.546286638507823</c:v>
                </c:pt>
                <c:pt idx="22">
                  <c:v>61.296291345217085</c:v>
                </c:pt>
                <c:pt idx="23">
                  <c:v>52.00838507776308</c:v>
                </c:pt>
                <c:pt idx="24">
                  <c:v>49.146705849412371</c:v>
                </c:pt>
                <c:pt idx="25">
                  <c:v>63.806536282366849</c:v>
                </c:pt>
                <c:pt idx="26">
                  <c:v>66.46739591574557</c:v>
                </c:pt>
                <c:pt idx="27">
                  <c:v>79.219440196466238</c:v>
                </c:pt>
                <c:pt idx="28">
                  <c:v>112.05499998237669</c:v>
                </c:pt>
                <c:pt idx="29">
                  <c:v>96.289105769084543</c:v>
                </c:pt>
                <c:pt idx="30">
                  <c:v>73.496081739764819</c:v>
                </c:pt>
                <c:pt idx="31">
                  <c:v>100.10467807355208</c:v>
                </c:pt>
                <c:pt idx="32">
                  <c:v>82.884397804704875</c:v>
                </c:pt>
                <c:pt idx="33">
                  <c:v>71.538090688788046</c:v>
                </c:pt>
                <c:pt idx="34">
                  <c:v>73.245057246049853</c:v>
                </c:pt>
                <c:pt idx="35">
                  <c:v>71.989934777475028</c:v>
                </c:pt>
                <c:pt idx="36">
                  <c:v>42.921298405280936</c:v>
                </c:pt>
                <c:pt idx="37">
                  <c:v>52.912073255136988</c:v>
                </c:pt>
                <c:pt idx="38">
                  <c:v>61.597520737675055</c:v>
                </c:pt>
                <c:pt idx="39">
                  <c:v>74.952023803311661</c:v>
                </c:pt>
                <c:pt idx="40">
                  <c:v>67.722518384320395</c:v>
                </c:pt>
                <c:pt idx="41">
                  <c:v>77.763498132919338</c:v>
                </c:pt>
                <c:pt idx="42">
                  <c:v>88.05550237523336</c:v>
                </c:pt>
                <c:pt idx="43">
                  <c:v>104.97455325162259</c:v>
                </c:pt>
                <c:pt idx="44">
                  <c:v>94.331114718107713</c:v>
                </c:pt>
                <c:pt idx="45">
                  <c:v>87.653863185289381</c:v>
                </c:pt>
                <c:pt idx="46">
                  <c:v>91.871074679700953</c:v>
                </c:pt>
                <c:pt idx="47">
                  <c:v>112.05499998237669</c:v>
                </c:pt>
                <c:pt idx="48">
                  <c:v>112.05499998237669</c:v>
                </c:pt>
                <c:pt idx="49">
                  <c:v>95.787056781654499</c:v>
                </c:pt>
                <c:pt idx="50">
                  <c:v>87.854682780261342</c:v>
                </c:pt>
                <c:pt idx="51">
                  <c:v>80.67538226001308</c:v>
                </c:pt>
                <c:pt idx="52">
                  <c:v>33.38236764411198</c:v>
                </c:pt>
                <c:pt idx="53">
                  <c:v>68.073952675521426</c:v>
                </c:pt>
                <c:pt idx="54">
                  <c:v>65.613912637114666</c:v>
                </c:pt>
                <c:pt idx="55">
                  <c:v>20.630323363391255</c:v>
                </c:pt>
                <c:pt idx="56">
                  <c:v>26.30347692134967</c:v>
                </c:pt>
                <c:pt idx="57">
                  <c:v>39.30654569578536</c:v>
                </c:pt>
                <c:pt idx="58">
                  <c:v>61.597520737675055</c:v>
                </c:pt>
                <c:pt idx="59">
                  <c:v>89.712264033752163</c:v>
                </c:pt>
                <c:pt idx="60">
                  <c:v>84.239930070765766</c:v>
                </c:pt>
                <c:pt idx="61">
                  <c:v>101.05857114966905</c:v>
                </c:pt>
                <c:pt idx="62">
                  <c:v>112.05499998237669</c:v>
                </c:pt>
                <c:pt idx="63">
                  <c:v>112.05499998237669</c:v>
                </c:pt>
                <c:pt idx="64">
                  <c:v>112.05499998237669</c:v>
                </c:pt>
                <c:pt idx="65">
                  <c:v>112.05499998237669</c:v>
                </c:pt>
                <c:pt idx="66">
                  <c:v>112.05499998237669</c:v>
                </c:pt>
                <c:pt idx="67">
                  <c:v>102.06266912452891</c:v>
                </c:pt>
                <c:pt idx="68">
                  <c:v>112.05499998237669</c:v>
                </c:pt>
                <c:pt idx="69">
                  <c:v>112.05499998237669</c:v>
                </c:pt>
                <c:pt idx="70">
                  <c:v>112.05499998237669</c:v>
                </c:pt>
                <c:pt idx="71">
                  <c:v>112.05499998237669</c:v>
                </c:pt>
                <c:pt idx="72">
                  <c:v>112.05499998237669</c:v>
                </c:pt>
                <c:pt idx="73">
                  <c:v>94.883368604280648</c:v>
                </c:pt>
                <c:pt idx="74">
                  <c:v>81.83009493110201</c:v>
                </c:pt>
                <c:pt idx="75">
                  <c:v>103.6190209855617</c:v>
                </c:pt>
                <c:pt idx="76">
                  <c:v>93.879270629420787</c:v>
                </c:pt>
                <c:pt idx="77">
                  <c:v>70.433582916442177</c:v>
                </c:pt>
                <c:pt idx="78">
                  <c:v>94.381319616850718</c:v>
                </c:pt>
                <c:pt idx="79">
                  <c:v>87.051404400373443</c:v>
                </c:pt>
                <c:pt idx="80">
                  <c:v>84.59136436196674</c:v>
                </c:pt>
                <c:pt idx="81">
                  <c:v>73.947925828451801</c:v>
                </c:pt>
                <c:pt idx="82">
                  <c:v>61.145676648988129</c:v>
                </c:pt>
                <c:pt idx="83">
                  <c:v>69.63030453655422</c:v>
                </c:pt>
                <c:pt idx="84">
                  <c:v>55.522727989772719</c:v>
                </c:pt>
                <c:pt idx="85">
                  <c:v>#N/A</c:v>
                </c:pt>
                <c:pt idx="86">
                  <c:v>#N/A</c:v>
                </c:pt>
                <c:pt idx="87">
                  <c:v>10.990982804736234</c:v>
                </c:pt>
                <c:pt idx="88">
                  <c:v>17.71843923629757</c:v>
                </c:pt>
                <c:pt idx="89">
                  <c:v>0.29733937247831932</c:v>
                </c:pt>
                <c:pt idx="90">
                  <c:v>23.240978098027028</c:v>
                </c:pt>
                <c:pt idx="91">
                  <c:v>12.246105273311116</c:v>
                </c:pt>
                <c:pt idx="92">
                  <c:v>17.316800046353592</c:v>
                </c:pt>
                <c:pt idx="93">
                  <c:v>26.705116111293648</c:v>
                </c:pt>
                <c:pt idx="94">
                  <c:v>18.170283324984496</c:v>
                </c:pt>
                <c:pt idx="95">
                  <c:v>#N/A</c:v>
                </c:pt>
                <c:pt idx="96">
                  <c:v>#N/A</c:v>
                </c:pt>
                <c:pt idx="97">
                  <c:v>#N/A</c:v>
                </c:pt>
                <c:pt idx="98">
                  <c:v>#N/A</c:v>
                </c:pt>
                <c:pt idx="99">
                  <c:v>5.4182390442637711</c:v>
                </c:pt>
                <c:pt idx="100">
                  <c:v>#N/A</c:v>
                </c:pt>
                <c:pt idx="101">
                  <c:v>#N/A</c:v>
                </c:pt>
                <c:pt idx="102">
                  <c:v>4.8659851580908935</c:v>
                </c:pt>
                <c:pt idx="103">
                  <c:v>#N/A</c:v>
                </c:pt>
                <c:pt idx="104">
                  <c:v>#N/A</c:v>
                </c:pt>
                <c:pt idx="105">
                  <c:v>#N/A</c:v>
                </c:pt>
                <c:pt idx="106">
                  <c:v>#N/A</c:v>
                </c:pt>
                <c:pt idx="107">
                  <c:v>#N/A</c:v>
                </c:pt>
                <c:pt idx="108">
                  <c:v>17.166185350124579</c:v>
                </c:pt>
                <c:pt idx="109">
                  <c:v>37.197939948579574</c:v>
                </c:pt>
                <c:pt idx="110">
                  <c:v>32.579089264224024</c:v>
                </c:pt>
                <c:pt idx="111">
                  <c:v>11.844466083367138</c:v>
                </c:pt>
                <c:pt idx="112">
                  <c:v>12.346515070797125</c:v>
                </c:pt>
                <c:pt idx="113">
                  <c:v>8.028893778899544</c:v>
                </c:pt>
                <c:pt idx="114">
                  <c:v>#N/A</c:v>
                </c:pt>
                <c:pt idx="115">
                  <c:v>#N/A</c:v>
                </c:pt>
                <c:pt idx="116">
                  <c:v>#N/A</c:v>
                </c:pt>
                <c:pt idx="117">
                  <c:v>#N/A</c:v>
                </c:pt>
                <c:pt idx="118">
                  <c:v>#N/A</c:v>
                </c:pt>
                <c:pt idx="119">
                  <c:v>#N/A</c:v>
                </c:pt>
                <c:pt idx="120">
                  <c:v>#N/A</c:v>
                </c:pt>
                <c:pt idx="121">
                  <c:v>#N/A</c:v>
                </c:pt>
                <c:pt idx="122">
                  <c:v>#N/A</c:v>
                </c:pt>
                <c:pt idx="123">
                  <c:v>#N/A</c:v>
                </c:pt>
                <c:pt idx="124">
                  <c:v>#N/A</c:v>
                </c:pt>
                <c:pt idx="125">
                  <c:v>#N/A</c:v>
                </c:pt>
                <c:pt idx="126">
                  <c:v>#N/A</c:v>
                </c:pt>
                <c:pt idx="127">
                  <c:v>#N/A</c:v>
                </c:pt>
                <c:pt idx="128">
                  <c:v>#N/A</c:v>
                </c:pt>
                <c:pt idx="129">
                  <c:v>#N/A</c:v>
                </c:pt>
                <c:pt idx="130">
                  <c:v>#N/A</c:v>
                </c:pt>
                <c:pt idx="131">
                  <c:v>#N/A</c:v>
                </c:pt>
                <c:pt idx="132">
                  <c:v>#N/A</c:v>
                </c:pt>
                <c:pt idx="133">
                  <c:v>#N/A</c:v>
                </c:pt>
                <c:pt idx="134">
                  <c:v>#N/A</c:v>
                </c:pt>
                <c:pt idx="135">
                  <c:v>#N/A</c:v>
                </c:pt>
                <c:pt idx="136">
                  <c:v>#N/A</c:v>
                </c:pt>
                <c:pt idx="137">
                  <c:v>#N/A</c:v>
                </c:pt>
                <c:pt idx="138">
                  <c:v>#N/A</c:v>
                </c:pt>
                <c:pt idx="139">
                  <c:v>#N/A</c:v>
                </c:pt>
                <c:pt idx="140">
                  <c:v>#N/A</c:v>
                </c:pt>
                <c:pt idx="141">
                  <c:v>#N/A</c:v>
                </c:pt>
                <c:pt idx="142">
                  <c:v>#N/A</c:v>
                </c:pt>
                <c:pt idx="143">
                  <c:v>#N/A</c:v>
                </c:pt>
                <c:pt idx="144">
                  <c:v>#N/A</c:v>
                </c:pt>
                <c:pt idx="145">
                  <c:v>#N/A</c:v>
                </c:pt>
                <c:pt idx="146">
                  <c:v>#N/A</c:v>
                </c:pt>
                <c:pt idx="147">
                  <c:v>#N/A</c:v>
                </c:pt>
                <c:pt idx="148">
                  <c:v>#N/A</c:v>
                </c:pt>
                <c:pt idx="149">
                  <c:v>#N/A</c:v>
                </c:pt>
                <c:pt idx="150">
                  <c:v>#N/A</c:v>
                </c:pt>
                <c:pt idx="151">
                  <c:v>#N/A</c:v>
                </c:pt>
                <c:pt idx="152">
                  <c:v>#N/A</c:v>
                </c:pt>
                <c:pt idx="153">
                  <c:v>#N/A</c:v>
                </c:pt>
                <c:pt idx="154">
                  <c:v>#N/A</c:v>
                </c:pt>
                <c:pt idx="155">
                  <c:v>#N/A</c:v>
                </c:pt>
                <c:pt idx="156">
                  <c:v>#N/A</c:v>
                </c:pt>
                <c:pt idx="157">
                  <c:v>#N/A</c:v>
                </c:pt>
                <c:pt idx="158">
                  <c:v>#N/A</c:v>
                </c:pt>
                <c:pt idx="159">
                  <c:v>#N/A</c:v>
                </c:pt>
                <c:pt idx="160">
                  <c:v>#N/A</c:v>
                </c:pt>
                <c:pt idx="161">
                  <c:v>#N/A</c:v>
                </c:pt>
                <c:pt idx="162">
                  <c:v>#N/A</c:v>
                </c:pt>
                <c:pt idx="163">
                  <c:v>#N/A</c:v>
                </c:pt>
                <c:pt idx="164">
                  <c:v>#N/A</c:v>
                </c:pt>
                <c:pt idx="165">
                  <c:v>#N/A</c:v>
                </c:pt>
                <c:pt idx="166">
                  <c:v>#N/A</c:v>
                </c:pt>
                <c:pt idx="167">
                  <c:v>#N/A</c:v>
                </c:pt>
                <c:pt idx="168">
                  <c:v>#N/A</c:v>
                </c:pt>
                <c:pt idx="169">
                  <c:v>#N/A</c:v>
                </c:pt>
                <c:pt idx="170">
                  <c:v>#N/A</c:v>
                </c:pt>
                <c:pt idx="171">
                  <c:v>#N/A</c:v>
                </c:pt>
                <c:pt idx="172">
                  <c:v>#N/A</c:v>
                </c:pt>
                <c:pt idx="173">
                  <c:v>#N/A</c:v>
                </c:pt>
                <c:pt idx="174">
                  <c:v>#N/A</c:v>
                </c:pt>
                <c:pt idx="175">
                  <c:v>#N/A</c:v>
                </c:pt>
                <c:pt idx="176">
                  <c:v>#N/A</c:v>
                </c:pt>
                <c:pt idx="177">
                  <c:v>#N/A</c:v>
                </c:pt>
                <c:pt idx="178">
                  <c:v>#N/A</c:v>
                </c:pt>
                <c:pt idx="179">
                  <c:v>#N/A</c:v>
                </c:pt>
                <c:pt idx="180">
                  <c:v>#N/A</c:v>
                </c:pt>
                <c:pt idx="181">
                  <c:v>#N/A</c:v>
                </c:pt>
                <c:pt idx="182">
                  <c:v>#N/A</c:v>
                </c:pt>
                <c:pt idx="183">
                  <c:v>#N/A</c:v>
                </c:pt>
                <c:pt idx="184">
                  <c:v>#N/A</c:v>
                </c:pt>
                <c:pt idx="185">
                  <c:v>#N/A</c:v>
                </c:pt>
                <c:pt idx="186">
                  <c:v>#N/A</c:v>
                </c:pt>
                <c:pt idx="187">
                  <c:v>#N/A</c:v>
                </c:pt>
                <c:pt idx="188">
                  <c:v>#N/A</c:v>
                </c:pt>
                <c:pt idx="189">
                  <c:v>#N/A</c:v>
                </c:pt>
                <c:pt idx="190">
                  <c:v>#N/A</c:v>
                </c:pt>
                <c:pt idx="191">
                  <c:v>#N/A</c:v>
                </c:pt>
                <c:pt idx="192">
                  <c:v>#N/A</c:v>
                </c:pt>
                <c:pt idx="193">
                  <c:v>#N/A</c:v>
                </c:pt>
                <c:pt idx="194">
                  <c:v>#N/A</c:v>
                </c:pt>
                <c:pt idx="195">
                  <c:v>#N/A</c:v>
                </c:pt>
                <c:pt idx="196">
                  <c:v>#N/A</c:v>
                </c:pt>
                <c:pt idx="197">
                  <c:v>#N/A</c:v>
                </c:pt>
                <c:pt idx="198">
                  <c:v>#N/A</c:v>
                </c:pt>
                <c:pt idx="199">
                  <c:v>#N/A</c:v>
                </c:pt>
                <c:pt idx="200">
                  <c:v>#N/A</c:v>
                </c:pt>
                <c:pt idx="201">
                  <c:v>#N/A</c:v>
                </c:pt>
                <c:pt idx="202">
                  <c:v>#N/A</c:v>
                </c:pt>
                <c:pt idx="203">
                  <c:v>#N/A</c:v>
                </c:pt>
                <c:pt idx="204">
                  <c:v>#N/A</c:v>
                </c:pt>
                <c:pt idx="205">
                  <c:v>#N/A</c:v>
                </c:pt>
                <c:pt idx="206">
                  <c:v>#N/A</c:v>
                </c:pt>
                <c:pt idx="207">
                  <c:v>#N/A</c:v>
                </c:pt>
                <c:pt idx="208">
                  <c:v>#N/A</c:v>
                </c:pt>
                <c:pt idx="209">
                  <c:v>#N/A</c:v>
                </c:pt>
                <c:pt idx="210">
                  <c:v>#N/A</c:v>
                </c:pt>
                <c:pt idx="211">
                  <c:v>#N/A</c:v>
                </c:pt>
                <c:pt idx="212">
                  <c:v>#N/A</c:v>
                </c:pt>
                <c:pt idx="213">
                  <c:v>#N/A</c:v>
                </c:pt>
                <c:pt idx="214">
                  <c:v>#N/A</c:v>
                </c:pt>
                <c:pt idx="215">
                  <c:v>#N/A</c:v>
                </c:pt>
                <c:pt idx="216">
                  <c:v>#N/A</c:v>
                </c:pt>
                <c:pt idx="217">
                  <c:v>#N/A</c:v>
                </c:pt>
                <c:pt idx="218">
                  <c:v>#N/A</c:v>
                </c:pt>
                <c:pt idx="219">
                  <c:v>#N/A</c:v>
                </c:pt>
                <c:pt idx="220">
                  <c:v>#N/A</c:v>
                </c:pt>
                <c:pt idx="221">
                  <c:v>#N/A</c:v>
                </c:pt>
                <c:pt idx="222">
                  <c:v>#N/A</c:v>
                </c:pt>
                <c:pt idx="223">
                  <c:v>#N/A</c:v>
                </c:pt>
                <c:pt idx="224">
                  <c:v>#N/A</c:v>
                </c:pt>
                <c:pt idx="225">
                  <c:v>#N/A</c:v>
                </c:pt>
                <c:pt idx="226">
                  <c:v>#N/A</c:v>
                </c:pt>
                <c:pt idx="227">
                  <c:v>#N/A</c:v>
                </c:pt>
                <c:pt idx="228">
                  <c:v>#N/A</c:v>
                </c:pt>
                <c:pt idx="229">
                  <c:v>#N/A</c:v>
                </c:pt>
                <c:pt idx="230">
                  <c:v>#N/A</c:v>
                </c:pt>
                <c:pt idx="231">
                  <c:v>#N/A</c:v>
                </c:pt>
                <c:pt idx="232">
                  <c:v>#N/A</c:v>
                </c:pt>
                <c:pt idx="233">
                  <c:v>#N/A</c:v>
                </c:pt>
                <c:pt idx="234">
                  <c:v>#N/A</c:v>
                </c:pt>
                <c:pt idx="235">
                  <c:v>#N/A</c:v>
                </c:pt>
                <c:pt idx="236">
                  <c:v>#N/A</c:v>
                </c:pt>
                <c:pt idx="237">
                  <c:v>#N/A</c:v>
                </c:pt>
                <c:pt idx="238">
                  <c:v>#N/A</c:v>
                </c:pt>
                <c:pt idx="239">
                  <c:v>#N/A</c:v>
                </c:pt>
                <c:pt idx="240">
                  <c:v>#N/A</c:v>
                </c:pt>
                <c:pt idx="241">
                  <c:v>#N/A</c:v>
                </c:pt>
                <c:pt idx="242">
                  <c:v>#N/A</c:v>
                </c:pt>
                <c:pt idx="243">
                  <c:v>#N/A</c:v>
                </c:pt>
                <c:pt idx="244">
                  <c:v>#N/A</c:v>
                </c:pt>
                <c:pt idx="245">
                  <c:v>#N/A</c:v>
                </c:pt>
                <c:pt idx="246">
                  <c:v>#N/A</c:v>
                </c:pt>
                <c:pt idx="247">
                  <c:v>#N/A</c:v>
                </c:pt>
                <c:pt idx="248">
                  <c:v>#N/A</c:v>
                </c:pt>
                <c:pt idx="249">
                  <c:v>#N/A</c:v>
                </c:pt>
                <c:pt idx="250">
                  <c:v>#N/A</c:v>
                </c:pt>
                <c:pt idx="251">
                  <c:v>#N/A</c:v>
                </c:pt>
                <c:pt idx="252">
                  <c:v>#N/A</c:v>
                </c:pt>
                <c:pt idx="253">
                  <c:v>#N/A</c:v>
                </c:pt>
                <c:pt idx="254">
                  <c:v>#N/A</c:v>
                </c:pt>
                <c:pt idx="255">
                  <c:v>#N/A</c:v>
                </c:pt>
                <c:pt idx="256">
                  <c:v>#N/A</c:v>
                </c:pt>
                <c:pt idx="257">
                  <c:v>#N/A</c:v>
                </c:pt>
                <c:pt idx="258">
                  <c:v>#N/A</c:v>
                </c:pt>
                <c:pt idx="259">
                  <c:v>#N/A</c:v>
                </c:pt>
                <c:pt idx="260">
                  <c:v>#N/A</c:v>
                </c:pt>
                <c:pt idx="261">
                  <c:v>#N/A</c:v>
                </c:pt>
                <c:pt idx="262">
                  <c:v>#N/A</c:v>
                </c:pt>
                <c:pt idx="263">
                  <c:v>#N/A</c:v>
                </c:pt>
                <c:pt idx="264">
                  <c:v>#N/A</c:v>
                </c:pt>
                <c:pt idx="265">
                  <c:v>#N/A</c:v>
                </c:pt>
                <c:pt idx="266">
                  <c:v>#N/A</c:v>
                </c:pt>
                <c:pt idx="267">
                  <c:v>#N/A</c:v>
                </c:pt>
                <c:pt idx="268">
                  <c:v>#N/A</c:v>
                </c:pt>
                <c:pt idx="269">
                  <c:v>#N/A</c:v>
                </c:pt>
                <c:pt idx="270">
                  <c:v>#N/A</c:v>
                </c:pt>
                <c:pt idx="271">
                  <c:v>#N/A</c:v>
                </c:pt>
                <c:pt idx="272">
                  <c:v>#N/A</c:v>
                </c:pt>
                <c:pt idx="273">
                  <c:v>#N/A</c:v>
                </c:pt>
                <c:pt idx="274">
                  <c:v>#N/A</c:v>
                </c:pt>
                <c:pt idx="275">
                  <c:v>#N/A</c:v>
                </c:pt>
                <c:pt idx="276">
                  <c:v>#N/A</c:v>
                </c:pt>
                <c:pt idx="277">
                  <c:v>#N/A</c:v>
                </c:pt>
                <c:pt idx="278">
                  <c:v>#N/A</c:v>
                </c:pt>
                <c:pt idx="279">
                  <c:v>#N/A</c:v>
                </c:pt>
                <c:pt idx="280">
                  <c:v>#N/A</c:v>
                </c:pt>
                <c:pt idx="281">
                  <c:v>#N/A</c:v>
                </c:pt>
                <c:pt idx="282">
                  <c:v>#N/A</c:v>
                </c:pt>
                <c:pt idx="283">
                  <c:v>#N/A</c:v>
                </c:pt>
                <c:pt idx="284">
                  <c:v>#N/A</c:v>
                </c:pt>
                <c:pt idx="285">
                  <c:v>#N/A</c:v>
                </c:pt>
                <c:pt idx="286">
                  <c:v>#N/A</c:v>
                </c:pt>
                <c:pt idx="287">
                  <c:v>#N/A</c:v>
                </c:pt>
                <c:pt idx="288">
                  <c:v>#N/A</c:v>
                </c:pt>
                <c:pt idx="289">
                  <c:v>#N/A</c:v>
                </c:pt>
                <c:pt idx="290">
                  <c:v>#N/A</c:v>
                </c:pt>
                <c:pt idx="291">
                  <c:v>#N/A</c:v>
                </c:pt>
                <c:pt idx="292">
                  <c:v>#N/A</c:v>
                </c:pt>
                <c:pt idx="293">
                  <c:v>#N/A</c:v>
                </c:pt>
                <c:pt idx="294">
                  <c:v>#N/A</c:v>
                </c:pt>
                <c:pt idx="295">
                  <c:v>#N/A</c:v>
                </c:pt>
                <c:pt idx="296">
                  <c:v>#N/A</c:v>
                </c:pt>
                <c:pt idx="297">
                  <c:v>#N/A</c:v>
                </c:pt>
                <c:pt idx="298">
                  <c:v>#N/A</c:v>
                </c:pt>
                <c:pt idx="299">
                  <c:v>#N/A</c:v>
                </c:pt>
                <c:pt idx="300">
                  <c:v>#N/A</c:v>
                </c:pt>
                <c:pt idx="301">
                  <c:v>28.562697364784469</c:v>
                </c:pt>
                <c:pt idx="302">
                  <c:v>33.633392137826917</c:v>
                </c:pt>
                <c:pt idx="303">
                  <c:v>21.282987047050199</c:v>
                </c:pt>
                <c:pt idx="304">
                  <c:v>#N/A</c:v>
                </c:pt>
                <c:pt idx="305">
                  <c:v>#N/A</c:v>
                </c:pt>
                <c:pt idx="306">
                  <c:v>#N/A</c:v>
                </c:pt>
                <c:pt idx="307">
                  <c:v>#N/A</c:v>
                </c:pt>
                <c:pt idx="308">
                  <c:v>#N/A</c:v>
                </c:pt>
                <c:pt idx="309">
                  <c:v>#N/A</c:v>
                </c:pt>
                <c:pt idx="310">
                  <c:v>52.058589976506028</c:v>
                </c:pt>
                <c:pt idx="311">
                  <c:v>55.020679002342732</c:v>
                </c:pt>
                <c:pt idx="312">
                  <c:v>38.001218328467473</c:v>
                </c:pt>
                <c:pt idx="313">
                  <c:v>36.394661568691646</c:v>
                </c:pt>
                <c:pt idx="314">
                  <c:v>28.2614679723265</c:v>
                </c:pt>
                <c:pt idx="315">
                  <c:v>#N/A</c:v>
                </c:pt>
                <c:pt idx="316">
                  <c:v>#N/A</c:v>
                </c:pt>
                <c:pt idx="317">
                  <c:v>#N/A</c:v>
                </c:pt>
                <c:pt idx="318">
                  <c:v>#N/A</c:v>
                </c:pt>
                <c:pt idx="319">
                  <c:v>62.250184421333941</c:v>
                </c:pt>
                <c:pt idx="320">
                  <c:v>40.963307354304192</c:v>
                </c:pt>
                <c:pt idx="321">
                  <c:v>38.50326731589746</c:v>
                </c:pt>
                <c:pt idx="322">
                  <c:v>57.229694547034526</c:v>
                </c:pt>
                <c:pt idx="323">
                  <c:v>56.125186774688657</c:v>
                </c:pt>
                <c:pt idx="324">
                  <c:v>29.868024732102299</c:v>
                </c:pt>
                <c:pt idx="325">
                  <c:v>33.332162745368976</c:v>
                </c:pt>
                <c:pt idx="326">
                  <c:v>54.920269204856723</c:v>
                </c:pt>
                <c:pt idx="327">
                  <c:v>88.708166058892246</c:v>
                </c:pt>
                <c:pt idx="328">
                  <c:v>96.489925364056447</c:v>
                </c:pt>
                <c:pt idx="329">
                  <c:v>112.05499998237669</c:v>
                </c:pt>
                <c:pt idx="330">
                  <c:v>112.05499998237669</c:v>
                </c:pt>
                <c:pt idx="331">
                  <c:v>112.00323907564196</c:v>
                </c:pt>
                <c:pt idx="332">
                  <c:v>112.05499998237669</c:v>
                </c:pt>
                <c:pt idx="333">
                  <c:v>112.05499998237669</c:v>
                </c:pt>
                <c:pt idx="334">
                  <c:v>46.084207026089643</c:v>
                </c:pt>
                <c:pt idx="335">
                  <c:v>81.930504728587906</c:v>
                </c:pt>
                <c:pt idx="336">
                  <c:v>36.495071366177655</c:v>
                </c:pt>
                <c:pt idx="337">
                  <c:v>16.06167757777871</c:v>
                </c:pt>
                <c:pt idx="338">
                  <c:v>37.850603632238517</c:v>
                </c:pt>
                <c:pt idx="339">
                  <c:v>17.768644135040574</c:v>
                </c:pt>
                <c:pt idx="340">
                  <c:v>9.0329917537594042</c:v>
                </c:pt>
                <c:pt idx="341">
                  <c:v>14.555530615488863</c:v>
                </c:pt>
                <c:pt idx="342">
                  <c:v>21.885445831966109</c:v>
                </c:pt>
                <c:pt idx="343">
                  <c:v>20.580118464648251</c:v>
                </c:pt>
                <c:pt idx="344">
                  <c:v>35.892612581261744</c:v>
                </c:pt>
                <c:pt idx="345">
                  <c:v>57.229694547034526</c:v>
                </c:pt>
                <c:pt idx="346">
                  <c:v>80.02271857635408</c:v>
                </c:pt>
                <c:pt idx="347">
                  <c:v>78.416161816578281</c:v>
                </c:pt>
                <c:pt idx="348">
                  <c:v>70.58419761267119</c:v>
                </c:pt>
                <c:pt idx="349">
                  <c:v>79.721489183896281</c:v>
                </c:pt>
                <c:pt idx="350">
                  <c:v>112.05499998237669</c:v>
                </c:pt>
                <c:pt idx="351">
                  <c:v>112.05499998237669</c:v>
                </c:pt>
                <c:pt idx="352">
                  <c:v>112.05499998237669</c:v>
                </c:pt>
                <c:pt idx="353">
                  <c:v>112.05499998237669</c:v>
                </c:pt>
                <c:pt idx="354">
                  <c:v>112.05499998237669</c:v>
                </c:pt>
                <c:pt idx="355">
                  <c:v>90.917181603583984</c:v>
                </c:pt>
                <c:pt idx="356">
                  <c:v>65.714322434600675</c:v>
                </c:pt>
                <c:pt idx="357">
                  <c:v>78.667186310293303</c:v>
                </c:pt>
                <c:pt idx="358">
                  <c:v>59.237890496754304</c:v>
                </c:pt>
                <c:pt idx="359">
                  <c:v>52.61084386267899</c:v>
                </c:pt>
                <c:pt idx="360">
                  <c:v>35.239948897602744</c:v>
                </c:pt>
                <c:pt idx="361">
                  <c:v>55.372113293543705</c:v>
                </c:pt>
                <c:pt idx="362">
                  <c:v>78.265547120349382</c:v>
                </c:pt>
                <c:pt idx="363">
                  <c:v>97.895662528860342</c:v>
                </c:pt>
                <c:pt idx="364">
                  <c:v>112.05499998237669</c:v>
                </c:pt>
              </c:numCache>
            </c:numRef>
          </c:val>
        </c:ser>
        <c:ser>
          <c:idx val="3"/>
          <c:order val="3"/>
          <c:tx>
            <c:strRef>
              <c:f>Data_kronologisk!$Y$6</c:f>
              <c:strCache>
                <c:ptCount val="1"/>
                <c:pt idx="0">
                  <c:v>800 kr./MWh Spidslast</c:v>
                </c:pt>
              </c:strCache>
            </c:strRef>
          </c:tx>
          <c:spPr>
            <a:solidFill>
              <a:schemeClr val="accent2"/>
            </a:solidFill>
          </c:spPr>
          <c:cat>
            <c:strRef>
              <c:f>Data_kronologisk!$C$7:$C$371</c:f>
              <c:strCache>
                <c:ptCount val="365"/>
                <c:pt idx="0">
                  <c:v>01-01</c:v>
                </c:pt>
                <c:pt idx="1">
                  <c:v>02-01</c:v>
                </c:pt>
                <c:pt idx="2">
                  <c:v>03-01</c:v>
                </c:pt>
                <c:pt idx="3">
                  <c:v>04-01</c:v>
                </c:pt>
                <c:pt idx="4">
                  <c:v>05-01</c:v>
                </c:pt>
                <c:pt idx="5">
                  <c:v>06-01</c:v>
                </c:pt>
                <c:pt idx="6">
                  <c:v>07-01</c:v>
                </c:pt>
                <c:pt idx="7">
                  <c:v>08-01</c:v>
                </c:pt>
                <c:pt idx="8">
                  <c:v>09-01</c:v>
                </c:pt>
                <c:pt idx="9">
                  <c:v>10-01</c:v>
                </c:pt>
                <c:pt idx="10">
                  <c:v>11-01</c:v>
                </c:pt>
                <c:pt idx="11">
                  <c:v>12-01</c:v>
                </c:pt>
                <c:pt idx="12">
                  <c:v>13-01</c:v>
                </c:pt>
                <c:pt idx="13">
                  <c:v>14-01</c:v>
                </c:pt>
                <c:pt idx="14">
                  <c:v>15-01</c:v>
                </c:pt>
                <c:pt idx="15">
                  <c:v>16-01</c:v>
                </c:pt>
                <c:pt idx="16">
                  <c:v>17-01</c:v>
                </c:pt>
                <c:pt idx="17">
                  <c:v>18-01</c:v>
                </c:pt>
                <c:pt idx="18">
                  <c:v>19-01</c:v>
                </c:pt>
                <c:pt idx="19">
                  <c:v>20-01</c:v>
                </c:pt>
                <c:pt idx="20">
                  <c:v>21-01</c:v>
                </c:pt>
                <c:pt idx="21">
                  <c:v>22-01</c:v>
                </c:pt>
                <c:pt idx="22">
                  <c:v>23-01</c:v>
                </c:pt>
                <c:pt idx="23">
                  <c:v>24-01</c:v>
                </c:pt>
                <c:pt idx="24">
                  <c:v>25-01</c:v>
                </c:pt>
                <c:pt idx="25">
                  <c:v>26-01</c:v>
                </c:pt>
                <c:pt idx="26">
                  <c:v>27-01</c:v>
                </c:pt>
                <c:pt idx="27">
                  <c:v>28-01</c:v>
                </c:pt>
                <c:pt idx="28">
                  <c:v>29-01</c:v>
                </c:pt>
                <c:pt idx="29">
                  <c:v>30-01</c:v>
                </c:pt>
                <c:pt idx="30">
                  <c:v>31-01</c:v>
                </c:pt>
                <c:pt idx="31">
                  <c:v>01-02</c:v>
                </c:pt>
                <c:pt idx="32">
                  <c:v>02-02</c:v>
                </c:pt>
                <c:pt idx="33">
                  <c:v>03-02</c:v>
                </c:pt>
                <c:pt idx="34">
                  <c:v>04-02</c:v>
                </c:pt>
                <c:pt idx="35">
                  <c:v>05-02</c:v>
                </c:pt>
                <c:pt idx="36">
                  <c:v>06-02</c:v>
                </c:pt>
                <c:pt idx="37">
                  <c:v>07-02</c:v>
                </c:pt>
                <c:pt idx="38">
                  <c:v>08-02</c:v>
                </c:pt>
                <c:pt idx="39">
                  <c:v>09-02</c:v>
                </c:pt>
                <c:pt idx="40">
                  <c:v>10-02</c:v>
                </c:pt>
                <c:pt idx="41">
                  <c:v>11-02</c:v>
                </c:pt>
                <c:pt idx="42">
                  <c:v>12-02</c:v>
                </c:pt>
                <c:pt idx="43">
                  <c:v>13-02</c:v>
                </c:pt>
                <c:pt idx="44">
                  <c:v>14-02</c:v>
                </c:pt>
                <c:pt idx="45">
                  <c:v>15-02</c:v>
                </c:pt>
                <c:pt idx="46">
                  <c:v>16-02</c:v>
                </c:pt>
                <c:pt idx="47">
                  <c:v>17-02</c:v>
                </c:pt>
                <c:pt idx="48">
                  <c:v>18-02</c:v>
                </c:pt>
                <c:pt idx="49">
                  <c:v>19-02</c:v>
                </c:pt>
                <c:pt idx="50">
                  <c:v>20-02</c:v>
                </c:pt>
                <c:pt idx="51">
                  <c:v>21-02</c:v>
                </c:pt>
                <c:pt idx="52">
                  <c:v>22-02</c:v>
                </c:pt>
                <c:pt idx="53">
                  <c:v>23-02</c:v>
                </c:pt>
                <c:pt idx="54">
                  <c:v>24-02</c:v>
                </c:pt>
                <c:pt idx="55">
                  <c:v>25-02</c:v>
                </c:pt>
                <c:pt idx="56">
                  <c:v>26-02</c:v>
                </c:pt>
                <c:pt idx="57">
                  <c:v>27-02</c:v>
                </c:pt>
                <c:pt idx="58">
                  <c:v>28-02</c:v>
                </c:pt>
                <c:pt idx="59">
                  <c:v>01-03</c:v>
                </c:pt>
                <c:pt idx="60">
                  <c:v>02-03</c:v>
                </c:pt>
                <c:pt idx="61">
                  <c:v>03-03</c:v>
                </c:pt>
                <c:pt idx="62">
                  <c:v>04-03</c:v>
                </c:pt>
                <c:pt idx="63">
                  <c:v>05-03</c:v>
                </c:pt>
                <c:pt idx="64">
                  <c:v>06-03</c:v>
                </c:pt>
                <c:pt idx="65">
                  <c:v>07-03</c:v>
                </c:pt>
                <c:pt idx="66">
                  <c:v>08-03</c:v>
                </c:pt>
                <c:pt idx="67">
                  <c:v>09-03</c:v>
                </c:pt>
                <c:pt idx="68">
                  <c:v>10-03</c:v>
                </c:pt>
                <c:pt idx="69">
                  <c:v>11-03</c:v>
                </c:pt>
                <c:pt idx="70">
                  <c:v>12-03</c:v>
                </c:pt>
                <c:pt idx="71">
                  <c:v>13-03</c:v>
                </c:pt>
                <c:pt idx="72">
                  <c:v>14-03</c:v>
                </c:pt>
                <c:pt idx="73">
                  <c:v>15-03</c:v>
                </c:pt>
                <c:pt idx="74">
                  <c:v>16-03</c:v>
                </c:pt>
                <c:pt idx="75">
                  <c:v>17-03</c:v>
                </c:pt>
                <c:pt idx="76">
                  <c:v>18-03</c:v>
                </c:pt>
                <c:pt idx="77">
                  <c:v>19-03</c:v>
                </c:pt>
                <c:pt idx="78">
                  <c:v>20-03</c:v>
                </c:pt>
                <c:pt idx="79">
                  <c:v>21-03</c:v>
                </c:pt>
                <c:pt idx="80">
                  <c:v>22-03</c:v>
                </c:pt>
                <c:pt idx="81">
                  <c:v>23-03</c:v>
                </c:pt>
                <c:pt idx="82">
                  <c:v>24-03</c:v>
                </c:pt>
                <c:pt idx="83">
                  <c:v>25-03</c:v>
                </c:pt>
                <c:pt idx="84">
                  <c:v>26-03</c:v>
                </c:pt>
                <c:pt idx="85">
                  <c:v>27-03</c:v>
                </c:pt>
                <c:pt idx="86">
                  <c:v>28-03</c:v>
                </c:pt>
                <c:pt idx="87">
                  <c:v>29-03</c:v>
                </c:pt>
                <c:pt idx="88">
                  <c:v>30-03</c:v>
                </c:pt>
                <c:pt idx="89">
                  <c:v>31-03</c:v>
                </c:pt>
                <c:pt idx="90">
                  <c:v>01-04</c:v>
                </c:pt>
                <c:pt idx="91">
                  <c:v>02-04</c:v>
                </c:pt>
                <c:pt idx="92">
                  <c:v>03-04</c:v>
                </c:pt>
                <c:pt idx="93">
                  <c:v>04-04</c:v>
                </c:pt>
                <c:pt idx="94">
                  <c:v>05-04</c:v>
                </c:pt>
                <c:pt idx="95">
                  <c:v>06-04</c:v>
                </c:pt>
                <c:pt idx="96">
                  <c:v>07-04</c:v>
                </c:pt>
                <c:pt idx="97">
                  <c:v>08-04</c:v>
                </c:pt>
                <c:pt idx="98">
                  <c:v>09-04</c:v>
                </c:pt>
                <c:pt idx="99">
                  <c:v>10-04</c:v>
                </c:pt>
                <c:pt idx="100">
                  <c:v>11-04</c:v>
                </c:pt>
                <c:pt idx="101">
                  <c:v>12-04</c:v>
                </c:pt>
                <c:pt idx="102">
                  <c:v>13-04</c:v>
                </c:pt>
                <c:pt idx="103">
                  <c:v>14-04</c:v>
                </c:pt>
                <c:pt idx="104">
                  <c:v>15-04</c:v>
                </c:pt>
                <c:pt idx="105">
                  <c:v>16-04</c:v>
                </c:pt>
                <c:pt idx="106">
                  <c:v>17-04</c:v>
                </c:pt>
                <c:pt idx="107">
                  <c:v>18-04</c:v>
                </c:pt>
                <c:pt idx="108">
                  <c:v>19-04</c:v>
                </c:pt>
                <c:pt idx="109">
                  <c:v>20-04</c:v>
                </c:pt>
                <c:pt idx="110">
                  <c:v>21-04</c:v>
                </c:pt>
                <c:pt idx="111">
                  <c:v>22-04</c:v>
                </c:pt>
                <c:pt idx="112">
                  <c:v>23-04</c:v>
                </c:pt>
                <c:pt idx="113">
                  <c:v>24-04</c:v>
                </c:pt>
                <c:pt idx="114">
                  <c:v>25-04</c:v>
                </c:pt>
                <c:pt idx="115">
                  <c:v>26-04</c:v>
                </c:pt>
                <c:pt idx="116">
                  <c:v>27-04</c:v>
                </c:pt>
                <c:pt idx="117">
                  <c:v>28-04</c:v>
                </c:pt>
                <c:pt idx="118">
                  <c:v>29-04</c:v>
                </c:pt>
                <c:pt idx="119">
                  <c:v>30-04</c:v>
                </c:pt>
                <c:pt idx="120">
                  <c:v>01-05</c:v>
                </c:pt>
                <c:pt idx="121">
                  <c:v>02-05</c:v>
                </c:pt>
                <c:pt idx="122">
                  <c:v>03-05</c:v>
                </c:pt>
                <c:pt idx="123">
                  <c:v>04-05</c:v>
                </c:pt>
                <c:pt idx="124">
                  <c:v>05-05</c:v>
                </c:pt>
                <c:pt idx="125">
                  <c:v>06-05</c:v>
                </c:pt>
                <c:pt idx="126">
                  <c:v>07-05</c:v>
                </c:pt>
                <c:pt idx="127">
                  <c:v>08-05</c:v>
                </c:pt>
                <c:pt idx="128">
                  <c:v>09-05</c:v>
                </c:pt>
                <c:pt idx="129">
                  <c:v>10-05</c:v>
                </c:pt>
                <c:pt idx="130">
                  <c:v>11-05</c:v>
                </c:pt>
                <c:pt idx="131">
                  <c:v>12-05</c:v>
                </c:pt>
                <c:pt idx="132">
                  <c:v>13-05</c:v>
                </c:pt>
                <c:pt idx="133">
                  <c:v>14-05</c:v>
                </c:pt>
                <c:pt idx="134">
                  <c:v>15-05</c:v>
                </c:pt>
                <c:pt idx="135">
                  <c:v>16-05</c:v>
                </c:pt>
                <c:pt idx="136">
                  <c:v>17-05</c:v>
                </c:pt>
                <c:pt idx="137">
                  <c:v>18-05</c:v>
                </c:pt>
                <c:pt idx="138">
                  <c:v>19-05</c:v>
                </c:pt>
                <c:pt idx="139">
                  <c:v>20-05</c:v>
                </c:pt>
                <c:pt idx="140">
                  <c:v>21-05</c:v>
                </c:pt>
                <c:pt idx="141">
                  <c:v>22-05</c:v>
                </c:pt>
                <c:pt idx="142">
                  <c:v>23-05</c:v>
                </c:pt>
                <c:pt idx="143">
                  <c:v>24-05</c:v>
                </c:pt>
                <c:pt idx="144">
                  <c:v>25-05</c:v>
                </c:pt>
                <c:pt idx="145">
                  <c:v>26-05</c:v>
                </c:pt>
                <c:pt idx="146">
                  <c:v>27-05</c:v>
                </c:pt>
                <c:pt idx="147">
                  <c:v>28-05</c:v>
                </c:pt>
                <c:pt idx="148">
                  <c:v>29-05</c:v>
                </c:pt>
                <c:pt idx="149">
                  <c:v>30-05</c:v>
                </c:pt>
                <c:pt idx="150">
                  <c:v>31-05</c:v>
                </c:pt>
                <c:pt idx="151">
                  <c:v>01-06</c:v>
                </c:pt>
                <c:pt idx="152">
                  <c:v>02-06</c:v>
                </c:pt>
                <c:pt idx="153">
                  <c:v>03-06</c:v>
                </c:pt>
                <c:pt idx="154">
                  <c:v>04-06</c:v>
                </c:pt>
                <c:pt idx="155">
                  <c:v>05-06</c:v>
                </c:pt>
                <c:pt idx="156">
                  <c:v>06-06</c:v>
                </c:pt>
                <c:pt idx="157">
                  <c:v>07-06</c:v>
                </c:pt>
                <c:pt idx="158">
                  <c:v>08-06</c:v>
                </c:pt>
                <c:pt idx="159">
                  <c:v>09-06</c:v>
                </c:pt>
                <c:pt idx="160">
                  <c:v>10-06</c:v>
                </c:pt>
                <c:pt idx="161">
                  <c:v>11-06</c:v>
                </c:pt>
                <c:pt idx="162">
                  <c:v>12-06</c:v>
                </c:pt>
                <c:pt idx="163">
                  <c:v>13-06</c:v>
                </c:pt>
                <c:pt idx="164">
                  <c:v>14-06</c:v>
                </c:pt>
                <c:pt idx="165">
                  <c:v>15-06</c:v>
                </c:pt>
                <c:pt idx="166">
                  <c:v>16-06</c:v>
                </c:pt>
                <c:pt idx="167">
                  <c:v>17-06</c:v>
                </c:pt>
                <c:pt idx="168">
                  <c:v>18-06</c:v>
                </c:pt>
                <c:pt idx="169">
                  <c:v>19-06</c:v>
                </c:pt>
                <c:pt idx="170">
                  <c:v>20-06</c:v>
                </c:pt>
                <c:pt idx="171">
                  <c:v>21-06</c:v>
                </c:pt>
                <c:pt idx="172">
                  <c:v>22-06</c:v>
                </c:pt>
                <c:pt idx="173">
                  <c:v>23-06</c:v>
                </c:pt>
                <c:pt idx="174">
                  <c:v>24-06</c:v>
                </c:pt>
                <c:pt idx="175">
                  <c:v>25-06</c:v>
                </c:pt>
                <c:pt idx="176">
                  <c:v>26-06</c:v>
                </c:pt>
                <c:pt idx="177">
                  <c:v>27-06</c:v>
                </c:pt>
                <c:pt idx="178">
                  <c:v>28-06</c:v>
                </c:pt>
                <c:pt idx="179">
                  <c:v>29-06</c:v>
                </c:pt>
                <c:pt idx="180">
                  <c:v>30-06</c:v>
                </c:pt>
                <c:pt idx="181">
                  <c:v>01-07</c:v>
                </c:pt>
                <c:pt idx="182">
                  <c:v>02-07</c:v>
                </c:pt>
                <c:pt idx="183">
                  <c:v>03-07</c:v>
                </c:pt>
                <c:pt idx="184">
                  <c:v>04-07</c:v>
                </c:pt>
                <c:pt idx="185">
                  <c:v>05-07</c:v>
                </c:pt>
                <c:pt idx="186">
                  <c:v>06-07</c:v>
                </c:pt>
                <c:pt idx="187">
                  <c:v>07-07</c:v>
                </c:pt>
                <c:pt idx="188">
                  <c:v>08-07</c:v>
                </c:pt>
                <c:pt idx="189">
                  <c:v>09-07</c:v>
                </c:pt>
                <c:pt idx="190">
                  <c:v>10-07</c:v>
                </c:pt>
                <c:pt idx="191">
                  <c:v>11-07</c:v>
                </c:pt>
                <c:pt idx="192">
                  <c:v>12-07</c:v>
                </c:pt>
                <c:pt idx="193">
                  <c:v>13-07</c:v>
                </c:pt>
                <c:pt idx="194">
                  <c:v>14-07</c:v>
                </c:pt>
                <c:pt idx="195">
                  <c:v>15-07</c:v>
                </c:pt>
                <c:pt idx="196">
                  <c:v>16-07</c:v>
                </c:pt>
                <c:pt idx="197">
                  <c:v>17-07</c:v>
                </c:pt>
                <c:pt idx="198">
                  <c:v>18-07</c:v>
                </c:pt>
                <c:pt idx="199">
                  <c:v>19-07</c:v>
                </c:pt>
                <c:pt idx="200">
                  <c:v>20-07</c:v>
                </c:pt>
                <c:pt idx="201">
                  <c:v>21-07</c:v>
                </c:pt>
                <c:pt idx="202">
                  <c:v>22-07</c:v>
                </c:pt>
                <c:pt idx="203">
                  <c:v>23-07</c:v>
                </c:pt>
                <c:pt idx="204">
                  <c:v>24-07</c:v>
                </c:pt>
                <c:pt idx="205">
                  <c:v>25-07</c:v>
                </c:pt>
                <c:pt idx="206">
                  <c:v>26-07</c:v>
                </c:pt>
                <c:pt idx="207">
                  <c:v>27-07</c:v>
                </c:pt>
                <c:pt idx="208">
                  <c:v>28-07</c:v>
                </c:pt>
                <c:pt idx="209">
                  <c:v>29-07</c:v>
                </c:pt>
                <c:pt idx="210">
                  <c:v>30-07</c:v>
                </c:pt>
                <c:pt idx="211">
                  <c:v>31-07</c:v>
                </c:pt>
                <c:pt idx="212">
                  <c:v>01-08</c:v>
                </c:pt>
                <c:pt idx="213">
                  <c:v>02-08</c:v>
                </c:pt>
                <c:pt idx="214">
                  <c:v>03-08</c:v>
                </c:pt>
                <c:pt idx="215">
                  <c:v>04-08</c:v>
                </c:pt>
                <c:pt idx="216">
                  <c:v>05-08</c:v>
                </c:pt>
                <c:pt idx="217">
                  <c:v>06-08</c:v>
                </c:pt>
                <c:pt idx="218">
                  <c:v>07-08</c:v>
                </c:pt>
                <c:pt idx="219">
                  <c:v>08-08</c:v>
                </c:pt>
                <c:pt idx="220">
                  <c:v>09-08</c:v>
                </c:pt>
                <c:pt idx="221">
                  <c:v>10-08</c:v>
                </c:pt>
                <c:pt idx="222">
                  <c:v>11-08</c:v>
                </c:pt>
                <c:pt idx="223">
                  <c:v>12-08</c:v>
                </c:pt>
                <c:pt idx="224">
                  <c:v>13-08</c:v>
                </c:pt>
                <c:pt idx="225">
                  <c:v>14-08</c:v>
                </c:pt>
                <c:pt idx="226">
                  <c:v>15-08</c:v>
                </c:pt>
                <c:pt idx="227">
                  <c:v>16-08</c:v>
                </c:pt>
                <c:pt idx="228">
                  <c:v>17-08</c:v>
                </c:pt>
                <c:pt idx="229">
                  <c:v>18-08</c:v>
                </c:pt>
                <c:pt idx="230">
                  <c:v>19-08</c:v>
                </c:pt>
                <c:pt idx="231">
                  <c:v>20-08</c:v>
                </c:pt>
                <c:pt idx="232">
                  <c:v>21-08</c:v>
                </c:pt>
                <c:pt idx="233">
                  <c:v>22-08</c:v>
                </c:pt>
                <c:pt idx="234">
                  <c:v>23-08</c:v>
                </c:pt>
                <c:pt idx="235">
                  <c:v>24-08</c:v>
                </c:pt>
                <c:pt idx="236">
                  <c:v>25-08</c:v>
                </c:pt>
                <c:pt idx="237">
                  <c:v>26-08</c:v>
                </c:pt>
                <c:pt idx="238">
                  <c:v>27-08</c:v>
                </c:pt>
                <c:pt idx="239">
                  <c:v>28-08</c:v>
                </c:pt>
                <c:pt idx="240">
                  <c:v>29-08</c:v>
                </c:pt>
                <c:pt idx="241">
                  <c:v>30-08</c:v>
                </c:pt>
                <c:pt idx="242">
                  <c:v>31-08</c:v>
                </c:pt>
                <c:pt idx="243">
                  <c:v>01-09</c:v>
                </c:pt>
                <c:pt idx="244">
                  <c:v>02-09</c:v>
                </c:pt>
                <c:pt idx="245">
                  <c:v>03-09</c:v>
                </c:pt>
                <c:pt idx="246">
                  <c:v>04-09</c:v>
                </c:pt>
                <c:pt idx="247">
                  <c:v>05-09</c:v>
                </c:pt>
                <c:pt idx="248">
                  <c:v>06-09</c:v>
                </c:pt>
                <c:pt idx="249">
                  <c:v>07-09</c:v>
                </c:pt>
                <c:pt idx="250">
                  <c:v>08-09</c:v>
                </c:pt>
                <c:pt idx="251">
                  <c:v>09-09</c:v>
                </c:pt>
                <c:pt idx="252">
                  <c:v>10-09</c:v>
                </c:pt>
                <c:pt idx="253">
                  <c:v>11-09</c:v>
                </c:pt>
                <c:pt idx="254">
                  <c:v>12-09</c:v>
                </c:pt>
                <c:pt idx="255">
                  <c:v>13-09</c:v>
                </c:pt>
                <c:pt idx="256">
                  <c:v>14-09</c:v>
                </c:pt>
                <c:pt idx="257">
                  <c:v>15-09</c:v>
                </c:pt>
                <c:pt idx="258">
                  <c:v>16-09</c:v>
                </c:pt>
                <c:pt idx="259">
                  <c:v>17-09</c:v>
                </c:pt>
                <c:pt idx="260">
                  <c:v>18-09</c:v>
                </c:pt>
                <c:pt idx="261">
                  <c:v>19-09</c:v>
                </c:pt>
                <c:pt idx="262">
                  <c:v>20-09</c:v>
                </c:pt>
                <c:pt idx="263">
                  <c:v>21-09</c:v>
                </c:pt>
                <c:pt idx="264">
                  <c:v>22-09</c:v>
                </c:pt>
                <c:pt idx="265">
                  <c:v>23-09</c:v>
                </c:pt>
                <c:pt idx="266">
                  <c:v>24-09</c:v>
                </c:pt>
                <c:pt idx="267">
                  <c:v>25-09</c:v>
                </c:pt>
                <c:pt idx="268">
                  <c:v>26-09</c:v>
                </c:pt>
                <c:pt idx="269">
                  <c:v>27-09</c:v>
                </c:pt>
                <c:pt idx="270">
                  <c:v>28-09</c:v>
                </c:pt>
                <c:pt idx="271">
                  <c:v>29-09</c:v>
                </c:pt>
                <c:pt idx="272">
                  <c:v>30-09</c:v>
                </c:pt>
                <c:pt idx="273">
                  <c:v>01-10</c:v>
                </c:pt>
                <c:pt idx="274">
                  <c:v>02-10</c:v>
                </c:pt>
                <c:pt idx="275">
                  <c:v>03-10</c:v>
                </c:pt>
                <c:pt idx="276">
                  <c:v>04-10</c:v>
                </c:pt>
                <c:pt idx="277">
                  <c:v>05-10</c:v>
                </c:pt>
                <c:pt idx="278">
                  <c:v>06-10</c:v>
                </c:pt>
                <c:pt idx="279">
                  <c:v>07-10</c:v>
                </c:pt>
                <c:pt idx="280">
                  <c:v>08-10</c:v>
                </c:pt>
                <c:pt idx="281">
                  <c:v>09-10</c:v>
                </c:pt>
                <c:pt idx="282">
                  <c:v>10-10</c:v>
                </c:pt>
                <c:pt idx="283">
                  <c:v>11-10</c:v>
                </c:pt>
                <c:pt idx="284">
                  <c:v>12-10</c:v>
                </c:pt>
                <c:pt idx="285">
                  <c:v>13-10</c:v>
                </c:pt>
                <c:pt idx="286">
                  <c:v>14-10</c:v>
                </c:pt>
                <c:pt idx="287">
                  <c:v>15-10</c:v>
                </c:pt>
                <c:pt idx="288">
                  <c:v>16-10</c:v>
                </c:pt>
                <c:pt idx="289">
                  <c:v>17-10</c:v>
                </c:pt>
                <c:pt idx="290">
                  <c:v>18-10</c:v>
                </c:pt>
                <c:pt idx="291">
                  <c:v>19-10</c:v>
                </c:pt>
                <c:pt idx="292">
                  <c:v>20-10</c:v>
                </c:pt>
                <c:pt idx="293">
                  <c:v>21-10</c:v>
                </c:pt>
                <c:pt idx="294">
                  <c:v>22-10</c:v>
                </c:pt>
                <c:pt idx="295">
                  <c:v>23-10</c:v>
                </c:pt>
                <c:pt idx="296">
                  <c:v>24-10</c:v>
                </c:pt>
                <c:pt idx="297">
                  <c:v>25-10</c:v>
                </c:pt>
                <c:pt idx="298">
                  <c:v>26-10</c:v>
                </c:pt>
                <c:pt idx="299">
                  <c:v>27-10</c:v>
                </c:pt>
                <c:pt idx="300">
                  <c:v>28-10</c:v>
                </c:pt>
                <c:pt idx="301">
                  <c:v>29-10</c:v>
                </c:pt>
                <c:pt idx="302">
                  <c:v>30-10</c:v>
                </c:pt>
                <c:pt idx="303">
                  <c:v>31-10</c:v>
                </c:pt>
                <c:pt idx="304">
                  <c:v>01-11</c:v>
                </c:pt>
                <c:pt idx="305">
                  <c:v>02-11</c:v>
                </c:pt>
                <c:pt idx="306">
                  <c:v>03-11</c:v>
                </c:pt>
                <c:pt idx="307">
                  <c:v>04-11</c:v>
                </c:pt>
                <c:pt idx="308">
                  <c:v>05-11</c:v>
                </c:pt>
                <c:pt idx="309">
                  <c:v>06-11</c:v>
                </c:pt>
                <c:pt idx="310">
                  <c:v>07-11</c:v>
                </c:pt>
                <c:pt idx="311">
                  <c:v>08-11</c:v>
                </c:pt>
                <c:pt idx="312">
                  <c:v>09-11</c:v>
                </c:pt>
                <c:pt idx="313">
                  <c:v>10-11</c:v>
                </c:pt>
                <c:pt idx="314">
                  <c:v>11-11</c:v>
                </c:pt>
                <c:pt idx="315">
                  <c:v>12-11</c:v>
                </c:pt>
                <c:pt idx="316">
                  <c:v>13-11</c:v>
                </c:pt>
                <c:pt idx="317">
                  <c:v>14-11</c:v>
                </c:pt>
                <c:pt idx="318">
                  <c:v>15-11</c:v>
                </c:pt>
                <c:pt idx="319">
                  <c:v>16-11</c:v>
                </c:pt>
                <c:pt idx="320">
                  <c:v>17-11</c:v>
                </c:pt>
                <c:pt idx="321">
                  <c:v>18-11</c:v>
                </c:pt>
                <c:pt idx="322">
                  <c:v>19-11</c:v>
                </c:pt>
                <c:pt idx="323">
                  <c:v>20-11</c:v>
                </c:pt>
                <c:pt idx="324">
                  <c:v>21-11</c:v>
                </c:pt>
                <c:pt idx="325">
                  <c:v>22-11</c:v>
                </c:pt>
                <c:pt idx="326">
                  <c:v>23-11</c:v>
                </c:pt>
                <c:pt idx="327">
                  <c:v>24-11</c:v>
                </c:pt>
                <c:pt idx="328">
                  <c:v>25-11</c:v>
                </c:pt>
                <c:pt idx="329">
                  <c:v>26-11</c:v>
                </c:pt>
                <c:pt idx="330">
                  <c:v>27-11</c:v>
                </c:pt>
                <c:pt idx="331">
                  <c:v>28-11</c:v>
                </c:pt>
                <c:pt idx="332">
                  <c:v>29-11</c:v>
                </c:pt>
                <c:pt idx="333">
                  <c:v>30-11</c:v>
                </c:pt>
                <c:pt idx="334">
                  <c:v>01-12</c:v>
                </c:pt>
                <c:pt idx="335">
                  <c:v>02-12</c:v>
                </c:pt>
                <c:pt idx="336">
                  <c:v>03-12</c:v>
                </c:pt>
                <c:pt idx="337">
                  <c:v>04-12</c:v>
                </c:pt>
                <c:pt idx="338">
                  <c:v>05-12</c:v>
                </c:pt>
                <c:pt idx="339">
                  <c:v>06-12</c:v>
                </c:pt>
                <c:pt idx="340">
                  <c:v>07-12</c:v>
                </c:pt>
                <c:pt idx="341">
                  <c:v>08-12</c:v>
                </c:pt>
                <c:pt idx="342">
                  <c:v>09-12</c:v>
                </c:pt>
                <c:pt idx="343">
                  <c:v>10-12</c:v>
                </c:pt>
                <c:pt idx="344">
                  <c:v>11-12</c:v>
                </c:pt>
                <c:pt idx="345">
                  <c:v>12-12</c:v>
                </c:pt>
                <c:pt idx="346">
                  <c:v>13-12</c:v>
                </c:pt>
                <c:pt idx="347">
                  <c:v>14-12</c:v>
                </c:pt>
                <c:pt idx="348">
                  <c:v>15-12</c:v>
                </c:pt>
                <c:pt idx="349">
                  <c:v>16-12</c:v>
                </c:pt>
                <c:pt idx="350">
                  <c:v>17-12</c:v>
                </c:pt>
                <c:pt idx="351">
                  <c:v>18-12</c:v>
                </c:pt>
                <c:pt idx="352">
                  <c:v>19-12</c:v>
                </c:pt>
                <c:pt idx="353">
                  <c:v>20-12</c:v>
                </c:pt>
                <c:pt idx="354">
                  <c:v>21-12</c:v>
                </c:pt>
                <c:pt idx="355">
                  <c:v>22-12</c:v>
                </c:pt>
                <c:pt idx="356">
                  <c:v>23-12</c:v>
                </c:pt>
                <c:pt idx="357">
                  <c:v>24-12</c:v>
                </c:pt>
                <c:pt idx="358">
                  <c:v>25-12</c:v>
                </c:pt>
                <c:pt idx="359">
                  <c:v>26-12</c:v>
                </c:pt>
                <c:pt idx="360">
                  <c:v>27-12</c:v>
                </c:pt>
                <c:pt idx="361">
                  <c:v>28-12</c:v>
                </c:pt>
                <c:pt idx="362">
                  <c:v>29-12</c:v>
                </c:pt>
                <c:pt idx="363">
                  <c:v>30-12</c:v>
                </c:pt>
                <c:pt idx="364">
                  <c:v>31-12</c:v>
                </c:pt>
              </c:strCache>
            </c:strRef>
          </c:cat>
          <c:val>
            <c:numRef>
              <c:f>Data_kronologisk!$Y$7:$Y$371</c:f>
              <c:numCache>
                <c:formatCode>0.00</c:formatCode>
                <c:ptCount val="365"/>
                <c:pt idx="0">
                  <c:v>#N/A</c:v>
                </c:pt>
                <c:pt idx="1">
                  <c:v>12.097824589070001</c:v>
                </c:pt>
                <c:pt idx="2">
                  <c:v>#N/A</c:v>
                </c:pt>
                <c:pt idx="3">
                  <c:v>#N/A</c:v>
                </c:pt>
                <c:pt idx="4">
                  <c:v>25.151098262248681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0.7013125744101103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27.410318705683309</c:v>
                </c:pt>
                <c:pt idx="48">
                  <c:v>10.139833538093171</c:v>
                </c:pt>
                <c:pt idx="49">
                  <c:v>#N/A</c:v>
                </c:pt>
                <c:pt idx="50">
                  <c:v>#N/A</c:v>
                </c:pt>
                <c:pt idx="51">
                  <c:v>#N/A</c:v>
                </c:pt>
                <c:pt idx="52">
                  <c:v>#N/A</c:v>
                </c:pt>
                <c:pt idx="53">
                  <c:v>#N/A</c:v>
                </c:pt>
                <c:pt idx="54">
                  <c:v>#N/A</c:v>
                </c:pt>
                <c:pt idx="55">
                  <c:v>#N/A</c:v>
                </c:pt>
                <c:pt idx="56">
                  <c:v>#N/A</c:v>
                </c:pt>
                <c:pt idx="57">
                  <c:v>#N/A</c:v>
                </c:pt>
                <c:pt idx="58">
                  <c:v>#N/A</c:v>
                </c:pt>
                <c:pt idx="59">
                  <c:v>#N/A</c:v>
                </c:pt>
                <c:pt idx="60">
                  <c:v>#N/A</c:v>
                </c:pt>
                <c:pt idx="61">
                  <c:v>#N/A</c:v>
                </c:pt>
                <c:pt idx="62">
                  <c:v>3.7136064989898045</c:v>
                </c:pt>
                <c:pt idx="63">
                  <c:v>25.050688464762672</c:v>
                </c:pt>
                <c:pt idx="64">
                  <c:v>32.280193883753938</c:v>
                </c:pt>
                <c:pt idx="65">
                  <c:v>57.633667748966261</c:v>
                </c:pt>
                <c:pt idx="66">
                  <c:v>25.351917857220585</c:v>
                </c:pt>
                <c:pt idx="67">
                  <c:v>#N/A</c:v>
                </c:pt>
                <c:pt idx="68">
                  <c:v>14.758684222448608</c:v>
                </c:pt>
                <c:pt idx="69">
                  <c:v>33.434906554842755</c:v>
                </c:pt>
                <c:pt idx="70">
                  <c:v>31.426710605122921</c:v>
                </c:pt>
                <c:pt idx="71">
                  <c:v>37.350888656796357</c:v>
                </c:pt>
                <c:pt idx="72">
                  <c:v>36.447200479422392</c:v>
                </c:pt>
                <c:pt idx="73">
                  <c:v>#N/A</c:v>
                </c:pt>
                <c:pt idx="74">
                  <c:v>#N/A</c:v>
                </c:pt>
                <c:pt idx="75">
                  <c:v>#N/A</c:v>
                </c:pt>
                <c:pt idx="76">
                  <c:v>#N/A</c:v>
                </c:pt>
                <c:pt idx="77">
                  <c:v>#N/A</c:v>
                </c:pt>
                <c:pt idx="78">
                  <c:v>#N/A</c:v>
                </c:pt>
                <c:pt idx="79">
                  <c:v>#N/A</c:v>
                </c:pt>
                <c:pt idx="80">
                  <c:v>#N/A</c:v>
                </c:pt>
                <c:pt idx="81">
                  <c:v>#N/A</c:v>
                </c:pt>
                <c:pt idx="82">
                  <c:v>#N/A</c:v>
                </c:pt>
                <c:pt idx="83">
                  <c:v>#N/A</c:v>
                </c:pt>
                <c:pt idx="84">
                  <c:v>#N/A</c:v>
                </c:pt>
                <c:pt idx="85">
                  <c:v>#N/A</c:v>
                </c:pt>
                <c:pt idx="86">
                  <c:v>#N/A</c:v>
                </c:pt>
                <c:pt idx="87">
                  <c:v>#N/A</c:v>
                </c:pt>
                <c:pt idx="88">
                  <c:v>#N/A</c:v>
                </c:pt>
                <c:pt idx="89">
                  <c:v>#N/A</c:v>
                </c:pt>
                <c:pt idx="90">
                  <c:v>#N/A</c:v>
                </c:pt>
                <c:pt idx="91">
                  <c:v>#N/A</c:v>
                </c:pt>
                <c:pt idx="92">
                  <c:v>#N/A</c:v>
                </c:pt>
                <c:pt idx="93">
                  <c:v>#N/A</c:v>
                </c:pt>
                <c:pt idx="94">
                  <c:v>#N/A</c:v>
                </c:pt>
                <c:pt idx="95">
                  <c:v>#N/A</c:v>
                </c:pt>
                <c:pt idx="96">
                  <c:v>#N/A</c:v>
                </c:pt>
                <c:pt idx="97">
                  <c:v>#N/A</c:v>
                </c:pt>
                <c:pt idx="98">
                  <c:v>#N/A</c:v>
                </c:pt>
                <c:pt idx="99">
                  <c:v>#N/A</c:v>
                </c:pt>
                <c:pt idx="100">
                  <c:v>#N/A</c:v>
                </c:pt>
                <c:pt idx="101">
                  <c:v>#N/A</c:v>
                </c:pt>
                <c:pt idx="102">
                  <c:v>#N/A</c:v>
                </c:pt>
                <c:pt idx="103">
                  <c:v>#N/A</c:v>
                </c:pt>
                <c:pt idx="104">
                  <c:v>#N/A</c:v>
                </c:pt>
                <c:pt idx="105">
                  <c:v>#N/A</c:v>
                </c:pt>
                <c:pt idx="106">
                  <c:v>#N/A</c:v>
                </c:pt>
                <c:pt idx="107">
                  <c:v>#N/A</c:v>
                </c:pt>
                <c:pt idx="108">
                  <c:v>#N/A</c:v>
                </c:pt>
                <c:pt idx="109">
                  <c:v>#N/A</c:v>
                </c:pt>
                <c:pt idx="110">
                  <c:v>#N/A</c:v>
                </c:pt>
                <c:pt idx="111">
                  <c:v>#N/A</c:v>
                </c:pt>
                <c:pt idx="112">
                  <c:v>#N/A</c:v>
                </c:pt>
                <c:pt idx="113">
                  <c:v>#N/A</c:v>
                </c:pt>
                <c:pt idx="114">
                  <c:v>#N/A</c:v>
                </c:pt>
                <c:pt idx="115">
                  <c:v>#N/A</c:v>
                </c:pt>
                <c:pt idx="116">
                  <c:v>#N/A</c:v>
                </c:pt>
                <c:pt idx="117">
                  <c:v>#N/A</c:v>
                </c:pt>
                <c:pt idx="118">
                  <c:v>#N/A</c:v>
                </c:pt>
                <c:pt idx="119">
                  <c:v>#N/A</c:v>
                </c:pt>
                <c:pt idx="120">
                  <c:v>#N/A</c:v>
                </c:pt>
                <c:pt idx="121">
                  <c:v>#N/A</c:v>
                </c:pt>
                <c:pt idx="122">
                  <c:v>#N/A</c:v>
                </c:pt>
                <c:pt idx="123">
                  <c:v>#N/A</c:v>
                </c:pt>
                <c:pt idx="124">
                  <c:v>#N/A</c:v>
                </c:pt>
                <c:pt idx="125">
                  <c:v>#N/A</c:v>
                </c:pt>
                <c:pt idx="126">
                  <c:v>#N/A</c:v>
                </c:pt>
                <c:pt idx="127">
                  <c:v>#N/A</c:v>
                </c:pt>
                <c:pt idx="128">
                  <c:v>#N/A</c:v>
                </c:pt>
                <c:pt idx="129">
                  <c:v>#N/A</c:v>
                </c:pt>
                <c:pt idx="130">
                  <c:v>#N/A</c:v>
                </c:pt>
                <c:pt idx="131">
                  <c:v>#N/A</c:v>
                </c:pt>
                <c:pt idx="132">
                  <c:v>#N/A</c:v>
                </c:pt>
                <c:pt idx="133">
                  <c:v>#N/A</c:v>
                </c:pt>
                <c:pt idx="134">
                  <c:v>#N/A</c:v>
                </c:pt>
                <c:pt idx="135">
                  <c:v>#N/A</c:v>
                </c:pt>
                <c:pt idx="136">
                  <c:v>#N/A</c:v>
                </c:pt>
                <c:pt idx="137">
                  <c:v>#N/A</c:v>
                </c:pt>
                <c:pt idx="138">
                  <c:v>#N/A</c:v>
                </c:pt>
                <c:pt idx="139">
                  <c:v>#N/A</c:v>
                </c:pt>
                <c:pt idx="140">
                  <c:v>#N/A</c:v>
                </c:pt>
                <c:pt idx="141">
                  <c:v>#N/A</c:v>
                </c:pt>
                <c:pt idx="142">
                  <c:v>#N/A</c:v>
                </c:pt>
                <c:pt idx="143">
                  <c:v>#N/A</c:v>
                </c:pt>
                <c:pt idx="144">
                  <c:v>#N/A</c:v>
                </c:pt>
                <c:pt idx="145">
                  <c:v>#N/A</c:v>
                </c:pt>
                <c:pt idx="146">
                  <c:v>#N/A</c:v>
                </c:pt>
                <c:pt idx="147">
                  <c:v>#N/A</c:v>
                </c:pt>
                <c:pt idx="148">
                  <c:v>#N/A</c:v>
                </c:pt>
                <c:pt idx="149">
                  <c:v>#N/A</c:v>
                </c:pt>
                <c:pt idx="150">
                  <c:v>#N/A</c:v>
                </c:pt>
                <c:pt idx="151">
                  <c:v>#N/A</c:v>
                </c:pt>
                <c:pt idx="152">
                  <c:v>#N/A</c:v>
                </c:pt>
                <c:pt idx="153">
                  <c:v>#N/A</c:v>
                </c:pt>
                <c:pt idx="154">
                  <c:v>#N/A</c:v>
                </c:pt>
                <c:pt idx="155">
                  <c:v>#N/A</c:v>
                </c:pt>
                <c:pt idx="156">
                  <c:v>#N/A</c:v>
                </c:pt>
                <c:pt idx="157">
                  <c:v>#N/A</c:v>
                </c:pt>
                <c:pt idx="158">
                  <c:v>#N/A</c:v>
                </c:pt>
                <c:pt idx="159">
                  <c:v>#N/A</c:v>
                </c:pt>
                <c:pt idx="160">
                  <c:v>#N/A</c:v>
                </c:pt>
                <c:pt idx="161">
                  <c:v>#N/A</c:v>
                </c:pt>
                <c:pt idx="162">
                  <c:v>#N/A</c:v>
                </c:pt>
                <c:pt idx="163">
                  <c:v>#N/A</c:v>
                </c:pt>
                <c:pt idx="164">
                  <c:v>#N/A</c:v>
                </c:pt>
                <c:pt idx="165">
                  <c:v>#N/A</c:v>
                </c:pt>
                <c:pt idx="166">
                  <c:v>#N/A</c:v>
                </c:pt>
                <c:pt idx="167">
                  <c:v>#N/A</c:v>
                </c:pt>
                <c:pt idx="168">
                  <c:v>#N/A</c:v>
                </c:pt>
                <c:pt idx="169">
                  <c:v>#N/A</c:v>
                </c:pt>
                <c:pt idx="170">
                  <c:v>#N/A</c:v>
                </c:pt>
                <c:pt idx="171">
                  <c:v>#N/A</c:v>
                </c:pt>
                <c:pt idx="172">
                  <c:v>#N/A</c:v>
                </c:pt>
                <c:pt idx="173">
                  <c:v>#N/A</c:v>
                </c:pt>
                <c:pt idx="174">
                  <c:v>#N/A</c:v>
                </c:pt>
                <c:pt idx="175">
                  <c:v>#N/A</c:v>
                </c:pt>
                <c:pt idx="176">
                  <c:v>#N/A</c:v>
                </c:pt>
                <c:pt idx="177">
                  <c:v>#N/A</c:v>
                </c:pt>
                <c:pt idx="178">
                  <c:v>#N/A</c:v>
                </c:pt>
                <c:pt idx="179">
                  <c:v>#N/A</c:v>
                </c:pt>
                <c:pt idx="180">
                  <c:v>#N/A</c:v>
                </c:pt>
                <c:pt idx="181">
                  <c:v>#N/A</c:v>
                </c:pt>
                <c:pt idx="182">
                  <c:v>#N/A</c:v>
                </c:pt>
                <c:pt idx="183">
                  <c:v>#N/A</c:v>
                </c:pt>
                <c:pt idx="184">
                  <c:v>#N/A</c:v>
                </c:pt>
                <c:pt idx="185">
                  <c:v>#N/A</c:v>
                </c:pt>
                <c:pt idx="186">
                  <c:v>#N/A</c:v>
                </c:pt>
                <c:pt idx="187">
                  <c:v>#N/A</c:v>
                </c:pt>
                <c:pt idx="188">
                  <c:v>#N/A</c:v>
                </c:pt>
                <c:pt idx="189">
                  <c:v>#N/A</c:v>
                </c:pt>
                <c:pt idx="190">
                  <c:v>#N/A</c:v>
                </c:pt>
                <c:pt idx="191">
                  <c:v>#N/A</c:v>
                </c:pt>
                <c:pt idx="192">
                  <c:v>#N/A</c:v>
                </c:pt>
                <c:pt idx="193">
                  <c:v>#N/A</c:v>
                </c:pt>
                <c:pt idx="194">
                  <c:v>#N/A</c:v>
                </c:pt>
                <c:pt idx="195">
                  <c:v>#N/A</c:v>
                </c:pt>
                <c:pt idx="196">
                  <c:v>#N/A</c:v>
                </c:pt>
                <c:pt idx="197">
                  <c:v>#N/A</c:v>
                </c:pt>
                <c:pt idx="198">
                  <c:v>#N/A</c:v>
                </c:pt>
                <c:pt idx="199">
                  <c:v>#N/A</c:v>
                </c:pt>
                <c:pt idx="200">
                  <c:v>#N/A</c:v>
                </c:pt>
                <c:pt idx="201">
                  <c:v>#N/A</c:v>
                </c:pt>
                <c:pt idx="202">
                  <c:v>#N/A</c:v>
                </c:pt>
                <c:pt idx="203">
                  <c:v>#N/A</c:v>
                </c:pt>
                <c:pt idx="204">
                  <c:v>#N/A</c:v>
                </c:pt>
                <c:pt idx="205">
                  <c:v>#N/A</c:v>
                </c:pt>
                <c:pt idx="206">
                  <c:v>#N/A</c:v>
                </c:pt>
                <c:pt idx="207">
                  <c:v>#N/A</c:v>
                </c:pt>
                <c:pt idx="208">
                  <c:v>#N/A</c:v>
                </c:pt>
                <c:pt idx="209">
                  <c:v>#N/A</c:v>
                </c:pt>
                <c:pt idx="210">
                  <c:v>#N/A</c:v>
                </c:pt>
                <c:pt idx="211">
                  <c:v>#N/A</c:v>
                </c:pt>
                <c:pt idx="212">
                  <c:v>#N/A</c:v>
                </c:pt>
                <c:pt idx="213">
                  <c:v>#N/A</c:v>
                </c:pt>
                <c:pt idx="214">
                  <c:v>#N/A</c:v>
                </c:pt>
                <c:pt idx="215">
                  <c:v>#N/A</c:v>
                </c:pt>
                <c:pt idx="216">
                  <c:v>#N/A</c:v>
                </c:pt>
                <c:pt idx="217">
                  <c:v>#N/A</c:v>
                </c:pt>
                <c:pt idx="218">
                  <c:v>#N/A</c:v>
                </c:pt>
                <c:pt idx="219">
                  <c:v>#N/A</c:v>
                </c:pt>
                <c:pt idx="220">
                  <c:v>#N/A</c:v>
                </c:pt>
                <c:pt idx="221">
                  <c:v>#N/A</c:v>
                </c:pt>
                <c:pt idx="222">
                  <c:v>#N/A</c:v>
                </c:pt>
                <c:pt idx="223">
                  <c:v>#N/A</c:v>
                </c:pt>
                <c:pt idx="224">
                  <c:v>#N/A</c:v>
                </c:pt>
                <c:pt idx="225">
                  <c:v>#N/A</c:v>
                </c:pt>
                <c:pt idx="226">
                  <c:v>#N/A</c:v>
                </c:pt>
                <c:pt idx="227">
                  <c:v>#N/A</c:v>
                </c:pt>
                <c:pt idx="228">
                  <c:v>#N/A</c:v>
                </c:pt>
                <c:pt idx="229">
                  <c:v>#N/A</c:v>
                </c:pt>
                <c:pt idx="230">
                  <c:v>#N/A</c:v>
                </c:pt>
                <c:pt idx="231">
                  <c:v>#N/A</c:v>
                </c:pt>
                <c:pt idx="232">
                  <c:v>#N/A</c:v>
                </c:pt>
                <c:pt idx="233">
                  <c:v>#N/A</c:v>
                </c:pt>
                <c:pt idx="234">
                  <c:v>#N/A</c:v>
                </c:pt>
                <c:pt idx="235">
                  <c:v>#N/A</c:v>
                </c:pt>
                <c:pt idx="236">
                  <c:v>#N/A</c:v>
                </c:pt>
                <c:pt idx="237">
                  <c:v>#N/A</c:v>
                </c:pt>
                <c:pt idx="238">
                  <c:v>#N/A</c:v>
                </c:pt>
                <c:pt idx="239">
                  <c:v>#N/A</c:v>
                </c:pt>
                <c:pt idx="240">
                  <c:v>#N/A</c:v>
                </c:pt>
                <c:pt idx="241">
                  <c:v>#N/A</c:v>
                </c:pt>
                <c:pt idx="242">
                  <c:v>#N/A</c:v>
                </c:pt>
                <c:pt idx="243">
                  <c:v>#N/A</c:v>
                </c:pt>
                <c:pt idx="244">
                  <c:v>#N/A</c:v>
                </c:pt>
                <c:pt idx="245">
                  <c:v>#N/A</c:v>
                </c:pt>
                <c:pt idx="246">
                  <c:v>#N/A</c:v>
                </c:pt>
                <c:pt idx="247">
                  <c:v>#N/A</c:v>
                </c:pt>
                <c:pt idx="248">
                  <c:v>#N/A</c:v>
                </c:pt>
                <c:pt idx="249">
                  <c:v>#N/A</c:v>
                </c:pt>
                <c:pt idx="250">
                  <c:v>#N/A</c:v>
                </c:pt>
                <c:pt idx="251">
                  <c:v>#N/A</c:v>
                </c:pt>
                <c:pt idx="252">
                  <c:v>#N/A</c:v>
                </c:pt>
                <c:pt idx="253">
                  <c:v>#N/A</c:v>
                </c:pt>
                <c:pt idx="254">
                  <c:v>#N/A</c:v>
                </c:pt>
                <c:pt idx="255">
                  <c:v>#N/A</c:v>
                </c:pt>
                <c:pt idx="256">
                  <c:v>#N/A</c:v>
                </c:pt>
                <c:pt idx="257">
                  <c:v>#N/A</c:v>
                </c:pt>
                <c:pt idx="258">
                  <c:v>#N/A</c:v>
                </c:pt>
                <c:pt idx="259">
                  <c:v>#N/A</c:v>
                </c:pt>
                <c:pt idx="260">
                  <c:v>#N/A</c:v>
                </c:pt>
                <c:pt idx="261">
                  <c:v>#N/A</c:v>
                </c:pt>
                <c:pt idx="262">
                  <c:v>#N/A</c:v>
                </c:pt>
                <c:pt idx="263">
                  <c:v>#N/A</c:v>
                </c:pt>
                <c:pt idx="264">
                  <c:v>#N/A</c:v>
                </c:pt>
                <c:pt idx="265">
                  <c:v>#N/A</c:v>
                </c:pt>
                <c:pt idx="266">
                  <c:v>#N/A</c:v>
                </c:pt>
                <c:pt idx="267">
                  <c:v>#N/A</c:v>
                </c:pt>
                <c:pt idx="268">
                  <c:v>#N/A</c:v>
                </c:pt>
                <c:pt idx="269">
                  <c:v>#N/A</c:v>
                </c:pt>
                <c:pt idx="270">
                  <c:v>#N/A</c:v>
                </c:pt>
                <c:pt idx="271">
                  <c:v>#N/A</c:v>
                </c:pt>
                <c:pt idx="272">
                  <c:v>#N/A</c:v>
                </c:pt>
                <c:pt idx="273">
                  <c:v>#N/A</c:v>
                </c:pt>
                <c:pt idx="274">
                  <c:v>#N/A</c:v>
                </c:pt>
                <c:pt idx="275">
                  <c:v>#N/A</c:v>
                </c:pt>
                <c:pt idx="276">
                  <c:v>#N/A</c:v>
                </c:pt>
                <c:pt idx="277">
                  <c:v>#N/A</c:v>
                </c:pt>
                <c:pt idx="278">
                  <c:v>#N/A</c:v>
                </c:pt>
                <c:pt idx="279">
                  <c:v>#N/A</c:v>
                </c:pt>
                <c:pt idx="280">
                  <c:v>#N/A</c:v>
                </c:pt>
                <c:pt idx="281">
                  <c:v>#N/A</c:v>
                </c:pt>
                <c:pt idx="282">
                  <c:v>#N/A</c:v>
                </c:pt>
                <c:pt idx="283">
                  <c:v>#N/A</c:v>
                </c:pt>
                <c:pt idx="284">
                  <c:v>#N/A</c:v>
                </c:pt>
                <c:pt idx="285">
                  <c:v>#N/A</c:v>
                </c:pt>
                <c:pt idx="286">
                  <c:v>#N/A</c:v>
                </c:pt>
                <c:pt idx="287">
                  <c:v>#N/A</c:v>
                </c:pt>
                <c:pt idx="288">
                  <c:v>#N/A</c:v>
                </c:pt>
                <c:pt idx="289">
                  <c:v>#N/A</c:v>
                </c:pt>
                <c:pt idx="290">
                  <c:v>#N/A</c:v>
                </c:pt>
                <c:pt idx="291">
                  <c:v>#N/A</c:v>
                </c:pt>
                <c:pt idx="292">
                  <c:v>#N/A</c:v>
                </c:pt>
                <c:pt idx="293">
                  <c:v>#N/A</c:v>
                </c:pt>
                <c:pt idx="294">
                  <c:v>#N/A</c:v>
                </c:pt>
                <c:pt idx="295">
                  <c:v>#N/A</c:v>
                </c:pt>
                <c:pt idx="296">
                  <c:v>#N/A</c:v>
                </c:pt>
                <c:pt idx="297">
                  <c:v>#N/A</c:v>
                </c:pt>
                <c:pt idx="298">
                  <c:v>#N/A</c:v>
                </c:pt>
                <c:pt idx="299">
                  <c:v>#N/A</c:v>
                </c:pt>
                <c:pt idx="300">
                  <c:v>#N/A</c:v>
                </c:pt>
                <c:pt idx="301">
                  <c:v>#N/A</c:v>
                </c:pt>
                <c:pt idx="302">
                  <c:v>#N/A</c:v>
                </c:pt>
                <c:pt idx="303">
                  <c:v>#N/A</c:v>
                </c:pt>
                <c:pt idx="304">
                  <c:v>#N/A</c:v>
                </c:pt>
                <c:pt idx="305">
                  <c:v>#N/A</c:v>
                </c:pt>
                <c:pt idx="306">
                  <c:v>#N/A</c:v>
                </c:pt>
                <c:pt idx="307">
                  <c:v>#N/A</c:v>
                </c:pt>
                <c:pt idx="308">
                  <c:v>#N/A</c:v>
                </c:pt>
                <c:pt idx="309">
                  <c:v>#N/A</c:v>
                </c:pt>
                <c:pt idx="310">
                  <c:v>#N/A</c:v>
                </c:pt>
                <c:pt idx="311">
                  <c:v>#N/A</c:v>
                </c:pt>
                <c:pt idx="312">
                  <c:v>#N/A</c:v>
                </c:pt>
                <c:pt idx="313">
                  <c:v>#N/A</c:v>
                </c:pt>
                <c:pt idx="314">
                  <c:v>#N/A</c:v>
                </c:pt>
                <c:pt idx="315">
                  <c:v>#N/A</c:v>
                </c:pt>
                <c:pt idx="316">
                  <c:v>#N/A</c:v>
                </c:pt>
                <c:pt idx="317">
                  <c:v>#N/A</c:v>
                </c:pt>
                <c:pt idx="318">
                  <c:v>#N/A</c:v>
                </c:pt>
                <c:pt idx="319">
                  <c:v>#N/A</c:v>
                </c:pt>
                <c:pt idx="320">
                  <c:v>#N/A</c:v>
                </c:pt>
                <c:pt idx="321">
                  <c:v>#N/A</c:v>
                </c:pt>
                <c:pt idx="322">
                  <c:v>#N/A</c:v>
                </c:pt>
                <c:pt idx="323">
                  <c:v>#N/A</c:v>
                </c:pt>
                <c:pt idx="324">
                  <c:v>#N/A</c:v>
                </c:pt>
                <c:pt idx="325">
                  <c:v>#N/A</c:v>
                </c:pt>
                <c:pt idx="326">
                  <c:v>#N/A</c:v>
                </c:pt>
                <c:pt idx="327">
                  <c:v>#N/A</c:v>
                </c:pt>
                <c:pt idx="328">
                  <c:v>#N/A</c:v>
                </c:pt>
                <c:pt idx="329">
                  <c:v>2.8099183216158963</c:v>
                </c:pt>
                <c:pt idx="330">
                  <c:v>2.4082791316719181</c:v>
                </c:pt>
                <c:pt idx="331">
                  <c:v>#N/A</c:v>
                </c:pt>
                <c:pt idx="332">
                  <c:v>9.8853789494171451E-2</c:v>
                </c:pt>
                <c:pt idx="333">
                  <c:v>44.479984278301615</c:v>
                </c:pt>
                <c:pt idx="334">
                  <c:v>#N/A</c:v>
                </c:pt>
                <c:pt idx="335">
                  <c:v>#N/A</c:v>
                </c:pt>
                <c:pt idx="336">
                  <c:v>#N/A</c:v>
                </c:pt>
                <c:pt idx="337">
                  <c:v>#N/A</c:v>
                </c:pt>
                <c:pt idx="338">
                  <c:v>#N/A</c:v>
                </c:pt>
                <c:pt idx="339">
                  <c:v>#N/A</c:v>
                </c:pt>
                <c:pt idx="340">
                  <c:v>#N/A</c:v>
                </c:pt>
                <c:pt idx="341">
                  <c:v>#N/A</c:v>
                </c:pt>
                <c:pt idx="342">
                  <c:v>#N/A</c:v>
                </c:pt>
                <c:pt idx="343">
                  <c:v>#N/A</c:v>
                </c:pt>
                <c:pt idx="344">
                  <c:v>#N/A</c:v>
                </c:pt>
                <c:pt idx="345">
                  <c:v>#N/A</c:v>
                </c:pt>
                <c:pt idx="346">
                  <c:v>#N/A</c:v>
                </c:pt>
                <c:pt idx="347">
                  <c:v>#N/A</c:v>
                </c:pt>
                <c:pt idx="348">
                  <c:v>#N/A</c:v>
                </c:pt>
                <c:pt idx="349">
                  <c:v>#N/A</c:v>
                </c:pt>
                <c:pt idx="350">
                  <c:v>18.87548591937427</c:v>
                </c:pt>
                <c:pt idx="351">
                  <c:v>11.595775601640014</c:v>
                </c:pt>
                <c:pt idx="352">
                  <c:v>69.030179763626094</c:v>
                </c:pt>
                <c:pt idx="353">
                  <c:v>51.358055406091907</c:v>
                </c:pt>
                <c:pt idx="354">
                  <c:v>74.703333321584509</c:v>
                </c:pt>
                <c:pt idx="355">
                  <c:v>#N/A</c:v>
                </c:pt>
                <c:pt idx="356">
                  <c:v>#N/A</c:v>
                </c:pt>
                <c:pt idx="357">
                  <c:v>#N/A</c:v>
                </c:pt>
                <c:pt idx="358">
                  <c:v>#N/A</c:v>
                </c:pt>
                <c:pt idx="359">
                  <c:v>#N/A</c:v>
                </c:pt>
                <c:pt idx="360">
                  <c:v>#N/A</c:v>
                </c:pt>
                <c:pt idx="361">
                  <c:v>#N/A</c:v>
                </c:pt>
                <c:pt idx="362">
                  <c:v>#N/A</c:v>
                </c:pt>
                <c:pt idx="363">
                  <c:v>#N/A</c:v>
                </c:pt>
                <c:pt idx="364">
                  <c:v>4.0148358914477171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6704768"/>
        <c:axId val="96715136"/>
      </c:areaChart>
      <c:catAx>
        <c:axId val="967047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Dato</a:t>
                </a:r>
              </a:p>
            </c:rich>
          </c:tx>
          <c:layout>
            <c:manualLayout>
              <c:xMode val="edge"/>
              <c:yMode val="edge"/>
              <c:x val="0.49414887581137928"/>
              <c:y val="0.93409850028461694"/>
            </c:manualLayout>
          </c:layout>
          <c:overlay val="0"/>
        </c:title>
        <c:numFmt formatCode="General" sourceLinked="1"/>
        <c:majorTickMark val="in"/>
        <c:minorTickMark val="none"/>
        <c:tickLblPos val="nextTo"/>
        <c:txPr>
          <a:bodyPr/>
          <a:lstStyle/>
          <a:p>
            <a:pPr>
              <a:defRPr sz="900"/>
            </a:pPr>
            <a:endParaRPr lang="da-DK"/>
          </a:p>
        </c:txPr>
        <c:crossAx val="96715136"/>
        <c:crosses val="autoZero"/>
        <c:auto val="0"/>
        <c:lblAlgn val="ctr"/>
        <c:lblOffset val="100"/>
        <c:tickLblSkip val="7"/>
        <c:tickMarkSkip val="7"/>
        <c:noMultiLvlLbl val="0"/>
      </c:catAx>
      <c:valAx>
        <c:axId val="9671513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Varmeproduktion [MWh/dag]</a:t>
                </a:r>
              </a:p>
            </c:rich>
          </c:tx>
          <c:layout>
            <c:manualLayout>
              <c:xMode val="edge"/>
              <c:yMode val="edge"/>
              <c:x val="9.3357357848035828E-3"/>
              <c:y val="0.38305248031153077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da-DK"/>
          </a:p>
        </c:txPr>
        <c:crossAx val="96704768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65441487819531197"/>
          <c:y val="0.1128342773939207"/>
          <c:w val="0.18177447974837027"/>
          <c:h val="0.19270042789066341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</c:spPr>
      <c:txPr>
        <a:bodyPr/>
        <a:lstStyle/>
        <a:p>
          <a:pPr>
            <a:defRPr sz="900"/>
          </a:pPr>
          <a:endParaRPr lang="da-DK"/>
        </a:p>
      </c:txPr>
    </c:legend>
    <c:plotVisOnly val="1"/>
    <c:dispBlanksAs val="span"/>
    <c:showDLblsOverMax val="0"/>
  </c:chart>
  <c:printSettings>
    <c:headerFooter/>
    <c:pageMargins b="0.75" l="0.7" r="0.7" t="0.75" header="0.3" footer="0.3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da-DK" sz="1200"/>
              <a:t>Varmesalg </a:t>
            </a:r>
            <a:r>
              <a:rPr lang="da-DK" sz="1200" baseline="0"/>
              <a:t>- varighedskurve</a:t>
            </a:r>
            <a:endParaRPr lang="da-DK" sz="1200"/>
          </a:p>
        </c:rich>
      </c:tx>
      <c:layout>
        <c:manualLayout>
          <c:xMode val="edge"/>
          <c:yMode val="edge"/>
          <c:x val="8.2122709011019854E-2"/>
          <c:y val="1.611278441601940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2335948559571095E-2"/>
          <c:y val="8.6288189625058465E-2"/>
          <c:w val="0.8884269089686857"/>
          <c:h val="0.77558951222668537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Data_kronologisk!$AB$6</c:f>
              <c:strCache>
                <c:ptCount val="1"/>
                <c:pt idx="0">
                  <c:v>650 kr./MWh Høj</c:v>
                </c:pt>
              </c:strCache>
            </c:strRef>
          </c:tx>
          <c:spPr>
            <a:solidFill>
              <a:schemeClr val="accent6"/>
            </a:solidFill>
            <a:ln cap="rnd"/>
          </c:spPr>
          <c:invertIfNegative val="0"/>
          <c:cat>
            <c:strRef>
              <c:f>Data_kronologisk!$C$7:$C$371</c:f>
              <c:strCache>
                <c:ptCount val="365"/>
                <c:pt idx="0">
                  <c:v>01-01</c:v>
                </c:pt>
                <c:pt idx="1">
                  <c:v>02-01</c:v>
                </c:pt>
                <c:pt idx="2">
                  <c:v>03-01</c:v>
                </c:pt>
                <c:pt idx="3">
                  <c:v>04-01</c:v>
                </c:pt>
                <c:pt idx="4">
                  <c:v>05-01</c:v>
                </c:pt>
                <c:pt idx="5">
                  <c:v>06-01</c:v>
                </c:pt>
                <c:pt idx="6">
                  <c:v>07-01</c:v>
                </c:pt>
                <c:pt idx="7">
                  <c:v>08-01</c:v>
                </c:pt>
                <c:pt idx="8">
                  <c:v>09-01</c:v>
                </c:pt>
                <c:pt idx="9">
                  <c:v>10-01</c:v>
                </c:pt>
                <c:pt idx="10">
                  <c:v>11-01</c:v>
                </c:pt>
                <c:pt idx="11">
                  <c:v>12-01</c:v>
                </c:pt>
                <c:pt idx="12">
                  <c:v>13-01</c:v>
                </c:pt>
                <c:pt idx="13">
                  <c:v>14-01</c:v>
                </c:pt>
                <c:pt idx="14">
                  <c:v>15-01</c:v>
                </c:pt>
                <c:pt idx="15">
                  <c:v>16-01</c:v>
                </c:pt>
                <c:pt idx="16">
                  <c:v>17-01</c:v>
                </c:pt>
                <c:pt idx="17">
                  <c:v>18-01</c:v>
                </c:pt>
                <c:pt idx="18">
                  <c:v>19-01</c:v>
                </c:pt>
                <c:pt idx="19">
                  <c:v>20-01</c:v>
                </c:pt>
                <c:pt idx="20">
                  <c:v>21-01</c:v>
                </c:pt>
                <c:pt idx="21">
                  <c:v>22-01</c:v>
                </c:pt>
                <c:pt idx="22">
                  <c:v>23-01</c:v>
                </c:pt>
                <c:pt idx="23">
                  <c:v>24-01</c:v>
                </c:pt>
                <c:pt idx="24">
                  <c:v>25-01</c:v>
                </c:pt>
                <c:pt idx="25">
                  <c:v>26-01</c:v>
                </c:pt>
                <c:pt idx="26">
                  <c:v>27-01</c:v>
                </c:pt>
                <c:pt idx="27">
                  <c:v>28-01</c:v>
                </c:pt>
                <c:pt idx="28">
                  <c:v>29-01</c:v>
                </c:pt>
                <c:pt idx="29">
                  <c:v>30-01</c:v>
                </c:pt>
                <c:pt idx="30">
                  <c:v>31-01</c:v>
                </c:pt>
                <c:pt idx="31">
                  <c:v>01-02</c:v>
                </c:pt>
                <c:pt idx="32">
                  <c:v>02-02</c:v>
                </c:pt>
                <c:pt idx="33">
                  <c:v>03-02</c:v>
                </c:pt>
                <c:pt idx="34">
                  <c:v>04-02</c:v>
                </c:pt>
                <c:pt idx="35">
                  <c:v>05-02</c:v>
                </c:pt>
                <c:pt idx="36">
                  <c:v>06-02</c:v>
                </c:pt>
                <c:pt idx="37">
                  <c:v>07-02</c:v>
                </c:pt>
                <c:pt idx="38">
                  <c:v>08-02</c:v>
                </c:pt>
                <c:pt idx="39">
                  <c:v>09-02</c:v>
                </c:pt>
                <c:pt idx="40">
                  <c:v>10-02</c:v>
                </c:pt>
                <c:pt idx="41">
                  <c:v>11-02</c:v>
                </c:pt>
                <c:pt idx="42">
                  <c:v>12-02</c:v>
                </c:pt>
                <c:pt idx="43">
                  <c:v>13-02</c:v>
                </c:pt>
                <c:pt idx="44">
                  <c:v>14-02</c:v>
                </c:pt>
                <c:pt idx="45">
                  <c:v>15-02</c:v>
                </c:pt>
                <c:pt idx="46">
                  <c:v>16-02</c:v>
                </c:pt>
                <c:pt idx="47">
                  <c:v>17-02</c:v>
                </c:pt>
                <c:pt idx="48">
                  <c:v>18-02</c:v>
                </c:pt>
                <c:pt idx="49">
                  <c:v>19-02</c:v>
                </c:pt>
                <c:pt idx="50">
                  <c:v>20-02</c:v>
                </c:pt>
                <c:pt idx="51">
                  <c:v>21-02</c:v>
                </c:pt>
                <c:pt idx="52">
                  <c:v>22-02</c:v>
                </c:pt>
                <c:pt idx="53">
                  <c:v>23-02</c:v>
                </c:pt>
                <c:pt idx="54">
                  <c:v>24-02</c:v>
                </c:pt>
                <c:pt idx="55">
                  <c:v>25-02</c:v>
                </c:pt>
                <c:pt idx="56">
                  <c:v>26-02</c:v>
                </c:pt>
                <c:pt idx="57">
                  <c:v>27-02</c:v>
                </c:pt>
                <c:pt idx="58">
                  <c:v>28-02</c:v>
                </c:pt>
                <c:pt idx="59">
                  <c:v>01-03</c:v>
                </c:pt>
                <c:pt idx="60">
                  <c:v>02-03</c:v>
                </c:pt>
                <c:pt idx="61">
                  <c:v>03-03</c:v>
                </c:pt>
                <c:pt idx="62">
                  <c:v>04-03</c:v>
                </c:pt>
                <c:pt idx="63">
                  <c:v>05-03</c:v>
                </c:pt>
                <c:pt idx="64">
                  <c:v>06-03</c:v>
                </c:pt>
                <c:pt idx="65">
                  <c:v>07-03</c:v>
                </c:pt>
                <c:pt idx="66">
                  <c:v>08-03</c:v>
                </c:pt>
                <c:pt idx="67">
                  <c:v>09-03</c:v>
                </c:pt>
                <c:pt idx="68">
                  <c:v>10-03</c:v>
                </c:pt>
                <c:pt idx="69">
                  <c:v>11-03</c:v>
                </c:pt>
                <c:pt idx="70">
                  <c:v>12-03</c:v>
                </c:pt>
                <c:pt idx="71">
                  <c:v>13-03</c:v>
                </c:pt>
                <c:pt idx="72">
                  <c:v>14-03</c:v>
                </c:pt>
                <c:pt idx="73">
                  <c:v>15-03</c:v>
                </c:pt>
                <c:pt idx="74">
                  <c:v>16-03</c:v>
                </c:pt>
                <c:pt idx="75">
                  <c:v>17-03</c:v>
                </c:pt>
                <c:pt idx="76">
                  <c:v>18-03</c:v>
                </c:pt>
                <c:pt idx="77">
                  <c:v>19-03</c:v>
                </c:pt>
                <c:pt idx="78">
                  <c:v>20-03</c:v>
                </c:pt>
                <c:pt idx="79">
                  <c:v>21-03</c:v>
                </c:pt>
                <c:pt idx="80">
                  <c:v>22-03</c:v>
                </c:pt>
                <c:pt idx="81">
                  <c:v>23-03</c:v>
                </c:pt>
                <c:pt idx="82">
                  <c:v>24-03</c:v>
                </c:pt>
                <c:pt idx="83">
                  <c:v>25-03</c:v>
                </c:pt>
                <c:pt idx="84">
                  <c:v>26-03</c:v>
                </c:pt>
                <c:pt idx="85">
                  <c:v>27-03</c:v>
                </c:pt>
                <c:pt idx="86">
                  <c:v>28-03</c:v>
                </c:pt>
                <c:pt idx="87">
                  <c:v>29-03</c:v>
                </c:pt>
                <c:pt idx="88">
                  <c:v>30-03</c:v>
                </c:pt>
                <c:pt idx="89">
                  <c:v>31-03</c:v>
                </c:pt>
                <c:pt idx="90">
                  <c:v>01-04</c:v>
                </c:pt>
                <c:pt idx="91">
                  <c:v>02-04</c:v>
                </c:pt>
                <c:pt idx="92">
                  <c:v>03-04</c:v>
                </c:pt>
                <c:pt idx="93">
                  <c:v>04-04</c:v>
                </c:pt>
                <c:pt idx="94">
                  <c:v>05-04</c:v>
                </c:pt>
                <c:pt idx="95">
                  <c:v>06-04</c:v>
                </c:pt>
                <c:pt idx="96">
                  <c:v>07-04</c:v>
                </c:pt>
                <c:pt idx="97">
                  <c:v>08-04</c:v>
                </c:pt>
                <c:pt idx="98">
                  <c:v>09-04</c:v>
                </c:pt>
                <c:pt idx="99">
                  <c:v>10-04</c:v>
                </c:pt>
                <c:pt idx="100">
                  <c:v>11-04</c:v>
                </c:pt>
                <c:pt idx="101">
                  <c:v>12-04</c:v>
                </c:pt>
                <c:pt idx="102">
                  <c:v>13-04</c:v>
                </c:pt>
                <c:pt idx="103">
                  <c:v>14-04</c:v>
                </c:pt>
                <c:pt idx="104">
                  <c:v>15-04</c:v>
                </c:pt>
                <c:pt idx="105">
                  <c:v>16-04</c:v>
                </c:pt>
                <c:pt idx="106">
                  <c:v>17-04</c:v>
                </c:pt>
                <c:pt idx="107">
                  <c:v>18-04</c:v>
                </c:pt>
                <c:pt idx="108">
                  <c:v>19-04</c:v>
                </c:pt>
                <c:pt idx="109">
                  <c:v>20-04</c:v>
                </c:pt>
                <c:pt idx="110">
                  <c:v>21-04</c:v>
                </c:pt>
                <c:pt idx="111">
                  <c:v>22-04</c:v>
                </c:pt>
                <c:pt idx="112">
                  <c:v>23-04</c:v>
                </c:pt>
                <c:pt idx="113">
                  <c:v>24-04</c:v>
                </c:pt>
                <c:pt idx="114">
                  <c:v>25-04</c:v>
                </c:pt>
                <c:pt idx="115">
                  <c:v>26-04</c:v>
                </c:pt>
                <c:pt idx="116">
                  <c:v>27-04</c:v>
                </c:pt>
                <c:pt idx="117">
                  <c:v>28-04</c:v>
                </c:pt>
                <c:pt idx="118">
                  <c:v>29-04</c:v>
                </c:pt>
                <c:pt idx="119">
                  <c:v>30-04</c:v>
                </c:pt>
                <c:pt idx="120">
                  <c:v>01-05</c:v>
                </c:pt>
                <c:pt idx="121">
                  <c:v>02-05</c:v>
                </c:pt>
                <c:pt idx="122">
                  <c:v>03-05</c:v>
                </c:pt>
                <c:pt idx="123">
                  <c:v>04-05</c:v>
                </c:pt>
                <c:pt idx="124">
                  <c:v>05-05</c:v>
                </c:pt>
                <c:pt idx="125">
                  <c:v>06-05</c:v>
                </c:pt>
                <c:pt idx="126">
                  <c:v>07-05</c:v>
                </c:pt>
                <c:pt idx="127">
                  <c:v>08-05</c:v>
                </c:pt>
                <c:pt idx="128">
                  <c:v>09-05</c:v>
                </c:pt>
                <c:pt idx="129">
                  <c:v>10-05</c:v>
                </c:pt>
                <c:pt idx="130">
                  <c:v>11-05</c:v>
                </c:pt>
                <c:pt idx="131">
                  <c:v>12-05</c:v>
                </c:pt>
                <c:pt idx="132">
                  <c:v>13-05</c:v>
                </c:pt>
                <c:pt idx="133">
                  <c:v>14-05</c:v>
                </c:pt>
                <c:pt idx="134">
                  <c:v>15-05</c:v>
                </c:pt>
                <c:pt idx="135">
                  <c:v>16-05</c:v>
                </c:pt>
                <c:pt idx="136">
                  <c:v>17-05</c:v>
                </c:pt>
                <c:pt idx="137">
                  <c:v>18-05</c:v>
                </c:pt>
                <c:pt idx="138">
                  <c:v>19-05</c:v>
                </c:pt>
                <c:pt idx="139">
                  <c:v>20-05</c:v>
                </c:pt>
                <c:pt idx="140">
                  <c:v>21-05</c:v>
                </c:pt>
                <c:pt idx="141">
                  <c:v>22-05</c:v>
                </c:pt>
                <c:pt idx="142">
                  <c:v>23-05</c:v>
                </c:pt>
                <c:pt idx="143">
                  <c:v>24-05</c:v>
                </c:pt>
                <c:pt idx="144">
                  <c:v>25-05</c:v>
                </c:pt>
                <c:pt idx="145">
                  <c:v>26-05</c:v>
                </c:pt>
                <c:pt idx="146">
                  <c:v>27-05</c:v>
                </c:pt>
                <c:pt idx="147">
                  <c:v>28-05</c:v>
                </c:pt>
                <c:pt idx="148">
                  <c:v>29-05</c:v>
                </c:pt>
                <c:pt idx="149">
                  <c:v>30-05</c:v>
                </c:pt>
                <c:pt idx="150">
                  <c:v>31-05</c:v>
                </c:pt>
                <c:pt idx="151">
                  <c:v>01-06</c:v>
                </c:pt>
                <c:pt idx="152">
                  <c:v>02-06</c:v>
                </c:pt>
                <c:pt idx="153">
                  <c:v>03-06</c:v>
                </c:pt>
                <c:pt idx="154">
                  <c:v>04-06</c:v>
                </c:pt>
                <c:pt idx="155">
                  <c:v>05-06</c:v>
                </c:pt>
                <c:pt idx="156">
                  <c:v>06-06</c:v>
                </c:pt>
                <c:pt idx="157">
                  <c:v>07-06</c:v>
                </c:pt>
                <c:pt idx="158">
                  <c:v>08-06</c:v>
                </c:pt>
                <c:pt idx="159">
                  <c:v>09-06</c:v>
                </c:pt>
                <c:pt idx="160">
                  <c:v>10-06</c:v>
                </c:pt>
                <c:pt idx="161">
                  <c:v>11-06</c:v>
                </c:pt>
                <c:pt idx="162">
                  <c:v>12-06</c:v>
                </c:pt>
                <c:pt idx="163">
                  <c:v>13-06</c:v>
                </c:pt>
                <c:pt idx="164">
                  <c:v>14-06</c:v>
                </c:pt>
                <c:pt idx="165">
                  <c:v>15-06</c:v>
                </c:pt>
                <c:pt idx="166">
                  <c:v>16-06</c:v>
                </c:pt>
                <c:pt idx="167">
                  <c:v>17-06</c:v>
                </c:pt>
                <c:pt idx="168">
                  <c:v>18-06</c:v>
                </c:pt>
                <c:pt idx="169">
                  <c:v>19-06</c:v>
                </c:pt>
                <c:pt idx="170">
                  <c:v>20-06</c:v>
                </c:pt>
                <c:pt idx="171">
                  <c:v>21-06</c:v>
                </c:pt>
                <c:pt idx="172">
                  <c:v>22-06</c:v>
                </c:pt>
                <c:pt idx="173">
                  <c:v>23-06</c:v>
                </c:pt>
                <c:pt idx="174">
                  <c:v>24-06</c:v>
                </c:pt>
                <c:pt idx="175">
                  <c:v>25-06</c:v>
                </c:pt>
                <c:pt idx="176">
                  <c:v>26-06</c:v>
                </c:pt>
                <c:pt idx="177">
                  <c:v>27-06</c:v>
                </c:pt>
                <c:pt idx="178">
                  <c:v>28-06</c:v>
                </c:pt>
                <c:pt idx="179">
                  <c:v>29-06</c:v>
                </c:pt>
                <c:pt idx="180">
                  <c:v>30-06</c:v>
                </c:pt>
                <c:pt idx="181">
                  <c:v>01-07</c:v>
                </c:pt>
                <c:pt idx="182">
                  <c:v>02-07</c:v>
                </c:pt>
                <c:pt idx="183">
                  <c:v>03-07</c:v>
                </c:pt>
                <c:pt idx="184">
                  <c:v>04-07</c:v>
                </c:pt>
                <c:pt idx="185">
                  <c:v>05-07</c:v>
                </c:pt>
                <c:pt idx="186">
                  <c:v>06-07</c:v>
                </c:pt>
                <c:pt idx="187">
                  <c:v>07-07</c:v>
                </c:pt>
                <c:pt idx="188">
                  <c:v>08-07</c:v>
                </c:pt>
                <c:pt idx="189">
                  <c:v>09-07</c:v>
                </c:pt>
                <c:pt idx="190">
                  <c:v>10-07</c:v>
                </c:pt>
                <c:pt idx="191">
                  <c:v>11-07</c:v>
                </c:pt>
                <c:pt idx="192">
                  <c:v>12-07</c:v>
                </c:pt>
                <c:pt idx="193">
                  <c:v>13-07</c:v>
                </c:pt>
                <c:pt idx="194">
                  <c:v>14-07</c:v>
                </c:pt>
                <c:pt idx="195">
                  <c:v>15-07</c:v>
                </c:pt>
                <c:pt idx="196">
                  <c:v>16-07</c:v>
                </c:pt>
                <c:pt idx="197">
                  <c:v>17-07</c:v>
                </c:pt>
                <c:pt idx="198">
                  <c:v>18-07</c:v>
                </c:pt>
                <c:pt idx="199">
                  <c:v>19-07</c:v>
                </c:pt>
                <c:pt idx="200">
                  <c:v>20-07</c:v>
                </c:pt>
                <c:pt idx="201">
                  <c:v>21-07</c:v>
                </c:pt>
                <c:pt idx="202">
                  <c:v>22-07</c:v>
                </c:pt>
                <c:pt idx="203">
                  <c:v>23-07</c:v>
                </c:pt>
                <c:pt idx="204">
                  <c:v>24-07</c:v>
                </c:pt>
                <c:pt idx="205">
                  <c:v>25-07</c:v>
                </c:pt>
                <c:pt idx="206">
                  <c:v>26-07</c:v>
                </c:pt>
                <c:pt idx="207">
                  <c:v>27-07</c:v>
                </c:pt>
                <c:pt idx="208">
                  <c:v>28-07</c:v>
                </c:pt>
                <c:pt idx="209">
                  <c:v>29-07</c:v>
                </c:pt>
                <c:pt idx="210">
                  <c:v>30-07</c:v>
                </c:pt>
                <c:pt idx="211">
                  <c:v>31-07</c:v>
                </c:pt>
                <c:pt idx="212">
                  <c:v>01-08</c:v>
                </c:pt>
                <c:pt idx="213">
                  <c:v>02-08</c:v>
                </c:pt>
                <c:pt idx="214">
                  <c:v>03-08</c:v>
                </c:pt>
                <c:pt idx="215">
                  <c:v>04-08</c:v>
                </c:pt>
                <c:pt idx="216">
                  <c:v>05-08</c:v>
                </c:pt>
                <c:pt idx="217">
                  <c:v>06-08</c:v>
                </c:pt>
                <c:pt idx="218">
                  <c:v>07-08</c:v>
                </c:pt>
                <c:pt idx="219">
                  <c:v>08-08</c:v>
                </c:pt>
                <c:pt idx="220">
                  <c:v>09-08</c:v>
                </c:pt>
                <c:pt idx="221">
                  <c:v>10-08</c:v>
                </c:pt>
                <c:pt idx="222">
                  <c:v>11-08</c:v>
                </c:pt>
                <c:pt idx="223">
                  <c:v>12-08</c:v>
                </c:pt>
                <c:pt idx="224">
                  <c:v>13-08</c:v>
                </c:pt>
                <c:pt idx="225">
                  <c:v>14-08</c:v>
                </c:pt>
                <c:pt idx="226">
                  <c:v>15-08</c:v>
                </c:pt>
                <c:pt idx="227">
                  <c:v>16-08</c:v>
                </c:pt>
                <c:pt idx="228">
                  <c:v>17-08</c:v>
                </c:pt>
                <c:pt idx="229">
                  <c:v>18-08</c:v>
                </c:pt>
                <c:pt idx="230">
                  <c:v>19-08</c:v>
                </c:pt>
                <c:pt idx="231">
                  <c:v>20-08</c:v>
                </c:pt>
                <c:pt idx="232">
                  <c:v>21-08</c:v>
                </c:pt>
                <c:pt idx="233">
                  <c:v>22-08</c:v>
                </c:pt>
                <c:pt idx="234">
                  <c:v>23-08</c:v>
                </c:pt>
                <c:pt idx="235">
                  <c:v>24-08</c:v>
                </c:pt>
                <c:pt idx="236">
                  <c:v>25-08</c:v>
                </c:pt>
                <c:pt idx="237">
                  <c:v>26-08</c:v>
                </c:pt>
                <c:pt idx="238">
                  <c:v>27-08</c:v>
                </c:pt>
                <c:pt idx="239">
                  <c:v>28-08</c:v>
                </c:pt>
                <c:pt idx="240">
                  <c:v>29-08</c:v>
                </c:pt>
                <c:pt idx="241">
                  <c:v>30-08</c:v>
                </c:pt>
                <c:pt idx="242">
                  <c:v>31-08</c:v>
                </c:pt>
                <c:pt idx="243">
                  <c:v>01-09</c:v>
                </c:pt>
                <c:pt idx="244">
                  <c:v>02-09</c:v>
                </c:pt>
                <c:pt idx="245">
                  <c:v>03-09</c:v>
                </c:pt>
                <c:pt idx="246">
                  <c:v>04-09</c:v>
                </c:pt>
                <c:pt idx="247">
                  <c:v>05-09</c:v>
                </c:pt>
                <c:pt idx="248">
                  <c:v>06-09</c:v>
                </c:pt>
                <c:pt idx="249">
                  <c:v>07-09</c:v>
                </c:pt>
                <c:pt idx="250">
                  <c:v>08-09</c:v>
                </c:pt>
                <c:pt idx="251">
                  <c:v>09-09</c:v>
                </c:pt>
                <c:pt idx="252">
                  <c:v>10-09</c:v>
                </c:pt>
                <c:pt idx="253">
                  <c:v>11-09</c:v>
                </c:pt>
                <c:pt idx="254">
                  <c:v>12-09</c:v>
                </c:pt>
                <c:pt idx="255">
                  <c:v>13-09</c:v>
                </c:pt>
                <c:pt idx="256">
                  <c:v>14-09</c:v>
                </c:pt>
                <c:pt idx="257">
                  <c:v>15-09</c:v>
                </c:pt>
                <c:pt idx="258">
                  <c:v>16-09</c:v>
                </c:pt>
                <c:pt idx="259">
                  <c:v>17-09</c:v>
                </c:pt>
                <c:pt idx="260">
                  <c:v>18-09</c:v>
                </c:pt>
                <c:pt idx="261">
                  <c:v>19-09</c:v>
                </c:pt>
                <c:pt idx="262">
                  <c:v>20-09</c:v>
                </c:pt>
                <c:pt idx="263">
                  <c:v>21-09</c:v>
                </c:pt>
                <c:pt idx="264">
                  <c:v>22-09</c:v>
                </c:pt>
                <c:pt idx="265">
                  <c:v>23-09</c:v>
                </c:pt>
                <c:pt idx="266">
                  <c:v>24-09</c:v>
                </c:pt>
                <c:pt idx="267">
                  <c:v>25-09</c:v>
                </c:pt>
                <c:pt idx="268">
                  <c:v>26-09</c:v>
                </c:pt>
                <c:pt idx="269">
                  <c:v>27-09</c:v>
                </c:pt>
                <c:pt idx="270">
                  <c:v>28-09</c:v>
                </c:pt>
                <c:pt idx="271">
                  <c:v>29-09</c:v>
                </c:pt>
                <c:pt idx="272">
                  <c:v>30-09</c:v>
                </c:pt>
                <c:pt idx="273">
                  <c:v>01-10</c:v>
                </c:pt>
                <c:pt idx="274">
                  <c:v>02-10</c:v>
                </c:pt>
                <c:pt idx="275">
                  <c:v>03-10</c:v>
                </c:pt>
                <c:pt idx="276">
                  <c:v>04-10</c:v>
                </c:pt>
                <c:pt idx="277">
                  <c:v>05-10</c:v>
                </c:pt>
                <c:pt idx="278">
                  <c:v>06-10</c:v>
                </c:pt>
                <c:pt idx="279">
                  <c:v>07-10</c:v>
                </c:pt>
                <c:pt idx="280">
                  <c:v>08-10</c:v>
                </c:pt>
                <c:pt idx="281">
                  <c:v>09-10</c:v>
                </c:pt>
                <c:pt idx="282">
                  <c:v>10-10</c:v>
                </c:pt>
                <c:pt idx="283">
                  <c:v>11-10</c:v>
                </c:pt>
                <c:pt idx="284">
                  <c:v>12-10</c:v>
                </c:pt>
                <c:pt idx="285">
                  <c:v>13-10</c:v>
                </c:pt>
                <c:pt idx="286">
                  <c:v>14-10</c:v>
                </c:pt>
                <c:pt idx="287">
                  <c:v>15-10</c:v>
                </c:pt>
                <c:pt idx="288">
                  <c:v>16-10</c:v>
                </c:pt>
                <c:pt idx="289">
                  <c:v>17-10</c:v>
                </c:pt>
                <c:pt idx="290">
                  <c:v>18-10</c:v>
                </c:pt>
                <c:pt idx="291">
                  <c:v>19-10</c:v>
                </c:pt>
                <c:pt idx="292">
                  <c:v>20-10</c:v>
                </c:pt>
                <c:pt idx="293">
                  <c:v>21-10</c:v>
                </c:pt>
                <c:pt idx="294">
                  <c:v>22-10</c:v>
                </c:pt>
                <c:pt idx="295">
                  <c:v>23-10</c:v>
                </c:pt>
                <c:pt idx="296">
                  <c:v>24-10</c:v>
                </c:pt>
                <c:pt idx="297">
                  <c:v>25-10</c:v>
                </c:pt>
                <c:pt idx="298">
                  <c:v>26-10</c:v>
                </c:pt>
                <c:pt idx="299">
                  <c:v>27-10</c:v>
                </c:pt>
                <c:pt idx="300">
                  <c:v>28-10</c:v>
                </c:pt>
                <c:pt idx="301">
                  <c:v>29-10</c:v>
                </c:pt>
                <c:pt idx="302">
                  <c:v>30-10</c:v>
                </c:pt>
                <c:pt idx="303">
                  <c:v>31-10</c:v>
                </c:pt>
                <c:pt idx="304">
                  <c:v>01-11</c:v>
                </c:pt>
                <c:pt idx="305">
                  <c:v>02-11</c:v>
                </c:pt>
                <c:pt idx="306">
                  <c:v>03-11</c:v>
                </c:pt>
                <c:pt idx="307">
                  <c:v>04-11</c:v>
                </c:pt>
                <c:pt idx="308">
                  <c:v>05-11</c:v>
                </c:pt>
                <c:pt idx="309">
                  <c:v>06-11</c:v>
                </c:pt>
                <c:pt idx="310">
                  <c:v>07-11</c:v>
                </c:pt>
                <c:pt idx="311">
                  <c:v>08-11</c:v>
                </c:pt>
                <c:pt idx="312">
                  <c:v>09-11</c:v>
                </c:pt>
                <c:pt idx="313">
                  <c:v>10-11</c:v>
                </c:pt>
                <c:pt idx="314">
                  <c:v>11-11</c:v>
                </c:pt>
                <c:pt idx="315">
                  <c:v>12-11</c:v>
                </c:pt>
                <c:pt idx="316">
                  <c:v>13-11</c:v>
                </c:pt>
                <c:pt idx="317">
                  <c:v>14-11</c:v>
                </c:pt>
                <c:pt idx="318">
                  <c:v>15-11</c:v>
                </c:pt>
                <c:pt idx="319">
                  <c:v>16-11</c:v>
                </c:pt>
                <c:pt idx="320">
                  <c:v>17-11</c:v>
                </c:pt>
                <c:pt idx="321">
                  <c:v>18-11</c:v>
                </c:pt>
                <c:pt idx="322">
                  <c:v>19-11</c:v>
                </c:pt>
                <c:pt idx="323">
                  <c:v>20-11</c:v>
                </c:pt>
                <c:pt idx="324">
                  <c:v>21-11</c:v>
                </c:pt>
                <c:pt idx="325">
                  <c:v>22-11</c:v>
                </c:pt>
                <c:pt idx="326">
                  <c:v>23-11</c:v>
                </c:pt>
                <c:pt idx="327">
                  <c:v>24-11</c:v>
                </c:pt>
                <c:pt idx="328">
                  <c:v>25-11</c:v>
                </c:pt>
                <c:pt idx="329">
                  <c:v>26-11</c:v>
                </c:pt>
                <c:pt idx="330">
                  <c:v>27-11</c:v>
                </c:pt>
                <c:pt idx="331">
                  <c:v>28-11</c:v>
                </c:pt>
                <c:pt idx="332">
                  <c:v>29-11</c:v>
                </c:pt>
                <c:pt idx="333">
                  <c:v>30-11</c:v>
                </c:pt>
                <c:pt idx="334">
                  <c:v>01-12</c:v>
                </c:pt>
                <c:pt idx="335">
                  <c:v>02-12</c:v>
                </c:pt>
                <c:pt idx="336">
                  <c:v>03-12</c:v>
                </c:pt>
                <c:pt idx="337">
                  <c:v>04-12</c:v>
                </c:pt>
                <c:pt idx="338">
                  <c:v>05-12</c:v>
                </c:pt>
                <c:pt idx="339">
                  <c:v>06-12</c:v>
                </c:pt>
                <c:pt idx="340">
                  <c:v>07-12</c:v>
                </c:pt>
                <c:pt idx="341">
                  <c:v>08-12</c:v>
                </c:pt>
                <c:pt idx="342">
                  <c:v>09-12</c:v>
                </c:pt>
                <c:pt idx="343">
                  <c:v>10-12</c:v>
                </c:pt>
                <c:pt idx="344">
                  <c:v>11-12</c:v>
                </c:pt>
                <c:pt idx="345">
                  <c:v>12-12</c:v>
                </c:pt>
                <c:pt idx="346">
                  <c:v>13-12</c:v>
                </c:pt>
                <c:pt idx="347">
                  <c:v>14-12</c:v>
                </c:pt>
                <c:pt idx="348">
                  <c:v>15-12</c:v>
                </c:pt>
                <c:pt idx="349">
                  <c:v>16-12</c:v>
                </c:pt>
                <c:pt idx="350">
                  <c:v>17-12</c:v>
                </c:pt>
                <c:pt idx="351">
                  <c:v>18-12</c:v>
                </c:pt>
                <c:pt idx="352">
                  <c:v>19-12</c:v>
                </c:pt>
                <c:pt idx="353">
                  <c:v>20-12</c:v>
                </c:pt>
                <c:pt idx="354">
                  <c:v>21-12</c:v>
                </c:pt>
                <c:pt idx="355">
                  <c:v>22-12</c:v>
                </c:pt>
                <c:pt idx="356">
                  <c:v>23-12</c:v>
                </c:pt>
                <c:pt idx="357">
                  <c:v>24-12</c:v>
                </c:pt>
                <c:pt idx="358">
                  <c:v>25-12</c:v>
                </c:pt>
                <c:pt idx="359">
                  <c:v>26-12</c:v>
                </c:pt>
                <c:pt idx="360">
                  <c:v>27-12</c:v>
                </c:pt>
                <c:pt idx="361">
                  <c:v>28-12</c:v>
                </c:pt>
                <c:pt idx="362">
                  <c:v>29-12</c:v>
                </c:pt>
                <c:pt idx="363">
                  <c:v>30-12</c:v>
                </c:pt>
                <c:pt idx="364">
                  <c:v>31-12</c:v>
                </c:pt>
              </c:strCache>
            </c:strRef>
          </c:cat>
          <c:val>
            <c:numRef>
              <c:f>Data_kronologisk!$AB$7:$AB$371</c:f>
              <c:numCache>
                <c:formatCode>General</c:formatCode>
                <c:ptCount val="365"/>
                <c:pt idx="0">
                  <c:v>245.58775021102818</c:v>
                </c:pt>
                <c:pt idx="1">
                  <c:v>276.66458253294201</c:v>
                </c:pt>
                <c:pt idx="2">
                  <c:v>215.1635815727733</c:v>
                </c:pt>
                <c:pt idx="3">
                  <c:v>262.75782558113241</c:v>
                </c:pt>
                <c:pt idx="4">
                  <c:v>289.7178562061207</c:v>
                </c:pt>
                <c:pt idx="5">
                  <c:v>241.21992402038762</c:v>
                </c:pt>
                <c:pt idx="6">
                  <c:v>233.73939410768142</c:v>
                </c:pt>
                <c:pt idx="7">
                  <c:v>238.8100888807239</c:v>
                </c:pt>
                <c:pt idx="8">
                  <c:v>186.19535499806528</c:v>
                </c:pt>
                <c:pt idx="9">
                  <c:v>204.11850384931444</c:v>
                </c:pt>
                <c:pt idx="10">
                  <c:v>222.39308699176456</c:v>
                </c:pt>
                <c:pt idx="11">
                  <c:v>186.24555989680829</c:v>
                </c:pt>
                <c:pt idx="12">
                  <c:v>186.44637949178025</c:v>
                </c:pt>
                <c:pt idx="13">
                  <c:v>192.01912325225268</c:v>
                </c:pt>
                <c:pt idx="14">
                  <c:v>219.33058816844186</c:v>
                </c:pt>
                <c:pt idx="15">
                  <c:v>239.76398195684078</c:v>
                </c:pt>
                <c:pt idx="16">
                  <c:v>232.38386184162053</c:v>
                </c:pt>
                <c:pt idx="17">
                  <c:v>209.79165740727285</c:v>
                </c:pt>
                <c:pt idx="18">
                  <c:v>208.48633003995499</c:v>
                </c:pt>
                <c:pt idx="19">
                  <c:v>187.9525264540701</c:v>
                </c:pt>
                <c:pt idx="20">
                  <c:v>215.91665505391825</c:v>
                </c:pt>
                <c:pt idx="21">
                  <c:v>226.0580446000032</c:v>
                </c:pt>
                <c:pt idx="22">
                  <c:v>213.80804930671243</c:v>
                </c:pt>
                <c:pt idx="23">
                  <c:v>204.52014303925841</c:v>
                </c:pt>
                <c:pt idx="24">
                  <c:v>201.6584638109077</c:v>
                </c:pt>
                <c:pt idx="25">
                  <c:v>216.3182942438622</c:v>
                </c:pt>
                <c:pt idx="26">
                  <c:v>218.97915387724092</c:v>
                </c:pt>
                <c:pt idx="27">
                  <c:v>231.73119815796159</c:v>
                </c:pt>
                <c:pt idx="28">
                  <c:v>265.26807051828217</c:v>
                </c:pt>
                <c:pt idx="29">
                  <c:v>248.80086373057986</c:v>
                </c:pt>
                <c:pt idx="30">
                  <c:v>226.0078397012602</c:v>
                </c:pt>
                <c:pt idx="31">
                  <c:v>252.61643603504746</c:v>
                </c:pt>
                <c:pt idx="32">
                  <c:v>235.39615576620022</c:v>
                </c:pt>
                <c:pt idx="33">
                  <c:v>224.04984865028339</c:v>
                </c:pt>
                <c:pt idx="34">
                  <c:v>225.7568152075452</c:v>
                </c:pt>
                <c:pt idx="35">
                  <c:v>224.50169273897035</c:v>
                </c:pt>
                <c:pt idx="36">
                  <c:v>195.4330563667763</c:v>
                </c:pt>
                <c:pt idx="37">
                  <c:v>205.42383121663232</c:v>
                </c:pt>
                <c:pt idx="38">
                  <c:v>214.1092786991704</c:v>
                </c:pt>
                <c:pt idx="39">
                  <c:v>227.46378176480707</c:v>
                </c:pt>
                <c:pt idx="40">
                  <c:v>220.2342763458158</c:v>
                </c:pt>
                <c:pt idx="41">
                  <c:v>230.27525609441471</c:v>
                </c:pt>
                <c:pt idx="42">
                  <c:v>240.56726033672871</c:v>
                </c:pt>
                <c:pt idx="43">
                  <c:v>257.48631121311797</c:v>
                </c:pt>
                <c:pt idx="44">
                  <c:v>246.84287267960303</c:v>
                </c:pt>
                <c:pt idx="45">
                  <c:v>240.16562114678476</c:v>
                </c:pt>
                <c:pt idx="46">
                  <c:v>244.3828326411963</c:v>
                </c:pt>
                <c:pt idx="47">
                  <c:v>291.97707664955544</c:v>
                </c:pt>
                <c:pt idx="48">
                  <c:v>274.70659148196518</c:v>
                </c:pt>
                <c:pt idx="49">
                  <c:v>248.29881474314988</c:v>
                </c:pt>
                <c:pt idx="50">
                  <c:v>240.36644074175672</c:v>
                </c:pt>
                <c:pt idx="51">
                  <c:v>233.18714022150843</c:v>
                </c:pt>
                <c:pt idx="52">
                  <c:v>185.89412560560731</c:v>
                </c:pt>
                <c:pt idx="53">
                  <c:v>220.58571063701677</c:v>
                </c:pt>
                <c:pt idx="54">
                  <c:v>218.12567059861001</c:v>
                </c:pt>
                <c:pt idx="55">
                  <c:v>173.14208132488662</c:v>
                </c:pt>
                <c:pt idx="56">
                  <c:v>178.81523488284503</c:v>
                </c:pt>
                <c:pt idx="57">
                  <c:v>191.81830365728069</c:v>
                </c:pt>
                <c:pt idx="58">
                  <c:v>214.1092786991704</c:v>
                </c:pt>
                <c:pt idx="59">
                  <c:v>242.22402199524751</c:v>
                </c:pt>
                <c:pt idx="60">
                  <c:v>236.75168803226111</c:v>
                </c:pt>
                <c:pt idx="61">
                  <c:v>253.57032911116434</c:v>
                </c:pt>
                <c:pt idx="62">
                  <c:v>268.28036444286187</c:v>
                </c:pt>
                <c:pt idx="63">
                  <c:v>289.61744640863469</c:v>
                </c:pt>
                <c:pt idx="64">
                  <c:v>296.84695182762596</c:v>
                </c:pt>
                <c:pt idx="65">
                  <c:v>322.20042569283834</c:v>
                </c:pt>
                <c:pt idx="66">
                  <c:v>289.91867580109266</c:v>
                </c:pt>
                <c:pt idx="67">
                  <c:v>254.57442708602426</c:v>
                </c:pt>
                <c:pt idx="68">
                  <c:v>279.32544216632073</c:v>
                </c:pt>
                <c:pt idx="69">
                  <c:v>298.00166449871483</c:v>
                </c:pt>
                <c:pt idx="70">
                  <c:v>295.993468548995</c:v>
                </c:pt>
                <c:pt idx="71">
                  <c:v>301.91764660066843</c:v>
                </c:pt>
                <c:pt idx="72">
                  <c:v>301.01395842329453</c:v>
                </c:pt>
                <c:pt idx="73">
                  <c:v>247.395126565776</c:v>
                </c:pt>
                <c:pt idx="74">
                  <c:v>234.34185289259733</c:v>
                </c:pt>
                <c:pt idx="75">
                  <c:v>256.13077894705714</c:v>
                </c:pt>
                <c:pt idx="76">
                  <c:v>246.39102859091611</c:v>
                </c:pt>
                <c:pt idx="77">
                  <c:v>222.94534087793753</c:v>
                </c:pt>
                <c:pt idx="78">
                  <c:v>246.89307757834607</c:v>
                </c:pt>
                <c:pt idx="79">
                  <c:v>239.56316236186882</c:v>
                </c:pt>
                <c:pt idx="80">
                  <c:v>237.10312232346209</c:v>
                </c:pt>
                <c:pt idx="81">
                  <c:v>226.45968378994712</c:v>
                </c:pt>
                <c:pt idx="82">
                  <c:v>213.65743461048348</c:v>
                </c:pt>
                <c:pt idx="83">
                  <c:v>222.14206249804963</c:v>
                </c:pt>
                <c:pt idx="84">
                  <c:v>208.03448595126804</c:v>
                </c:pt>
                <c:pt idx="85">
                  <c:v>122.33472379697585</c:v>
                </c:pt>
                <c:pt idx="86">
                  <c:v>133.6308260141497</c:v>
                </c:pt>
                <c:pt idx="87">
                  <c:v>163.50274076623163</c:v>
                </c:pt>
                <c:pt idx="88">
                  <c:v>170.2301971977929</c:v>
                </c:pt>
                <c:pt idx="89">
                  <c:v>152.80909733397371</c:v>
                </c:pt>
                <c:pt idx="90">
                  <c:v>#N/A</c:v>
                </c:pt>
                <c:pt idx="91">
                  <c:v>#N/A</c:v>
                </c:pt>
                <c:pt idx="92">
                  <c:v>#N/A</c:v>
                </c:pt>
                <c:pt idx="93">
                  <c:v>#N/A</c:v>
                </c:pt>
                <c:pt idx="94">
                  <c:v>#N/A</c:v>
                </c:pt>
                <c:pt idx="95">
                  <c:v>#N/A</c:v>
                </c:pt>
                <c:pt idx="96">
                  <c:v>#N/A</c:v>
                </c:pt>
                <c:pt idx="97">
                  <c:v>#N/A</c:v>
                </c:pt>
                <c:pt idx="98">
                  <c:v>#N/A</c:v>
                </c:pt>
                <c:pt idx="99">
                  <c:v>#N/A</c:v>
                </c:pt>
                <c:pt idx="100">
                  <c:v>#N/A</c:v>
                </c:pt>
                <c:pt idx="101">
                  <c:v>#N/A</c:v>
                </c:pt>
                <c:pt idx="102">
                  <c:v>#N/A</c:v>
                </c:pt>
                <c:pt idx="103">
                  <c:v>#N/A</c:v>
                </c:pt>
                <c:pt idx="104">
                  <c:v>#N/A</c:v>
                </c:pt>
                <c:pt idx="105">
                  <c:v>#N/A</c:v>
                </c:pt>
                <c:pt idx="106">
                  <c:v>#N/A</c:v>
                </c:pt>
                <c:pt idx="107">
                  <c:v>#N/A</c:v>
                </c:pt>
                <c:pt idx="108">
                  <c:v>#N/A</c:v>
                </c:pt>
                <c:pt idx="109">
                  <c:v>#N/A</c:v>
                </c:pt>
                <c:pt idx="110">
                  <c:v>#N/A</c:v>
                </c:pt>
                <c:pt idx="111">
                  <c:v>#N/A</c:v>
                </c:pt>
                <c:pt idx="112">
                  <c:v>#N/A</c:v>
                </c:pt>
                <c:pt idx="113">
                  <c:v>#N/A</c:v>
                </c:pt>
                <c:pt idx="114">
                  <c:v>#N/A</c:v>
                </c:pt>
                <c:pt idx="115">
                  <c:v>#N/A</c:v>
                </c:pt>
                <c:pt idx="116">
                  <c:v>#N/A</c:v>
                </c:pt>
                <c:pt idx="117">
                  <c:v>#N/A</c:v>
                </c:pt>
                <c:pt idx="118">
                  <c:v>#N/A</c:v>
                </c:pt>
                <c:pt idx="119">
                  <c:v>#N/A</c:v>
                </c:pt>
                <c:pt idx="120">
                  <c:v>#N/A</c:v>
                </c:pt>
                <c:pt idx="121">
                  <c:v>#N/A</c:v>
                </c:pt>
                <c:pt idx="122">
                  <c:v>#N/A</c:v>
                </c:pt>
                <c:pt idx="123">
                  <c:v>#N/A</c:v>
                </c:pt>
                <c:pt idx="124">
                  <c:v>#N/A</c:v>
                </c:pt>
                <c:pt idx="125">
                  <c:v>#N/A</c:v>
                </c:pt>
                <c:pt idx="126">
                  <c:v>#N/A</c:v>
                </c:pt>
                <c:pt idx="127">
                  <c:v>#N/A</c:v>
                </c:pt>
                <c:pt idx="128">
                  <c:v>#N/A</c:v>
                </c:pt>
                <c:pt idx="129">
                  <c:v>#N/A</c:v>
                </c:pt>
                <c:pt idx="130">
                  <c:v>#N/A</c:v>
                </c:pt>
                <c:pt idx="131">
                  <c:v>#N/A</c:v>
                </c:pt>
                <c:pt idx="132">
                  <c:v>#N/A</c:v>
                </c:pt>
                <c:pt idx="133">
                  <c:v>#N/A</c:v>
                </c:pt>
                <c:pt idx="134">
                  <c:v>#N/A</c:v>
                </c:pt>
                <c:pt idx="135">
                  <c:v>#N/A</c:v>
                </c:pt>
                <c:pt idx="136">
                  <c:v>#N/A</c:v>
                </c:pt>
                <c:pt idx="137">
                  <c:v>#N/A</c:v>
                </c:pt>
                <c:pt idx="138">
                  <c:v>#N/A</c:v>
                </c:pt>
                <c:pt idx="139">
                  <c:v>#N/A</c:v>
                </c:pt>
                <c:pt idx="140">
                  <c:v>#N/A</c:v>
                </c:pt>
                <c:pt idx="141">
                  <c:v>#N/A</c:v>
                </c:pt>
                <c:pt idx="142">
                  <c:v>#N/A</c:v>
                </c:pt>
                <c:pt idx="143">
                  <c:v>#N/A</c:v>
                </c:pt>
                <c:pt idx="144">
                  <c:v>#N/A</c:v>
                </c:pt>
                <c:pt idx="145">
                  <c:v>#N/A</c:v>
                </c:pt>
                <c:pt idx="146">
                  <c:v>#N/A</c:v>
                </c:pt>
                <c:pt idx="147">
                  <c:v>#N/A</c:v>
                </c:pt>
                <c:pt idx="148">
                  <c:v>#N/A</c:v>
                </c:pt>
                <c:pt idx="149">
                  <c:v>#N/A</c:v>
                </c:pt>
                <c:pt idx="150">
                  <c:v>#N/A</c:v>
                </c:pt>
                <c:pt idx="151">
                  <c:v>#N/A</c:v>
                </c:pt>
                <c:pt idx="152">
                  <c:v>#N/A</c:v>
                </c:pt>
                <c:pt idx="153">
                  <c:v>#N/A</c:v>
                </c:pt>
                <c:pt idx="154">
                  <c:v>#N/A</c:v>
                </c:pt>
                <c:pt idx="155">
                  <c:v>#N/A</c:v>
                </c:pt>
                <c:pt idx="156">
                  <c:v>#N/A</c:v>
                </c:pt>
                <c:pt idx="157">
                  <c:v>#N/A</c:v>
                </c:pt>
                <c:pt idx="158">
                  <c:v>#N/A</c:v>
                </c:pt>
                <c:pt idx="159">
                  <c:v>#N/A</c:v>
                </c:pt>
                <c:pt idx="160">
                  <c:v>#N/A</c:v>
                </c:pt>
                <c:pt idx="161">
                  <c:v>#N/A</c:v>
                </c:pt>
                <c:pt idx="162">
                  <c:v>#N/A</c:v>
                </c:pt>
                <c:pt idx="163">
                  <c:v>#N/A</c:v>
                </c:pt>
                <c:pt idx="164">
                  <c:v>#N/A</c:v>
                </c:pt>
                <c:pt idx="165">
                  <c:v>#N/A</c:v>
                </c:pt>
                <c:pt idx="166">
                  <c:v>#N/A</c:v>
                </c:pt>
                <c:pt idx="167">
                  <c:v>#N/A</c:v>
                </c:pt>
                <c:pt idx="168">
                  <c:v>#N/A</c:v>
                </c:pt>
                <c:pt idx="169">
                  <c:v>#N/A</c:v>
                </c:pt>
                <c:pt idx="170">
                  <c:v>#N/A</c:v>
                </c:pt>
                <c:pt idx="171">
                  <c:v>#N/A</c:v>
                </c:pt>
                <c:pt idx="172">
                  <c:v>#N/A</c:v>
                </c:pt>
                <c:pt idx="173">
                  <c:v>#N/A</c:v>
                </c:pt>
                <c:pt idx="174">
                  <c:v>#N/A</c:v>
                </c:pt>
                <c:pt idx="175">
                  <c:v>#N/A</c:v>
                </c:pt>
                <c:pt idx="176">
                  <c:v>#N/A</c:v>
                </c:pt>
                <c:pt idx="177">
                  <c:v>#N/A</c:v>
                </c:pt>
                <c:pt idx="178">
                  <c:v>#N/A</c:v>
                </c:pt>
                <c:pt idx="179">
                  <c:v>#N/A</c:v>
                </c:pt>
                <c:pt idx="180">
                  <c:v>#N/A</c:v>
                </c:pt>
                <c:pt idx="181">
                  <c:v>#N/A</c:v>
                </c:pt>
                <c:pt idx="182">
                  <c:v>#N/A</c:v>
                </c:pt>
                <c:pt idx="183">
                  <c:v>#N/A</c:v>
                </c:pt>
                <c:pt idx="184">
                  <c:v>#N/A</c:v>
                </c:pt>
                <c:pt idx="185">
                  <c:v>#N/A</c:v>
                </c:pt>
                <c:pt idx="186">
                  <c:v>#N/A</c:v>
                </c:pt>
                <c:pt idx="187">
                  <c:v>#N/A</c:v>
                </c:pt>
                <c:pt idx="188">
                  <c:v>#N/A</c:v>
                </c:pt>
                <c:pt idx="189">
                  <c:v>#N/A</c:v>
                </c:pt>
                <c:pt idx="190">
                  <c:v>#N/A</c:v>
                </c:pt>
                <c:pt idx="191">
                  <c:v>#N/A</c:v>
                </c:pt>
                <c:pt idx="192">
                  <c:v>#N/A</c:v>
                </c:pt>
                <c:pt idx="193">
                  <c:v>#N/A</c:v>
                </c:pt>
                <c:pt idx="194">
                  <c:v>#N/A</c:v>
                </c:pt>
                <c:pt idx="195">
                  <c:v>#N/A</c:v>
                </c:pt>
                <c:pt idx="196">
                  <c:v>#N/A</c:v>
                </c:pt>
                <c:pt idx="197">
                  <c:v>#N/A</c:v>
                </c:pt>
                <c:pt idx="198">
                  <c:v>#N/A</c:v>
                </c:pt>
                <c:pt idx="199">
                  <c:v>#N/A</c:v>
                </c:pt>
                <c:pt idx="200">
                  <c:v>#N/A</c:v>
                </c:pt>
                <c:pt idx="201">
                  <c:v>#N/A</c:v>
                </c:pt>
                <c:pt idx="202">
                  <c:v>#N/A</c:v>
                </c:pt>
                <c:pt idx="203">
                  <c:v>#N/A</c:v>
                </c:pt>
                <c:pt idx="204">
                  <c:v>#N/A</c:v>
                </c:pt>
                <c:pt idx="205">
                  <c:v>#N/A</c:v>
                </c:pt>
                <c:pt idx="206">
                  <c:v>#N/A</c:v>
                </c:pt>
                <c:pt idx="207">
                  <c:v>#N/A</c:v>
                </c:pt>
                <c:pt idx="208">
                  <c:v>#N/A</c:v>
                </c:pt>
                <c:pt idx="209">
                  <c:v>#N/A</c:v>
                </c:pt>
                <c:pt idx="210">
                  <c:v>#N/A</c:v>
                </c:pt>
                <c:pt idx="211">
                  <c:v>#N/A</c:v>
                </c:pt>
                <c:pt idx="212">
                  <c:v>#N/A</c:v>
                </c:pt>
                <c:pt idx="213">
                  <c:v>#N/A</c:v>
                </c:pt>
                <c:pt idx="214">
                  <c:v>#N/A</c:v>
                </c:pt>
                <c:pt idx="215">
                  <c:v>#N/A</c:v>
                </c:pt>
                <c:pt idx="216">
                  <c:v>#N/A</c:v>
                </c:pt>
                <c:pt idx="217">
                  <c:v>#N/A</c:v>
                </c:pt>
                <c:pt idx="218">
                  <c:v>#N/A</c:v>
                </c:pt>
                <c:pt idx="219">
                  <c:v>#N/A</c:v>
                </c:pt>
                <c:pt idx="220">
                  <c:v>#N/A</c:v>
                </c:pt>
                <c:pt idx="221">
                  <c:v>#N/A</c:v>
                </c:pt>
                <c:pt idx="222">
                  <c:v>#N/A</c:v>
                </c:pt>
                <c:pt idx="223">
                  <c:v>#N/A</c:v>
                </c:pt>
                <c:pt idx="224">
                  <c:v>#N/A</c:v>
                </c:pt>
                <c:pt idx="225">
                  <c:v>#N/A</c:v>
                </c:pt>
                <c:pt idx="226">
                  <c:v>#N/A</c:v>
                </c:pt>
                <c:pt idx="227">
                  <c:v>#N/A</c:v>
                </c:pt>
                <c:pt idx="228">
                  <c:v>#N/A</c:v>
                </c:pt>
                <c:pt idx="229">
                  <c:v>#N/A</c:v>
                </c:pt>
                <c:pt idx="230">
                  <c:v>#N/A</c:v>
                </c:pt>
                <c:pt idx="231">
                  <c:v>#N/A</c:v>
                </c:pt>
                <c:pt idx="232">
                  <c:v>#N/A</c:v>
                </c:pt>
                <c:pt idx="233">
                  <c:v>#N/A</c:v>
                </c:pt>
                <c:pt idx="234">
                  <c:v>#N/A</c:v>
                </c:pt>
                <c:pt idx="235">
                  <c:v>#N/A</c:v>
                </c:pt>
                <c:pt idx="236">
                  <c:v>#N/A</c:v>
                </c:pt>
                <c:pt idx="237">
                  <c:v>#N/A</c:v>
                </c:pt>
                <c:pt idx="238">
                  <c:v>#N/A</c:v>
                </c:pt>
                <c:pt idx="239">
                  <c:v>#N/A</c:v>
                </c:pt>
                <c:pt idx="240">
                  <c:v>#N/A</c:v>
                </c:pt>
                <c:pt idx="241">
                  <c:v>#N/A</c:v>
                </c:pt>
                <c:pt idx="242">
                  <c:v>#N/A</c:v>
                </c:pt>
                <c:pt idx="243">
                  <c:v>#N/A</c:v>
                </c:pt>
                <c:pt idx="244">
                  <c:v>#N/A</c:v>
                </c:pt>
                <c:pt idx="245">
                  <c:v>#N/A</c:v>
                </c:pt>
                <c:pt idx="246">
                  <c:v>#N/A</c:v>
                </c:pt>
                <c:pt idx="247">
                  <c:v>#N/A</c:v>
                </c:pt>
                <c:pt idx="248">
                  <c:v>#N/A</c:v>
                </c:pt>
                <c:pt idx="249">
                  <c:v>#N/A</c:v>
                </c:pt>
                <c:pt idx="250">
                  <c:v>#N/A</c:v>
                </c:pt>
                <c:pt idx="251">
                  <c:v>#N/A</c:v>
                </c:pt>
                <c:pt idx="252">
                  <c:v>#N/A</c:v>
                </c:pt>
                <c:pt idx="253">
                  <c:v>#N/A</c:v>
                </c:pt>
                <c:pt idx="254">
                  <c:v>#N/A</c:v>
                </c:pt>
                <c:pt idx="255">
                  <c:v>#N/A</c:v>
                </c:pt>
                <c:pt idx="256">
                  <c:v>#N/A</c:v>
                </c:pt>
                <c:pt idx="257">
                  <c:v>#N/A</c:v>
                </c:pt>
                <c:pt idx="258">
                  <c:v>#N/A</c:v>
                </c:pt>
                <c:pt idx="259">
                  <c:v>#N/A</c:v>
                </c:pt>
                <c:pt idx="260">
                  <c:v>#N/A</c:v>
                </c:pt>
                <c:pt idx="261">
                  <c:v>#N/A</c:v>
                </c:pt>
                <c:pt idx="262">
                  <c:v>#N/A</c:v>
                </c:pt>
                <c:pt idx="263">
                  <c:v>#N/A</c:v>
                </c:pt>
                <c:pt idx="264">
                  <c:v>#N/A</c:v>
                </c:pt>
                <c:pt idx="265">
                  <c:v>#N/A</c:v>
                </c:pt>
                <c:pt idx="266">
                  <c:v>#N/A</c:v>
                </c:pt>
                <c:pt idx="267">
                  <c:v>#N/A</c:v>
                </c:pt>
                <c:pt idx="268">
                  <c:v>#N/A</c:v>
                </c:pt>
                <c:pt idx="269">
                  <c:v>#N/A</c:v>
                </c:pt>
                <c:pt idx="270">
                  <c:v>#N/A</c:v>
                </c:pt>
                <c:pt idx="271">
                  <c:v>#N/A</c:v>
                </c:pt>
                <c:pt idx="272">
                  <c:v>#N/A</c:v>
                </c:pt>
                <c:pt idx="273">
                  <c:v>#N/A</c:v>
                </c:pt>
                <c:pt idx="274">
                  <c:v>#N/A</c:v>
                </c:pt>
                <c:pt idx="275">
                  <c:v>#N/A</c:v>
                </c:pt>
                <c:pt idx="276">
                  <c:v>#N/A</c:v>
                </c:pt>
                <c:pt idx="277">
                  <c:v>#N/A</c:v>
                </c:pt>
                <c:pt idx="278">
                  <c:v>#N/A</c:v>
                </c:pt>
                <c:pt idx="279">
                  <c:v>#N/A</c:v>
                </c:pt>
                <c:pt idx="280">
                  <c:v>#N/A</c:v>
                </c:pt>
                <c:pt idx="281">
                  <c:v>#N/A</c:v>
                </c:pt>
                <c:pt idx="282">
                  <c:v>#N/A</c:v>
                </c:pt>
                <c:pt idx="283">
                  <c:v>#N/A</c:v>
                </c:pt>
                <c:pt idx="284">
                  <c:v>#N/A</c:v>
                </c:pt>
                <c:pt idx="285">
                  <c:v>#N/A</c:v>
                </c:pt>
                <c:pt idx="286">
                  <c:v>#N/A</c:v>
                </c:pt>
                <c:pt idx="287">
                  <c:v>#N/A</c:v>
                </c:pt>
                <c:pt idx="288">
                  <c:v>#N/A</c:v>
                </c:pt>
                <c:pt idx="289">
                  <c:v>#N/A</c:v>
                </c:pt>
                <c:pt idx="290">
                  <c:v>#N/A</c:v>
                </c:pt>
                <c:pt idx="291">
                  <c:v>#N/A</c:v>
                </c:pt>
                <c:pt idx="292">
                  <c:v>#N/A</c:v>
                </c:pt>
                <c:pt idx="293">
                  <c:v>#N/A</c:v>
                </c:pt>
                <c:pt idx="294">
                  <c:v>#N/A</c:v>
                </c:pt>
                <c:pt idx="295">
                  <c:v>#N/A</c:v>
                </c:pt>
                <c:pt idx="296">
                  <c:v>#N/A</c:v>
                </c:pt>
                <c:pt idx="297">
                  <c:v>#N/A</c:v>
                </c:pt>
                <c:pt idx="298">
                  <c:v>#N/A</c:v>
                </c:pt>
                <c:pt idx="299">
                  <c:v>#N/A</c:v>
                </c:pt>
                <c:pt idx="300">
                  <c:v>#N/A</c:v>
                </c:pt>
                <c:pt idx="301">
                  <c:v>#N/A</c:v>
                </c:pt>
                <c:pt idx="302">
                  <c:v>#N/A</c:v>
                </c:pt>
                <c:pt idx="303">
                  <c:v>#N/A</c:v>
                </c:pt>
                <c:pt idx="304">
                  <c:v>#N/A</c:v>
                </c:pt>
                <c:pt idx="305">
                  <c:v>#N/A</c:v>
                </c:pt>
                <c:pt idx="306">
                  <c:v>#N/A</c:v>
                </c:pt>
                <c:pt idx="307">
                  <c:v>#N/A</c:v>
                </c:pt>
                <c:pt idx="308">
                  <c:v>#N/A</c:v>
                </c:pt>
                <c:pt idx="309">
                  <c:v>#N/A</c:v>
                </c:pt>
                <c:pt idx="310">
                  <c:v>#N/A</c:v>
                </c:pt>
                <c:pt idx="311">
                  <c:v>#N/A</c:v>
                </c:pt>
                <c:pt idx="312">
                  <c:v>#N/A</c:v>
                </c:pt>
                <c:pt idx="313">
                  <c:v>#N/A</c:v>
                </c:pt>
                <c:pt idx="314">
                  <c:v>#N/A</c:v>
                </c:pt>
                <c:pt idx="315">
                  <c:v>#N/A</c:v>
                </c:pt>
                <c:pt idx="316">
                  <c:v>#N/A</c:v>
                </c:pt>
                <c:pt idx="317">
                  <c:v>#N/A</c:v>
                </c:pt>
                <c:pt idx="318">
                  <c:v>#N/A</c:v>
                </c:pt>
                <c:pt idx="319">
                  <c:v>#N/A</c:v>
                </c:pt>
                <c:pt idx="320">
                  <c:v>#N/A</c:v>
                </c:pt>
                <c:pt idx="321">
                  <c:v>#N/A</c:v>
                </c:pt>
                <c:pt idx="322">
                  <c:v>#N/A</c:v>
                </c:pt>
                <c:pt idx="323">
                  <c:v>#N/A</c:v>
                </c:pt>
                <c:pt idx="324">
                  <c:v>#N/A</c:v>
                </c:pt>
                <c:pt idx="325">
                  <c:v>#N/A</c:v>
                </c:pt>
                <c:pt idx="326">
                  <c:v>#N/A</c:v>
                </c:pt>
                <c:pt idx="327">
                  <c:v>#N/A</c:v>
                </c:pt>
                <c:pt idx="328">
                  <c:v>#N/A</c:v>
                </c:pt>
                <c:pt idx="329">
                  <c:v>#N/A</c:v>
                </c:pt>
                <c:pt idx="330">
                  <c:v>#N/A</c:v>
                </c:pt>
                <c:pt idx="331">
                  <c:v>#N/A</c:v>
                </c:pt>
                <c:pt idx="332">
                  <c:v>#N/A</c:v>
                </c:pt>
                <c:pt idx="333">
                  <c:v>#N/A</c:v>
                </c:pt>
                <c:pt idx="334">
                  <c:v>198.59596498758501</c:v>
                </c:pt>
                <c:pt idx="335">
                  <c:v>234.44226269008331</c:v>
                </c:pt>
                <c:pt idx="336">
                  <c:v>189.00682932767302</c:v>
                </c:pt>
                <c:pt idx="337">
                  <c:v>168.57343553927407</c:v>
                </c:pt>
                <c:pt idx="338">
                  <c:v>190.36236159373388</c:v>
                </c:pt>
                <c:pt idx="339">
                  <c:v>170.28040209653594</c:v>
                </c:pt>
                <c:pt idx="340">
                  <c:v>161.5447497152548</c:v>
                </c:pt>
                <c:pt idx="341">
                  <c:v>167.06728857698423</c:v>
                </c:pt>
                <c:pt idx="342">
                  <c:v>174.39720379346147</c:v>
                </c:pt>
                <c:pt idx="343">
                  <c:v>173.09187642614361</c:v>
                </c:pt>
                <c:pt idx="344">
                  <c:v>188.40437054275708</c:v>
                </c:pt>
                <c:pt idx="345">
                  <c:v>209.74145250852987</c:v>
                </c:pt>
                <c:pt idx="346">
                  <c:v>232.53447653784949</c:v>
                </c:pt>
                <c:pt idx="347">
                  <c:v>230.92791977807369</c:v>
                </c:pt>
                <c:pt idx="348">
                  <c:v>223.09595557416648</c:v>
                </c:pt>
                <c:pt idx="349">
                  <c:v>232.23324714539157</c:v>
                </c:pt>
                <c:pt idx="350">
                  <c:v>283.44224386324635</c:v>
                </c:pt>
                <c:pt idx="351">
                  <c:v>276.16253354551208</c:v>
                </c:pt>
                <c:pt idx="352">
                  <c:v>333.59693770749823</c:v>
                </c:pt>
                <c:pt idx="353">
                  <c:v>315.92481334996398</c:v>
                </c:pt>
                <c:pt idx="354">
                  <c:v>339.27009126545659</c:v>
                </c:pt>
                <c:pt idx="355">
                  <c:v>243.42893956507939</c:v>
                </c:pt>
                <c:pt idx="356">
                  <c:v>218.22608039609599</c:v>
                </c:pt>
                <c:pt idx="357">
                  <c:v>231.17894427178868</c:v>
                </c:pt>
                <c:pt idx="358">
                  <c:v>211.74964845824962</c:v>
                </c:pt>
                <c:pt idx="359">
                  <c:v>205.12260182417432</c:v>
                </c:pt>
                <c:pt idx="360">
                  <c:v>187.75170685909811</c:v>
                </c:pt>
                <c:pt idx="361">
                  <c:v>207.88387125503908</c:v>
                </c:pt>
                <c:pt idx="362">
                  <c:v>230.7773050818447</c:v>
                </c:pt>
                <c:pt idx="363">
                  <c:v>250.40742049035569</c:v>
                </c:pt>
                <c:pt idx="364">
                  <c:v>268.58159383531984</c:v>
                </c:pt>
              </c:numCache>
            </c:numRef>
          </c:val>
        </c:ser>
        <c:ser>
          <c:idx val="1"/>
          <c:order val="1"/>
          <c:tx>
            <c:strRef>
              <c:f>Data_kronologisk!$AA$6</c:f>
              <c:strCache>
                <c:ptCount val="1"/>
                <c:pt idx="0">
                  <c:v>500 kr./MWh Middel</c:v>
                </c:pt>
              </c:strCache>
            </c:strRef>
          </c:tx>
          <c:spPr>
            <a:solidFill>
              <a:srgbClr val="FFC000"/>
            </a:solidFill>
            <a:ln cap="rnd"/>
          </c:spPr>
          <c:invertIfNegative val="0"/>
          <c:cat>
            <c:strRef>
              <c:f>Data_kronologisk!$C$7:$C$371</c:f>
              <c:strCache>
                <c:ptCount val="365"/>
                <c:pt idx="0">
                  <c:v>01-01</c:v>
                </c:pt>
                <c:pt idx="1">
                  <c:v>02-01</c:v>
                </c:pt>
                <c:pt idx="2">
                  <c:v>03-01</c:v>
                </c:pt>
                <c:pt idx="3">
                  <c:v>04-01</c:v>
                </c:pt>
                <c:pt idx="4">
                  <c:v>05-01</c:v>
                </c:pt>
                <c:pt idx="5">
                  <c:v>06-01</c:v>
                </c:pt>
                <c:pt idx="6">
                  <c:v>07-01</c:v>
                </c:pt>
                <c:pt idx="7">
                  <c:v>08-01</c:v>
                </c:pt>
                <c:pt idx="8">
                  <c:v>09-01</c:v>
                </c:pt>
                <c:pt idx="9">
                  <c:v>10-01</c:v>
                </c:pt>
                <c:pt idx="10">
                  <c:v>11-01</c:v>
                </c:pt>
                <c:pt idx="11">
                  <c:v>12-01</c:v>
                </c:pt>
                <c:pt idx="12">
                  <c:v>13-01</c:v>
                </c:pt>
                <c:pt idx="13">
                  <c:v>14-01</c:v>
                </c:pt>
                <c:pt idx="14">
                  <c:v>15-01</c:v>
                </c:pt>
                <c:pt idx="15">
                  <c:v>16-01</c:v>
                </c:pt>
                <c:pt idx="16">
                  <c:v>17-01</c:v>
                </c:pt>
                <c:pt idx="17">
                  <c:v>18-01</c:v>
                </c:pt>
                <c:pt idx="18">
                  <c:v>19-01</c:v>
                </c:pt>
                <c:pt idx="19">
                  <c:v>20-01</c:v>
                </c:pt>
                <c:pt idx="20">
                  <c:v>21-01</c:v>
                </c:pt>
                <c:pt idx="21">
                  <c:v>22-01</c:v>
                </c:pt>
                <c:pt idx="22">
                  <c:v>23-01</c:v>
                </c:pt>
                <c:pt idx="23">
                  <c:v>24-01</c:v>
                </c:pt>
                <c:pt idx="24">
                  <c:v>25-01</c:v>
                </c:pt>
                <c:pt idx="25">
                  <c:v>26-01</c:v>
                </c:pt>
                <c:pt idx="26">
                  <c:v>27-01</c:v>
                </c:pt>
                <c:pt idx="27">
                  <c:v>28-01</c:v>
                </c:pt>
                <c:pt idx="28">
                  <c:v>29-01</c:v>
                </c:pt>
                <c:pt idx="29">
                  <c:v>30-01</c:v>
                </c:pt>
                <c:pt idx="30">
                  <c:v>31-01</c:v>
                </c:pt>
                <c:pt idx="31">
                  <c:v>01-02</c:v>
                </c:pt>
                <c:pt idx="32">
                  <c:v>02-02</c:v>
                </c:pt>
                <c:pt idx="33">
                  <c:v>03-02</c:v>
                </c:pt>
                <c:pt idx="34">
                  <c:v>04-02</c:v>
                </c:pt>
                <c:pt idx="35">
                  <c:v>05-02</c:v>
                </c:pt>
                <c:pt idx="36">
                  <c:v>06-02</c:v>
                </c:pt>
                <c:pt idx="37">
                  <c:v>07-02</c:v>
                </c:pt>
                <c:pt idx="38">
                  <c:v>08-02</c:v>
                </c:pt>
                <c:pt idx="39">
                  <c:v>09-02</c:v>
                </c:pt>
                <c:pt idx="40">
                  <c:v>10-02</c:v>
                </c:pt>
                <c:pt idx="41">
                  <c:v>11-02</c:v>
                </c:pt>
                <c:pt idx="42">
                  <c:v>12-02</c:v>
                </c:pt>
                <c:pt idx="43">
                  <c:v>13-02</c:v>
                </c:pt>
                <c:pt idx="44">
                  <c:v>14-02</c:v>
                </c:pt>
                <c:pt idx="45">
                  <c:v>15-02</c:v>
                </c:pt>
                <c:pt idx="46">
                  <c:v>16-02</c:v>
                </c:pt>
                <c:pt idx="47">
                  <c:v>17-02</c:v>
                </c:pt>
                <c:pt idx="48">
                  <c:v>18-02</c:v>
                </c:pt>
                <c:pt idx="49">
                  <c:v>19-02</c:v>
                </c:pt>
                <c:pt idx="50">
                  <c:v>20-02</c:v>
                </c:pt>
                <c:pt idx="51">
                  <c:v>21-02</c:v>
                </c:pt>
                <c:pt idx="52">
                  <c:v>22-02</c:v>
                </c:pt>
                <c:pt idx="53">
                  <c:v>23-02</c:v>
                </c:pt>
                <c:pt idx="54">
                  <c:v>24-02</c:v>
                </c:pt>
                <c:pt idx="55">
                  <c:v>25-02</c:v>
                </c:pt>
                <c:pt idx="56">
                  <c:v>26-02</c:v>
                </c:pt>
                <c:pt idx="57">
                  <c:v>27-02</c:v>
                </c:pt>
                <c:pt idx="58">
                  <c:v>28-02</c:v>
                </c:pt>
                <c:pt idx="59">
                  <c:v>01-03</c:v>
                </c:pt>
                <c:pt idx="60">
                  <c:v>02-03</c:v>
                </c:pt>
                <c:pt idx="61">
                  <c:v>03-03</c:v>
                </c:pt>
                <c:pt idx="62">
                  <c:v>04-03</c:v>
                </c:pt>
                <c:pt idx="63">
                  <c:v>05-03</c:v>
                </c:pt>
                <c:pt idx="64">
                  <c:v>06-03</c:v>
                </c:pt>
                <c:pt idx="65">
                  <c:v>07-03</c:v>
                </c:pt>
                <c:pt idx="66">
                  <c:v>08-03</c:v>
                </c:pt>
                <c:pt idx="67">
                  <c:v>09-03</c:v>
                </c:pt>
                <c:pt idx="68">
                  <c:v>10-03</c:v>
                </c:pt>
                <c:pt idx="69">
                  <c:v>11-03</c:v>
                </c:pt>
                <c:pt idx="70">
                  <c:v>12-03</c:v>
                </c:pt>
                <c:pt idx="71">
                  <c:v>13-03</c:v>
                </c:pt>
                <c:pt idx="72">
                  <c:v>14-03</c:v>
                </c:pt>
                <c:pt idx="73">
                  <c:v>15-03</c:v>
                </c:pt>
                <c:pt idx="74">
                  <c:v>16-03</c:v>
                </c:pt>
                <c:pt idx="75">
                  <c:v>17-03</c:v>
                </c:pt>
                <c:pt idx="76">
                  <c:v>18-03</c:v>
                </c:pt>
                <c:pt idx="77">
                  <c:v>19-03</c:v>
                </c:pt>
                <c:pt idx="78">
                  <c:v>20-03</c:v>
                </c:pt>
                <c:pt idx="79">
                  <c:v>21-03</c:v>
                </c:pt>
                <c:pt idx="80">
                  <c:v>22-03</c:v>
                </c:pt>
                <c:pt idx="81">
                  <c:v>23-03</c:v>
                </c:pt>
                <c:pt idx="82">
                  <c:v>24-03</c:v>
                </c:pt>
                <c:pt idx="83">
                  <c:v>25-03</c:v>
                </c:pt>
                <c:pt idx="84">
                  <c:v>26-03</c:v>
                </c:pt>
                <c:pt idx="85">
                  <c:v>27-03</c:v>
                </c:pt>
                <c:pt idx="86">
                  <c:v>28-03</c:v>
                </c:pt>
                <c:pt idx="87">
                  <c:v>29-03</c:v>
                </c:pt>
                <c:pt idx="88">
                  <c:v>30-03</c:v>
                </c:pt>
                <c:pt idx="89">
                  <c:v>31-03</c:v>
                </c:pt>
                <c:pt idx="90">
                  <c:v>01-04</c:v>
                </c:pt>
                <c:pt idx="91">
                  <c:v>02-04</c:v>
                </c:pt>
                <c:pt idx="92">
                  <c:v>03-04</c:v>
                </c:pt>
                <c:pt idx="93">
                  <c:v>04-04</c:v>
                </c:pt>
                <c:pt idx="94">
                  <c:v>05-04</c:v>
                </c:pt>
                <c:pt idx="95">
                  <c:v>06-04</c:v>
                </c:pt>
                <c:pt idx="96">
                  <c:v>07-04</c:v>
                </c:pt>
                <c:pt idx="97">
                  <c:v>08-04</c:v>
                </c:pt>
                <c:pt idx="98">
                  <c:v>09-04</c:v>
                </c:pt>
                <c:pt idx="99">
                  <c:v>10-04</c:v>
                </c:pt>
                <c:pt idx="100">
                  <c:v>11-04</c:v>
                </c:pt>
                <c:pt idx="101">
                  <c:v>12-04</c:v>
                </c:pt>
                <c:pt idx="102">
                  <c:v>13-04</c:v>
                </c:pt>
                <c:pt idx="103">
                  <c:v>14-04</c:v>
                </c:pt>
                <c:pt idx="104">
                  <c:v>15-04</c:v>
                </c:pt>
                <c:pt idx="105">
                  <c:v>16-04</c:v>
                </c:pt>
                <c:pt idx="106">
                  <c:v>17-04</c:v>
                </c:pt>
                <c:pt idx="107">
                  <c:v>18-04</c:v>
                </c:pt>
                <c:pt idx="108">
                  <c:v>19-04</c:v>
                </c:pt>
                <c:pt idx="109">
                  <c:v>20-04</c:v>
                </c:pt>
                <c:pt idx="110">
                  <c:v>21-04</c:v>
                </c:pt>
                <c:pt idx="111">
                  <c:v>22-04</c:v>
                </c:pt>
                <c:pt idx="112">
                  <c:v>23-04</c:v>
                </c:pt>
                <c:pt idx="113">
                  <c:v>24-04</c:v>
                </c:pt>
                <c:pt idx="114">
                  <c:v>25-04</c:v>
                </c:pt>
                <c:pt idx="115">
                  <c:v>26-04</c:v>
                </c:pt>
                <c:pt idx="116">
                  <c:v>27-04</c:v>
                </c:pt>
                <c:pt idx="117">
                  <c:v>28-04</c:v>
                </c:pt>
                <c:pt idx="118">
                  <c:v>29-04</c:v>
                </c:pt>
                <c:pt idx="119">
                  <c:v>30-04</c:v>
                </c:pt>
                <c:pt idx="120">
                  <c:v>01-05</c:v>
                </c:pt>
                <c:pt idx="121">
                  <c:v>02-05</c:v>
                </c:pt>
                <c:pt idx="122">
                  <c:v>03-05</c:v>
                </c:pt>
                <c:pt idx="123">
                  <c:v>04-05</c:v>
                </c:pt>
                <c:pt idx="124">
                  <c:v>05-05</c:v>
                </c:pt>
                <c:pt idx="125">
                  <c:v>06-05</c:v>
                </c:pt>
                <c:pt idx="126">
                  <c:v>07-05</c:v>
                </c:pt>
                <c:pt idx="127">
                  <c:v>08-05</c:v>
                </c:pt>
                <c:pt idx="128">
                  <c:v>09-05</c:v>
                </c:pt>
                <c:pt idx="129">
                  <c:v>10-05</c:v>
                </c:pt>
                <c:pt idx="130">
                  <c:v>11-05</c:v>
                </c:pt>
                <c:pt idx="131">
                  <c:v>12-05</c:v>
                </c:pt>
                <c:pt idx="132">
                  <c:v>13-05</c:v>
                </c:pt>
                <c:pt idx="133">
                  <c:v>14-05</c:v>
                </c:pt>
                <c:pt idx="134">
                  <c:v>15-05</c:v>
                </c:pt>
                <c:pt idx="135">
                  <c:v>16-05</c:v>
                </c:pt>
                <c:pt idx="136">
                  <c:v>17-05</c:v>
                </c:pt>
                <c:pt idx="137">
                  <c:v>18-05</c:v>
                </c:pt>
                <c:pt idx="138">
                  <c:v>19-05</c:v>
                </c:pt>
                <c:pt idx="139">
                  <c:v>20-05</c:v>
                </c:pt>
                <c:pt idx="140">
                  <c:v>21-05</c:v>
                </c:pt>
                <c:pt idx="141">
                  <c:v>22-05</c:v>
                </c:pt>
                <c:pt idx="142">
                  <c:v>23-05</c:v>
                </c:pt>
                <c:pt idx="143">
                  <c:v>24-05</c:v>
                </c:pt>
                <c:pt idx="144">
                  <c:v>25-05</c:v>
                </c:pt>
                <c:pt idx="145">
                  <c:v>26-05</c:v>
                </c:pt>
                <c:pt idx="146">
                  <c:v>27-05</c:v>
                </c:pt>
                <c:pt idx="147">
                  <c:v>28-05</c:v>
                </c:pt>
                <c:pt idx="148">
                  <c:v>29-05</c:v>
                </c:pt>
                <c:pt idx="149">
                  <c:v>30-05</c:v>
                </c:pt>
                <c:pt idx="150">
                  <c:v>31-05</c:v>
                </c:pt>
                <c:pt idx="151">
                  <c:v>01-06</c:v>
                </c:pt>
                <c:pt idx="152">
                  <c:v>02-06</c:v>
                </c:pt>
                <c:pt idx="153">
                  <c:v>03-06</c:v>
                </c:pt>
                <c:pt idx="154">
                  <c:v>04-06</c:v>
                </c:pt>
                <c:pt idx="155">
                  <c:v>05-06</c:v>
                </c:pt>
                <c:pt idx="156">
                  <c:v>06-06</c:v>
                </c:pt>
                <c:pt idx="157">
                  <c:v>07-06</c:v>
                </c:pt>
                <c:pt idx="158">
                  <c:v>08-06</c:v>
                </c:pt>
                <c:pt idx="159">
                  <c:v>09-06</c:v>
                </c:pt>
                <c:pt idx="160">
                  <c:v>10-06</c:v>
                </c:pt>
                <c:pt idx="161">
                  <c:v>11-06</c:v>
                </c:pt>
                <c:pt idx="162">
                  <c:v>12-06</c:v>
                </c:pt>
                <c:pt idx="163">
                  <c:v>13-06</c:v>
                </c:pt>
                <c:pt idx="164">
                  <c:v>14-06</c:v>
                </c:pt>
                <c:pt idx="165">
                  <c:v>15-06</c:v>
                </c:pt>
                <c:pt idx="166">
                  <c:v>16-06</c:v>
                </c:pt>
                <c:pt idx="167">
                  <c:v>17-06</c:v>
                </c:pt>
                <c:pt idx="168">
                  <c:v>18-06</c:v>
                </c:pt>
                <c:pt idx="169">
                  <c:v>19-06</c:v>
                </c:pt>
                <c:pt idx="170">
                  <c:v>20-06</c:v>
                </c:pt>
                <c:pt idx="171">
                  <c:v>21-06</c:v>
                </c:pt>
                <c:pt idx="172">
                  <c:v>22-06</c:v>
                </c:pt>
                <c:pt idx="173">
                  <c:v>23-06</c:v>
                </c:pt>
                <c:pt idx="174">
                  <c:v>24-06</c:v>
                </c:pt>
                <c:pt idx="175">
                  <c:v>25-06</c:v>
                </c:pt>
                <c:pt idx="176">
                  <c:v>26-06</c:v>
                </c:pt>
                <c:pt idx="177">
                  <c:v>27-06</c:v>
                </c:pt>
                <c:pt idx="178">
                  <c:v>28-06</c:v>
                </c:pt>
                <c:pt idx="179">
                  <c:v>29-06</c:v>
                </c:pt>
                <c:pt idx="180">
                  <c:v>30-06</c:v>
                </c:pt>
                <c:pt idx="181">
                  <c:v>01-07</c:v>
                </c:pt>
                <c:pt idx="182">
                  <c:v>02-07</c:v>
                </c:pt>
                <c:pt idx="183">
                  <c:v>03-07</c:v>
                </c:pt>
                <c:pt idx="184">
                  <c:v>04-07</c:v>
                </c:pt>
                <c:pt idx="185">
                  <c:v>05-07</c:v>
                </c:pt>
                <c:pt idx="186">
                  <c:v>06-07</c:v>
                </c:pt>
                <c:pt idx="187">
                  <c:v>07-07</c:v>
                </c:pt>
                <c:pt idx="188">
                  <c:v>08-07</c:v>
                </c:pt>
                <c:pt idx="189">
                  <c:v>09-07</c:v>
                </c:pt>
                <c:pt idx="190">
                  <c:v>10-07</c:v>
                </c:pt>
                <c:pt idx="191">
                  <c:v>11-07</c:v>
                </c:pt>
                <c:pt idx="192">
                  <c:v>12-07</c:v>
                </c:pt>
                <c:pt idx="193">
                  <c:v>13-07</c:v>
                </c:pt>
                <c:pt idx="194">
                  <c:v>14-07</c:v>
                </c:pt>
                <c:pt idx="195">
                  <c:v>15-07</c:v>
                </c:pt>
                <c:pt idx="196">
                  <c:v>16-07</c:v>
                </c:pt>
                <c:pt idx="197">
                  <c:v>17-07</c:v>
                </c:pt>
                <c:pt idx="198">
                  <c:v>18-07</c:v>
                </c:pt>
                <c:pt idx="199">
                  <c:v>19-07</c:v>
                </c:pt>
                <c:pt idx="200">
                  <c:v>20-07</c:v>
                </c:pt>
                <c:pt idx="201">
                  <c:v>21-07</c:v>
                </c:pt>
                <c:pt idx="202">
                  <c:v>22-07</c:v>
                </c:pt>
                <c:pt idx="203">
                  <c:v>23-07</c:v>
                </c:pt>
                <c:pt idx="204">
                  <c:v>24-07</c:v>
                </c:pt>
                <c:pt idx="205">
                  <c:v>25-07</c:v>
                </c:pt>
                <c:pt idx="206">
                  <c:v>26-07</c:v>
                </c:pt>
                <c:pt idx="207">
                  <c:v>27-07</c:v>
                </c:pt>
                <c:pt idx="208">
                  <c:v>28-07</c:v>
                </c:pt>
                <c:pt idx="209">
                  <c:v>29-07</c:v>
                </c:pt>
                <c:pt idx="210">
                  <c:v>30-07</c:v>
                </c:pt>
                <c:pt idx="211">
                  <c:v>31-07</c:v>
                </c:pt>
                <c:pt idx="212">
                  <c:v>01-08</c:v>
                </c:pt>
                <c:pt idx="213">
                  <c:v>02-08</c:v>
                </c:pt>
                <c:pt idx="214">
                  <c:v>03-08</c:v>
                </c:pt>
                <c:pt idx="215">
                  <c:v>04-08</c:v>
                </c:pt>
                <c:pt idx="216">
                  <c:v>05-08</c:v>
                </c:pt>
                <c:pt idx="217">
                  <c:v>06-08</c:v>
                </c:pt>
                <c:pt idx="218">
                  <c:v>07-08</c:v>
                </c:pt>
                <c:pt idx="219">
                  <c:v>08-08</c:v>
                </c:pt>
                <c:pt idx="220">
                  <c:v>09-08</c:v>
                </c:pt>
                <c:pt idx="221">
                  <c:v>10-08</c:v>
                </c:pt>
                <c:pt idx="222">
                  <c:v>11-08</c:v>
                </c:pt>
                <c:pt idx="223">
                  <c:v>12-08</c:v>
                </c:pt>
                <c:pt idx="224">
                  <c:v>13-08</c:v>
                </c:pt>
                <c:pt idx="225">
                  <c:v>14-08</c:v>
                </c:pt>
                <c:pt idx="226">
                  <c:v>15-08</c:v>
                </c:pt>
                <c:pt idx="227">
                  <c:v>16-08</c:v>
                </c:pt>
                <c:pt idx="228">
                  <c:v>17-08</c:v>
                </c:pt>
                <c:pt idx="229">
                  <c:v>18-08</c:v>
                </c:pt>
                <c:pt idx="230">
                  <c:v>19-08</c:v>
                </c:pt>
                <c:pt idx="231">
                  <c:v>20-08</c:v>
                </c:pt>
                <c:pt idx="232">
                  <c:v>21-08</c:v>
                </c:pt>
                <c:pt idx="233">
                  <c:v>22-08</c:v>
                </c:pt>
                <c:pt idx="234">
                  <c:v>23-08</c:v>
                </c:pt>
                <c:pt idx="235">
                  <c:v>24-08</c:v>
                </c:pt>
                <c:pt idx="236">
                  <c:v>25-08</c:v>
                </c:pt>
                <c:pt idx="237">
                  <c:v>26-08</c:v>
                </c:pt>
                <c:pt idx="238">
                  <c:v>27-08</c:v>
                </c:pt>
                <c:pt idx="239">
                  <c:v>28-08</c:v>
                </c:pt>
                <c:pt idx="240">
                  <c:v>29-08</c:v>
                </c:pt>
                <c:pt idx="241">
                  <c:v>30-08</c:v>
                </c:pt>
                <c:pt idx="242">
                  <c:v>31-08</c:v>
                </c:pt>
                <c:pt idx="243">
                  <c:v>01-09</c:v>
                </c:pt>
                <c:pt idx="244">
                  <c:v>02-09</c:v>
                </c:pt>
                <c:pt idx="245">
                  <c:v>03-09</c:v>
                </c:pt>
                <c:pt idx="246">
                  <c:v>04-09</c:v>
                </c:pt>
                <c:pt idx="247">
                  <c:v>05-09</c:v>
                </c:pt>
                <c:pt idx="248">
                  <c:v>06-09</c:v>
                </c:pt>
                <c:pt idx="249">
                  <c:v>07-09</c:v>
                </c:pt>
                <c:pt idx="250">
                  <c:v>08-09</c:v>
                </c:pt>
                <c:pt idx="251">
                  <c:v>09-09</c:v>
                </c:pt>
                <c:pt idx="252">
                  <c:v>10-09</c:v>
                </c:pt>
                <c:pt idx="253">
                  <c:v>11-09</c:v>
                </c:pt>
                <c:pt idx="254">
                  <c:v>12-09</c:v>
                </c:pt>
                <c:pt idx="255">
                  <c:v>13-09</c:v>
                </c:pt>
                <c:pt idx="256">
                  <c:v>14-09</c:v>
                </c:pt>
                <c:pt idx="257">
                  <c:v>15-09</c:v>
                </c:pt>
                <c:pt idx="258">
                  <c:v>16-09</c:v>
                </c:pt>
                <c:pt idx="259">
                  <c:v>17-09</c:v>
                </c:pt>
                <c:pt idx="260">
                  <c:v>18-09</c:v>
                </c:pt>
                <c:pt idx="261">
                  <c:v>19-09</c:v>
                </c:pt>
                <c:pt idx="262">
                  <c:v>20-09</c:v>
                </c:pt>
                <c:pt idx="263">
                  <c:v>21-09</c:v>
                </c:pt>
                <c:pt idx="264">
                  <c:v>22-09</c:v>
                </c:pt>
                <c:pt idx="265">
                  <c:v>23-09</c:v>
                </c:pt>
                <c:pt idx="266">
                  <c:v>24-09</c:v>
                </c:pt>
                <c:pt idx="267">
                  <c:v>25-09</c:v>
                </c:pt>
                <c:pt idx="268">
                  <c:v>26-09</c:v>
                </c:pt>
                <c:pt idx="269">
                  <c:v>27-09</c:v>
                </c:pt>
                <c:pt idx="270">
                  <c:v>28-09</c:v>
                </c:pt>
                <c:pt idx="271">
                  <c:v>29-09</c:v>
                </c:pt>
                <c:pt idx="272">
                  <c:v>30-09</c:v>
                </c:pt>
                <c:pt idx="273">
                  <c:v>01-10</c:v>
                </c:pt>
                <c:pt idx="274">
                  <c:v>02-10</c:v>
                </c:pt>
                <c:pt idx="275">
                  <c:v>03-10</c:v>
                </c:pt>
                <c:pt idx="276">
                  <c:v>04-10</c:v>
                </c:pt>
                <c:pt idx="277">
                  <c:v>05-10</c:v>
                </c:pt>
                <c:pt idx="278">
                  <c:v>06-10</c:v>
                </c:pt>
                <c:pt idx="279">
                  <c:v>07-10</c:v>
                </c:pt>
                <c:pt idx="280">
                  <c:v>08-10</c:v>
                </c:pt>
                <c:pt idx="281">
                  <c:v>09-10</c:v>
                </c:pt>
                <c:pt idx="282">
                  <c:v>10-10</c:v>
                </c:pt>
                <c:pt idx="283">
                  <c:v>11-10</c:v>
                </c:pt>
                <c:pt idx="284">
                  <c:v>12-10</c:v>
                </c:pt>
                <c:pt idx="285">
                  <c:v>13-10</c:v>
                </c:pt>
                <c:pt idx="286">
                  <c:v>14-10</c:v>
                </c:pt>
                <c:pt idx="287">
                  <c:v>15-10</c:v>
                </c:pt>
                <c:pt idx="288">
                  <c:v>16-10</c:v>
                </c:pt>
                <c:pt idx="289">
                  <c:v>17-10</c:v>
                </c:pt>
                <c:pt idx="290">
                  <c:v>18-10</c:v>
                </c:pt>
                <c:pt idx="291">
                  <c:v>19-10</c:v>
                </c:pt>
                <c:pt idx="292">
                  <c:v>20-10</c:v>
                </c:pt>
                <c:pt idx="293">
                  <c:v>21-10</c:v>
                </c:pt>
                <c:pt idx="294">
                  <c:v>22-10</c:v>
                </c:pt>
                <c:pt idx="295">
                  <c:v>23-10</c:v>
                </c:pt>
                <c:pt idx="296">
                  <c:v>24-10</c:v>
                </c:pt>
                <c:pt idx="297">
                  <c:v>25-10</c:v>
                </c:pt>
                <c:pt idx="298">
                  <c:v>26-10</c:v>
                </c:pt>
                <c:pt idx="299">
                  <c:v>27-10</c:v>
                </c:pt>
                <c:pt idx="300">
                  <c:v>28-10</c:v>
                </c:pt>
                <c:pt idx="301">
                  <c:v>29-10</c:v>
                </c:pt>
                <c:pt idx="302">
                  <c:v>30-10</c:v>
                </c:pt>
                <c:pt idx="303">
                  <c:v>31-10</c:v>
                </c:pt>
                <c:pt idx="304">
                  <c:v>01-11</c:v>
                </c:pt>
                <c:pt idx="305">
                  <c:v>02-11</c:v>
                </c:pt>
                <c:pt idx="306">
                  <c:v>03-11</c:v>
                </c:pt>
                <c:pt idx="307">
                  <c:v>04-11</c:v>
                </c:pt>
                <c:pt idx="308">
                  <c:v>05-11</c:v>
                </c:pt>
                <c:pt idx="309">
                  <c:v>06-11</c:v>
                </c:pt>
                <c:pt idx="310">
                  <c:v>07-11</c:v>
                </c:pt>
                <c:pt idx="311">
                  <c:v>08-11</c:v>
                </c:pt>
                <c:pt idx="312">
                  <c:v>09-11</c:v>
                </c:pt>
                <c:pt idx="313">
                  <c:v>10-11</c:v>
                </c:pt>
                <c:pt idx="314">
                  <c:v>11-11</c:v>
                </c:pt>
                <c:pt idx="315">
                  <c:v>12-11</c:v>
                </c:pt>
                <c:pt idx="316">
                  <c:v>13-11</c:v>
                </c:pt>
                <c:pt idx="317">
                  <c:v>14-11</c:v>
                </c:pt>
                <c:pt idx="318">
                  <c:v>15-11</c:v>
                </c:pt>
                <c:pt idx="319">
                  <c:v>16-11</c:v>
                </c:pt>
                <c:pt idx="320">
                  <c:v>17-11</c:v>
                </c:pt>
                <c:pt idx="321">
                  <c:v>18-11</c:v>
                </c:pt>
                <c:pt idx="322">
                  <c:v>19-11</c:v>
                </c:pt>
                <c:pt idx="323">
                  <c:v>20-11</c:v>
                </c:pt>
                <c:pt idx="324">
                  <c:v>21-11</c:v>
                </c:pt>
                <c:pt idx="325">
                  <c:v>22-11</c:v>
                </c:pt>
                <c:pt idx="326">
                  <c:v>23-11</c:v>
                </c:pt>
                <c:pt idx="327">
                  <c:v>24-11</c:v>
                </c:pt>
                <c:pt idx="328">
                  <c:v>25-11</c:v>
                </c:pt>
                <c:pt idx="329">
                  <c:v>26-11</c:v>
                </c:pt>
                <c:pt idx="330">
                  <c:v>27-11</c:v>
                </c:pt>
                <c:pt idx="331">
                  <c:v>28-11</c:v>
                </c:pt>
                <c:pt idx="332">
                  <c:v>29-11</c:v>
                </c:pt>
                <c:pt idx="333">
                  <c:v>30-11</c:v>
                </c:pt>
                <c:pt idx="334">
                  <c:v>01-12</c:v>
                </c:pt>
                <c:pt idx="335">
                  <c:v>02-12</c:v>
                </c:pt>
                <c:pt idx="336">
                  <c:v>03-12</c:v>
                </c:pt>
                <c:pt idx="337">
                  <c:v>04-12</c:v>
                </c:pt>
                <c:pt idx="338">
                  <c:v>05-12</c:v>
                </c:pt>
                <c:pt idx="339">
                  <c:v>06-12</c:v>
                </c:pt>
                <c:pt idx="340">
                  <c:v>07-12</c:v>
                </c:pt>
                <c:pt idx="341">
                  <c:v>08-12</c:v>
                </c:pt>
                <c:pt idx="342">
                  <c:v>09-12</c:v>
                </c:pt>
                <c:pt idx="343">
                  <c:v>10-12</c:v>
                </c:pt>
                <c:pt idx="344">
                  <c:v>11-12</c:v>
                </c:pt>
                <c:pt idx="345">
                  <c:v>12-12</c:v>
                </c:pt>
                <c:pt idx="346">
                  <c:v>13-12</c:v>
                </c:pt>
                <c:pt idx="347">
                  <c:v>14-12</c:v>
                </c:pt>
                <c:pt idx="348">
                  <c:v>15-12</c:v>
                </c:pt>
                <c:pt idx="349">
                  <c:v>16-12</c:v>
                </c:pt>
                <c:pt idx="350">
                  <c:v>17-12</c:v>
                </c:pt>
                <c:pt idx="351">
                  <c:v>18-12</c:v>
                </c:pt>
                <c:pt idx="352">
                  <c:v>19-12</c:v>
                </c:pt>
                <c:pt idx="353">
                  <c:v>20-12</c:v>
                </c:pt>
                <c:pt idx="354">
                  <c:v>21-12</c:v>
                </c:pt>
                <c:pt idx="355">
                  <c:v>22-12</c:v>
                </c:pt>
                <c:pt idx="356">
                  <c:v>23-12</c:v>
                </c:pt>
                <c:pt idx="357">
                  <c:v>24-12</c:v>
                </c:pt>
                <c:pt idx="358">
                  <c:v>25-12</c:v>
                </c:pt>
                <c:pt idx="359">
                  <c:v>26-12</c:v>
                </c:pt>
                <c:pt idx="360">
                  <c:v>27-12</c:v>
                </c:pt>
                <c:pt idx="361">
                  <c:v>28-12</c:v>
                </c:pt>
                <c:pt idx="362">
                  <c:v>29-12</c:v>
                </c:pt>
                <c:pt idx="363">
                  <c:v>30-12</c:v>
                </c:pt>
                <c:pt idx="364">
                  <c:v>31-12</c:v>
                </c:pt>
              </c:strCache>
            </c:strRef>
          </c:cat>
          <c:val>
            <c:numRef>
              <c:f>Data_kronologisk!$AA$7:$AA$371</c:f>
              <c:numCache>
                <c:formatCode>General</c:formatCode>
                <c:ptCount val="36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  <c:pt idx="50">
                  <c:v>#N/A</c:v>
                </c:pt>
                <c:pt idx="51">
                  <c:v>#N/A</c:v>
                </c:pt>
                <c:pt idx="52">
                  <c:v>#N/A</c:v>
                </c:pt>
                <c:pt idx="53">
                  <c:v>#N/A</c:v>
                </c:pt>
                <c:pt idx="54">
                  <c:v>#N/A</c:v>
                </c:pt>
                <c:pt idx="55">
                  <c:v>#N/A</c:v>
                </c:pt>
                <c:pt idx="56">
                  <c:v>#N/A</c:v>
                </c:pt>
                <c:pt idx="57">
                  <c:v>#N/A</c:v>
                </c:pt>
                <c:pt idx="58">
                  <c:v>#N/A</c:v>
                </c:pt>
                <c:pt idx="59">
                  <c:v>#N/A</c:v>
                </c:pt>
                <c:pt idx="60">
                  <c:v>#N/A</c:v>
                </c:pt>
                <c:pt idx="61">
                  <c:v>#N/A</c:v>
                </c:pt>
                <c:pt idx="62">
                  <c:v>#N/A</c:v>
                </c:pt>
                <c:pt idx="63">
                  <c:v>#N/A</c:v>
                </c:pt>
                <c:pt idx="64">
                  <c:v>#N/A</c:v>
                </c:pt>
                <c:pt idx="65">
                  <c:v>#N/A</c:v>
                </c:pt>
                <c:pt idx="66">
                  <c:v>#N/A</c:v>
                </c:pt>
                <c:pt idx="67">
                  <c:v>#N/A</c:v>
                </c:pt>
                <c:pt idx="68">
                  <c:v>#N/A</c:v>
                </c:pt>
                <c:pt idx="69">
                  <c:v>#N/A</c:v>
                </c:pt>
                <c:pt idx="70">
                  <c:v>#N/A</c:v>
                </c:pt>
                <c:pt idx="71">
                  <c:v>#N/A</c:v>
                </c:pt>
                <c:pt idx="72">
                  <c:v>#N/A</c:v>
                </c:pt>
                <c:pt idx="73">
                  <c:v>#N/A</c:v>
                </c:pt>
                <c:pt idx="74">
                  <c:v>#N/A</c:v>
                </c:pt>
                <c:pt idx="75">
                  <c:v>#N/A</c:v>
                </c:pt>
                <c:pt idx="76">
                  <c:v>#N/A</c:v>
                </c:pt>
                <c:pt idx="77">
                  <c:v>#N/A</c:v>
                </c:pt>
                <c:pt idx="78">
                  <c:v>#N/A</c:v>
                </c:pt>
                <c:pt idx="79">
                  <c:v>#N/A</c:v>
                </c:pt>
                <c:pt idx="80">
                  <c:v>#N/A</c:v>
                </c:pt>
                <c:pt idx="81">
                  <c:v>#N/A</c:v>
                </c:pt>
                <c:pt idx="82">
                  <c:v>#N/A</c:v>
                </c:pt>
                <c:pt idx="83">
                  <c:v>#N/A</c:v>
                </c:pt>
                <c:pt idx="84">
                  <c:v>#N/A</c:v>
                </c:pt>
                <c:pt idx="85">
                  <c:v>#N/A</c:v>
                </c:pt>
                <c:pt idx="86">
                  <c:v>#N/A</c:v>
                </c:pt>
                <c:pt idx="87">
                  <c:v>#N/A</c:v>
                </c:pt>
                <c:pt idx="88">
                  <c:v>#N/A</c:v>
                </c:pt>
                <c:pt idx="89">
                  <c:v>#N/A</c:v>
                </c:pt>
                <c:pt idx="90">
                  <c:v>175.75273605952236</c:v>
                </c:pt>
                <c:pt idx="91">
                  <c:v>164.75786323480645</c:v>
                </c:pt>
                <c:pt idx="92">
                  <c:v>169.82855800784895</c:v>
                </c:pt>
                <c:pt idx="93">
                  <c:v>179.21687407278901</c:v>
                </c:pt>
                <c:pt idx="94">
                  <c:v>170.68204128647986</c:v>
                </c:pt>
                <c:pt idx="95">
                  <c:v>150.80090138425393</c:v>
                </c:pt>
                <c:pt idx="96">
                  <c:v>140.65951183816895</c:v>
                </c:pt>
                <c:pt idx="97">
                  <c:v>141.01094612936993</c:v>
                </c:pt>
                <c:pt idx="98">
                  <c:v>145.52938701623947</c:v>
                </c:pt>
                <c:pt idx="99">
                  <c:v>157.92999700575916</c:v>
                </c:pt>
                <c:pt idx="100">
                  <c:v>141.91463430674384</c:v>
                </c:pt>
                <c:pt idx="101">
                  <c:v>149.39516421945007</c:v>
                </c:pt>
                <c:pt idx="102">
                  <c:v>157.37774311958626</c:v>
                </c:pt>
                <c:pt idx="103">
                  <c:v>143.21996167406172</c:v>
                </c:pt>
                <c:pt idx="104">
                  <c:v>145.42897721875349</c:v>
                </c:pt>
                <c:pt idx="105">
                  <c:v>146.3326653961274</c:v>
                </c:pt>
                <c:pt idx="106">
                  <c:v>144.37467434515059</c:v>
                </c:pt>
                <c:pt idx="107">
                  <c:v>138.50070119222022</c:v>
                </c:pt>
                <c:pt idx="108">
                  <c:v>169.67794331161997</c:v>
                </c:pt>
                <c:pt idx="109">
                  <c:v>189.70969791007494</c:v>
                </c:pt>
                <c:pt idx="110">
                  <c:v>185.09084722571939</c:v>
                </c:pt>
                <c:pt idx="111">
                  <c:v>164.35622404486253</c:v>
                </c:pt>
                <c:pt idx="112">
                  <c:v>164.85827303229249</c:v>
                </c:pt>
                <c:pt idx="113">
                  <c:v>160.54065174039491</c:v>
                </c:pt>
                <c:pt idx="114">
                  <c:v>134.38389949529463</c:v>
                </c:pt>
                <c:pt idx="115">
                  <c:v>102.3531740972639</c:v>
                </c:pt>
                <c:pt idx="116">
                  <c:v>116.15952125158749</c:v>
                </c:pt>
                <c:pt idx="117">
                  <c:v>100.79682223623107</c:v>
                </c:pt>
                <c:pt idx="118">
                  <c:v>50.190284303292245</c:v>
                </c:pt>
                <c:pt idx="119">
                  <c:v>100.14415855257215</c:v>
                </c:pt>
                <c:pt idx="120">
                  <c:v>143.47098616777666</c:v>
                </c:pt>
                <c:pt idx="121">
                  <c:v>129.51402431722411</c:v>
                </c:pt>
                <c:pt idx="122">
                  <c:v>84.63084484098674</c:v>
                </c:pt>
                <c:pt idx="123">
                  <c:v>62.590894292811981</c:v>
                </c:pt>
                <c:pt idx="124">
                  <c:v>55.210774177591773</c:v>
                </c:pt>
                <c:pt idx="125">
                  <c:v>56.716921139881578</c:v>
                </c:pt>
                <c:pt idx="126">
                  <c:v>42.458729896871056</c:v>
                </c:pt>
                <c:pt idx="127">
                  <c:v>48.232293252315458</c:v>
                </c:pt>
                <c:pt idx="128">
                  <c:v>56.867535836110591</c:v>
                </c:pt>
                <c:pt idx="129">
                  <c:v>51.545816569353136</c:v>
                </c:pt>
                <c:pt idx="130">
                  <c:v>55.311183975077768</c:v>
                </c:pt>
                <c:pt idx="131">
                  <c:v>66.205647002307614</c:v>
                </c:pt>
                <c:pt idx="132">
                  <c:v>102.3531740972639</c:v>
                </c:pt>
                <c:pt idx="133">
                  <c:v>115.95870165661555</c:v>
                </c:pt>
                <c:pt idx="134">
                  <c:v>134.58471909026659</c:v>
                </c:pt>
                <c:pt idx="135">
                  <c:v>132.92795743174776</c:v>
                </c:pt>
                <c:pt idx="136">
                  <c:v>118.8203808849662</c:v>
                </c:pt>
                <c:pt idx="137">
                  <c:v>103.40747697086678</c:v>
                </c:pt>
                <c:pt idx="138">
                  <c:v>90.956662082604069</c:v>
                </c:pt>
                <c:pt idx="139">
                  <c:v>87.141089778136475</c:v>
                </c:pt>
                <c:pt idx="140">
                  <c:v>97.684118514165405</c:v>
                </c:pt>
                <c:pt idx="141">
                  <c:v>77.702568814453429</c:v>
                </c:pt>
                <c:pt idx="142">
                  <c:v>104.11034555326876</c:v>
                </c:pt>
                <c:pt idx="143">
                  <c:v>122.18410910074688</c:v>
                </c:pt>
                <c:pt idx="144">
                  <c:v>113.39825182072278</c:v>
                </c:pt>
                <c:pt idx="145">
                  <c:v>113.14722732700783</c:v>
                </c:pt>
                <c:pt idx="146">
                  <c:v>118.51915149250823</c:v>
                </c:pt>
                <c:pt idx="147">
                  <c:v>113.49866161820874</c:v>
                </c:pt>
                <c:pt idx="148">
                  <c:v>115.25583307421357</c:v>
                </c:pt>
                <c:pt idx="149">
                  <c:v>100.8470271349741</c:v>
                </c:pt>
                <c:pt idx="150">
                  <c:v>88.145187752996392</c:v>
                </c:pt>
                <c:pt idx="151">
                  <c:v>#N/A</c:v>
                </c:pt>
                <c:pt idx="152">
                  <c:v>#N/A</c:v>
                </c:pt>
                <c:pt idx="153">
                  <c:v>#N/A</c:v>
                </c:pt>
                <c:pt idx="154">
                  <c:v>#N/A</c:v>
                </c:pt>
                <c:pt idx="155">
                  <c:v>#N/A</c:v>
                </c:pt>
                <c:pt idx="156">
                  <c:v>#N/A</c:v>
                </c:pt>
                <c:pt idx="157">
                  <c:v>#N/A</c:v>
                </c:pt>
                <c:pt idx="158">
                  <c:v>#N/A</c:v>
                </c:pt>
                <c:pt idx="159">
                  <c:v>#N/A</c:v>
                </c:pt>
                <c:pt idx="160">
                  <c:v>#N/A</c:v>
                </c:pt>
                <c:pt idx="161">
                  <c:v>#N/A</c:v>
                </c:pt>
                <c:pt idx="162">
                  <c:v>#N/A</c:v>
                </c:pt>
                <c:pt idx="163">
                  <c:v>#N/A</c:v>
                </c:pt>
                <c:pt idx="164">
                  <c:v>#N/A</c:v>
                </c:pt>
                <c:pt idx="165">
                  <c:v>#N/A</c:v>
                </c:pt>
                <c:pt idx="166">
                  <c:v>#N/A</c:v>
                </c:pt>
                <c:pt idx="167">
                  <c:v>#N/A</c:v>
                </c:pt>
                <c:pt idx="168">
                  <c:v>#N/A</c:v>
                </c:pt>
                <c:pt idx="169">
                  <c:v>#N/A</c:v>
                </c:pt>
                <c:pt idx="170">
                  <c:v>#N/A</c:v>
                </c:pt>
                <c:pt idx="171">
                  <c:v>#N/A</c:v>
                </c:pt>
                <c:pt idx="172">
                  <c:v>#N/A</c:v>
                </c:pt>
                <c:pt idx="173">
                  <c:v>#N/A</c:v>
                </c:pt>
                <c:pt idx="174">
                  <c:v>#N/A</c:v>
                </c:pt>
                <c:pt idx="175">
                  <c:v>#N/A</c:v>
                </c:pt>
                <c:pt idx="176">
                  <c:v>#N/A</c:v>
                </c:pt>
                <c:pt idx="177">
                  <c:v>#N/A</c:v>
                </c:pt>
                <c:pt idx="178">
                  <c:v>#N/A</c:v>
                </c:pt>
                <c:pt idx="179">
                  <c:v>#N/A</c:v>
                </c:pt>
                <c:pt idx="180">
                  <c:v>#N/A</c:v>
                </c:pt>
                <c:pt idx="181">
                  <c:v>#N/A</c:v>
                </c:pt>
                <c:pt idx="182">
                  <c:v>#N/A</c:v>
                </c:pt>
                <c:pt idx="183">
                  <c:v>#N/A</c:v>
                </c:pt>
                <c:pt idx="184">
                  <c:v>#N/A</c:v>
                </c:pt>
                <c:pt idx="185">
                  <c:v>#N/A</c:v>
                </c:pt>
                <c:pt idx="186">
                  <c:v>#N/A</c:v>
                </c:pt>
                <c:pt idx="187">
                  <c:v>#N/A</c:v>
                </c:pt>
                <c:pt idx="188">
                  <c:v>#N/A</c:v>
                </c:pt>
                <c:pt idx="189">
                  <c:v>#N/A</c:v>
                </c:pt>
                <c:pt idx="190">
                  <c:v>#N/A</c:v>
                </c:pt>
                <c:pt idx="191">
                  <c:v>#N/A</c:v>
                </c:pt>
                <c:pt idx="192">
                  <c:v>#N/A</c:v>
                </c:pt>
                <c:pt idx="193">
                  <c:v>#N/A</c:v>
                </c:pt>
                <c:pt idx="194">
                  <c:v>#N/A</c:v>
                </c:pt>
                <c:pt idx="195">
                  <c:v>#N/A</c:v>
                </c:pt>
                <c:pt idx="196">
                  <c:v>#N/A</c:v>
                </c:pt>
                <c:pt idx="197">
                  <c:v>#N/A</c:v>
                </c:pt>
                <c:pt idx="198">
                  <c:v>#N/A</c:v>
                </c:pt>
                <c:pt idx="199">
                  <c:v>#N/A</c:v>
                </c:pt>
                <c:pt idx="200">
                  <c:v>#N/A</c:v>
                </c:pt>
                <c:pt idx="201">
                  <c:v>#N/A</c:v>
                </c:pt>
                <c:pt idx="202">
                  <c:v>#N/A</c:v>
                </c:pt>
                <c:pt idx="203">
                  <c:v>#N/A</c:v>
                </c:pt>
                <c:pt idx="204">
                  <c:v>#N/A</c:v>
                </c:pt>
                <c:pt idx="205">
                  <c:v>#N/A</c:v>
                </c:pt>
                <c:pt idx="206">
                  <c:v>#N/A</c:v>
                </c:pt>
                <c:pt idx="207">
                  <c:v>#N/A</c:v>
                </c:pt>
                <c:pt idx="208">
                  <c:v>#N/A</c:v>
                </c:pt>
                <c:pt idx="209">
                  <c:v>#N/A</c:v>
                </c:pt>
                <c:pt idx="210">
                  <c:v>#N/A</c:v>
                </c:pt>
                <c:pt idx="211">
                  <c:v>#N/A</c:v>
                </c:pt>
                <c:pt idx="212">
                  <c:v>#N/A</c:v>
                </c:pt>
                <c:pt idx="213">
                  <c:v>#N/A</c:v>
                </c:pt>
                <c:pt idx="214">
                  <c:v>#N/A</c:v>
                </c:pt>
                <c:pt idx="215">
                  <c:v>#N/A</c:v>
                </c:pt>
                <c:pt idx="216">
                  <c:v>#N/A</c:v>
                </c:pt>
                <c:pt idx="217">
                  <c:v>#N/A</c:v>
                </c:pt>
                <c:pt idx="218">
                  <c:v>#N/A</c:v>
                </c:pt>
                <c:pt idx="219">
                  <c:v>#N/A</c:v>
                </c:pt>
                <c:pt idx="220">
                  <c:v>#N/A</c:v>
                </c:pt>
                <c:pt idx="221">
                  <c:v>#N/A</c:v>
                </c:pt>
                <c:pt idx="222">
                  <c:v>#N/A</c:v>
                </c:pt>
                <c:pt idx="223">
                  <c:v>#N/A</c:v>
                </c:pt>
                <c:pt idx="224">
                  <c:v>#N/A</c:v>
                </c:pt>
                <c:pt idx="225">
                  <c:v>#N/A</c:v>
                </c:pt>
                <c:pt idx="226">
                  <c:v>#N/A</c:v>
                </c:pt>
                <c:pt idx="227">
                  <c:v>#N/A</c:v>
                </c:pt>
                <c:pt idx="228">
                  <c:v>#N/A</c:v>
                </c:pt>
                <c:pt idx="229">
                  <c:v>#N/A</c:v>
                </c:pt>
                <c:pt idx="230">
                  <c:v>#N/A</c:v>
                </c:pt>
                <c:pt idx="231">
                  <c:v>#N/A</c:v>
                </c:pt>
                <c:pt idx="232">
                  <c:v>#N/A</c:v>
                </c:pt>
                <c:pt idx="233">
                  <c:v>#N/A</c:v>
                </c:pt>
                <c:pt idx="234">
                  <c:v>#N/A</c:v>
                </c:pt>
                <c:pt idx="235">
                  <c:v>#N/A</c:v>
                </c:pt>
                <c:pt idx="236">
                  <c:v>#N/A</c:v>
                </c:pt>
                <c:pt idx="237">
                  <c:v>#N/A</c:v>
                </c:pt>
                <c:pt idx="238">
                  <c:v>#N/A</c:v>
                </c:pt>
                <c:pt idx="239">
                  <c:v>#N/A</c:v>
                </c:pt>
                <c:pt idx="240">
                  <c:v>#N/A</c:v>
                </c:pt>
                <c:pt idx="241">
                  <c:v>#N/A</c:v>
                </c:pt>
                <c:pt idx="242">
                  <c:v>#N/A</c:v>
                </c:pt>
                <c:pt idx="243">
                  <c:v>#N/A</c:v>
                </c:pt>
                <c:pt idx="244">
                  <c:v>#N/A</c:v>
                </c:pt>
                <c:pt idx="245">
                  <c:v>#N/A</c:v>
                </c:pt>
                <c:pt idx="246">
                  <c:v>#N/A</c:v>
                </c:pt>
                <c:pt idx="247">
                  <c:v>#N/A</c:v>
                </c:pt>
                <c:pt idx="248">
                  <c:v>#N/A</c:v>
                </c:pt>
                <c:pt idx="249">
                  <c:v>#N/A</c:v>
                </c:pt>
                <c:pt idx="250">
                  <c:v>#N/A</c:v>
                </c:pt>
                <c:pt idx="251">
                  <c:v>#N/A</c:v>
                </c:pt>
                <c:pt idx="252">
                  <c:v>#N/A</c:v>
                </c:pt>
                <c:pt idx="253">
                  <c:v>#N/A</c:v>
                </c:pt>
                <c:pt idx="254">
                  <c:v>#N/A</c:v>
                </c:pt>
                <c:pt idx="255">
                  <c:v>#N/A</c:v>
                </c:pt>
                <c:pt idx="256">
                  <c:v>#N/A</c:v>
                </c:pt>
                <c:pt idx="257">
                  <c:v>#N/A</c:v>
                </c:pt>
                <c:pt idx="258">
                  <c:v>#N/A</c:v>
                </c:pt>
                <c:pt idx="259">
                  <c:v>#N/A</c:v>
                </c:pt>
                <c:pt idx="260">
                  <c:v>#N/A</c:v>
                </c:pt>
                <c:pt idx="261">
                  <c:v>#N/A</c:v>
                </c:pt>
                <c:pt idx="262">
                  <c:v>#N/A</c:v>
                </c:pt>
                <c:pt idx="263">
                  <c:v>#N/A</c:v>
                </c:pt>
                <c:pt idx="264">
                  <c:v>#N/A</c:v>
                </c:pt>
                <c:pt idx="265">
                  <c:v>#N/A</c:v>
                </c:pt>
                <c:pt idx="266">
                  <c:v>#N/A</c:v>
                </c:pt>
                <c:pt idx="267">
                  <c:v>#N/A</c:v>
                </c:pt>
                <c:pt idx="268">
                  <c:v>#N/A</c:v>
                </c:pt>
                <c:pt idx="269">
                  <c:v>#N/A</c:v>
                </c:pt>
                <c:pt idx="270">
                  <c:v>#N/A</c:v>
                </c:pt>
                <c:pt idx="271">
                  <c:v>#N/A</c:v>
                </c:pt>
                <c:pt idx="272">
                  <c:v>#N/A</c:v>
                </c:pt>
                <c:pt idx="273">
                  <c:v>116.56116044153146</c:v>
                </c:pt>
                <c:pt idx="274">
                  <c:v>101.19846142617503</c:v>
                </c:pt>
                <c:pt idx="275">
                  <c:v>104.91362393315667</c:v>
                </c:pt>
                <c:pt idx="276">
                  <c:v>115.30603797295656</c:v>
                </c:pt>
                <c:pt idx="277">
                  <c:v>119.9750935560551</c:v>
                </c:pt>
                <c:pt idx="278">
                  <c:v>124.7947638353826</c:v>
                </c:pt>
                <c:pt idx="279">
                  <c:v>123.94128055675169</c:v>
                </c:pt>
                <c:pt idx="280">
                  <c:v>82.873673384981899</c:v>
                </c:pt>
                <c:pt idx="281">
                  <c:v>86.739450588192469</c:v>
                </c:pt>
                <c:pt idx="282">
                  <c:v>84.681049739729701</c:v>
                </c:pt>
                <c:pt idx="283">
                  <c:v>71.226136876607058</c:v>
                </c:pt>
                <c:pt idx="284">
                  <c:v>81.668755815150007</c:v>
                </c:pt>
                <c:pt idx="285">
                  <c:v>68.665687040714417</c:v>
                </c:pt>
                <c:pt idx="286">
                  <c:v>89.651334715286197</c:v>
                </c:pt>
                <c:pt idx="287">
                  <c:v>100.79682223623107</c:v>
                </c:pt>
                <c:pt idx="288">
                  <c:v>115.55706246667152</c:v>
                </c:pt>
                <c:pt idx="289">
                  <c:v>123.6902560630367</c:v>
                </c:pt>
                <c:pt idx="290">
                  <c:v>118.46894659376527</c:v>
                </c:pt>
                <c:pt idx="291">
                  <c:v>100.24456835005812</c:v>
                </c:pt>
                <c:pt idx="292">
                  <c:v>86.136991803276572</c:v>
                </c:pt>
                <c:pt idx="293">
                  <c:v>97.382889121707436</c:v>
                </c:pt>
                <c:pt idx="294">
                  <c:v>133.83164560912167</c:v>
                </c:pt>
                <c:pt idx="295">
                  <c:v>124.9453785316116</c:v>
                </c:pt>
                <c:pt idx="296">
                  <c:v>117.76607801136332</c:v>
                </c:pt>
                <c:pt idx="297">
                  <c:v>121.88287970828893</c:v>
                </c:pt>
                <c:pt idx="298">
                  <c:v>102.65440348972186</c:v>
                </c:pt>
                <c:pt idx="299">
                  <c:v>136.89414443244434</c:v>
                </c:pt>
                <c:pt idx="300">
                  <c:v>152.50786794151574</c:v>
                </c:pt>
                <c:pt idx="301">
                  <c:v>181.0744553262798</c:v>
                </c:pt>
                <c:pt idx="302">
                  <c:v>186.14515009932225</c:v>
                </c:pt>
                <c:pt idx="303">
                  <c:v>173.79474500854556</c:v>
                </c:pt>
                <c:pt idx="304">
                  <c:v>129.61443411471009</c:v>
                </c:pt>
                <c:pt idx="305">
                  <c:v>130.96996638077096</c:v>
                </c:pt>
                <c:pt idx="306">
                  <c:v>107.42386887030639</c:v>
                </c:pt>
                <c:pt idx="307">
                  <c:v>124.09189525298063</c:v>
                </c:pt>
                <c:pt idx="308">
                  <c:v>116.2097261503305</c:v>
                </c:pt>
                <c:pt idx="309">
                  <c:v>151.50376996665585</c:v>
                </c:pt>
                <c:pt idx="310">
                  <c:v>204.57034793800139</c:v>
                </c:pt>
                <c:pt idx="311">
                  <c:v>207.53243696383808</c:v>
                </c:pt>
                <c:pt idx="312">
                  <c:v>190.51297628996284</c:v>
                </c:pt>
                <c:pt idx="313">
                  <c:v>188.90641953018701</c:v>
                </c:pt>
                <c:pt idx="314">
                  <c:v>180.77322593382186</c:v>
                </c:pt>
                <c:pt idx="315">
                  <c:v>130.61853208957001</c:v>
                </c:pt>
                <c:pt idx="316">
                  <c:v>132.32549864683182</c:v>
                </c:pt>
                <c:pt idx="317">
                  <c:v>149.44536911819307</c:v>
                </c:pt>
                <c:pt idx="318">
                  <c:v>144.02324005394962</c:v>
                </c:pt>
                <c:pt idx="319">
                  <c:v>214.76194238282932</c:v>
                </c:pt>
                <c:pt idx="320">
                  <c:v>193.47506531579953</c:v>
                </c:pt>
                <c:pt idx="321">
                  <c:v>191.01502527739279</c:v>
                </c:pt>
                <c:pt idx="322">
                  <c:v>209.74145250852987</c:v>
                </c:pt>
                <c:pt idx="323">
                  <c:v>208.63694473618401</c:v>
                </c:pt>
                <c:pt idx="324">
                  <c:v>182.37978269359769</c:v>
                </c:pt>
                <c:pt idx="325">
                  <c:v>185.84392070686434</c:v>
                </c:pt>
                <c:pt idx="326">
                  <c:v>207.43202716635207</c:v>
                </c:pt>
                <c:pt idx="327">
                  <c:v>241.21992402038762</c:v>
                </c:pt>
                <c:pt idx="328">
                  <c:v>249.00168332555182</c:v>
                </c:pt>
                <c:pt idx="329">
                  <c:v>267.3766762654879</c:v>
                </c:pt>
                <c:pt idx="330">
                  <c:v>266.97503707554398</c:v>
                </c:pt>
                <c:pt idx="331">
                  <c:v>264.51499703713728</c:v>
                </c:pt>
                <c:pt idx="332">
                  <c:v>264.66561173336623</c:v>
                </c:pt>
                <c:pt idx="333">
                  <c:v>309.04674222217369</c:v>
                </c:pt>
                <c:pt idx="334">
                  <c:v>#N/A</c:v>
                </c:pt>
                <c:pt idx="335">
                  <c:v>#N/A</c:v>
                </c:pt>
                <c:pt idx="336">
                  <c:v>#N/A</c:v>
                </c:pt>
                <c:pt idx="337">
                  <c:v>#N/A</c:v>
                </c:pt>
                <c:pt idx="338">
                  <c:v>#N/A</c:v>
                </c:pt>
                <c:pt idx="339">
                  <c:v>#N/A</c:v>
                </c:pt>
                <c:pt idx="340">
                  <c:v>#N/A</c:v>
                </c:pt>
                <c:pt idx="341">
                  <c:v>#N/A</c:v>
                </c:pt>
                <c:pt idx="342">
                  <c:v>#N/A</c:v>
                </c:pt>
                <c:pt idx="343">
                  <c:v>#N/A</c:v>
                </c:pt>
                <c:pt idx="344">
                  <c:v>#N/A</c:v>
                </c:pt>
                <c:pt idx="345">
                  <c:v>#N/A</c:v>
                </c:pt>
                <c:pt idx="346">
                  <c:v>#N/A</c:v>
                </c:pt>
                <c:pt idx="347">
                  <c:v>#N/A</c:v>
                </c:pt>
                <c:pt idx="348">
                  <c:v>#N/A</c:v>
                </c:pt>
                <c:pt idx="349">
                  <c:v>#N/A</c:v>
                </c:pt>
                <c:pt idx="350">
                  <c:v>#N/A</c:v>
                </c:pt>
                <c:pt idx="351">
                  <c:v>#N/A</c:v>
                </c:pt>
                <c:pt idx="352">
                  <c:v>#N/A</c:v>
                </c:pt>
                <c:pt idx="353">
                  <c:v>#N/A</c:v>
                </c:pt>
                <c:pt idx="354">
                  <c:v>#N/A</c:v>
                </c:pt>
                <c:pt idx="355">
                  <c:v>#N/A</c:v>
                </c:pt>
                <c:pt idx="356">
                  <c:v>#N/A</c:v>
                </c:pt>
                <c:pt idx="357">
                  <c:v>#N/A</c:v>
                </c:pt>
                <c:pt idx="358">
                  <c:v>#N/A</c:v>
                </c:pt>
                <c:pt idx="359">
                  <c:v>#N/A</c:v>
                </c:pt>
                <c:pt idx="360">
                  <c:v>#N/A</c:v>
                </c:pt>
                <c:pt idx="361">
                  <c:v>#N/A</c:v>
                </c:pt>
                <c:pt idx="362">
                  <c:v>#N/A</c:v>
                </c:pt>
                <c:pt idx="363">
                  <c:v>#N/A</c:v>
                </c:pt>
                <c:pt idx="364">
                  <c:v>#N/A</c:v>
                </c:pt>
              </c:numCache>
            </c:numRef>
          </c:val>
        </c:ser>
        <c:ser>
          <c:idx val="0"/>
          <c:order val="2"/>
          <c:tx>
            <c:strRef>
              <c:f>Data_kronologisk!$Z$6</c:f>
              <c:strCache>
                <c:ptCount val="1"/>
                <c:pt idx="0">
                  <c:v>200 kr./MWh Lav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strRef>
              <c:f>Data_kronologisk!$C$7:$C$371</c:f>
              <c:strCache>
                <c:ptCount val="365"/>
                <c:pt idx="0">
                  <c:v>01-01</c:v>
                </c:pt>
                <c:pt idx="1">
                  <c:v>02-01</c:v>
                </c:pt>
                <c:pt idx="2">
                  <c:v>03-01</c:v>
                </c:pt>
                <c:pt idx="3">
                  <c:v>04-01</c:v>
                </c:pt>
                <c:pt idx="4">
                  <c:v>05-01</c:v>
                </c:pt>
                <c:pt idx="5">
                  <c:v>06-01</c:v>
                </c:pt>
                <c:pt idx="6">
                  <c:v>07-01</c:v>
                </c:pt>
                <c:pt idx="7">
                  <c:v>08-01</c:v>
                </c:pt>
                <c:pt idx="8">
                  <c:v>09-01</c:v>
                </c:pt>
                <c:pt idx="9">
                  <c:v>10-01</c:v>
                </c:pt>
                <c:pt idx="10">
                  <c:v>11-01</c:v>
                </c:pt>
                <c:pt idx="11">
                  <c:v>12-01</c:v>
                </c:pt>
                <c:pt idx="12">
                  <c:v>13-01</c:v>
                </c:pt>
                <c:pt idx="13">
                  <c:v>14-01</c:v>
                </c:pt>
                <c:pt idx="14">
                  <c:v>15-01</c:v>
                </c:pt>
                <c:pt idx="15">
                  <c:v>16-01</c:v>
                </c:pt>
                <c:pt idx="16">
                  <c:v>17-01</c:v>
                </c:pt>
                <c:pt idx="17">
                  <c:v>18-01</c:v>
                </c:pt>
                <c:pt idx="18">
                  <c:v>19-01</c:v>
                </c:pt>
                <c:pt idx="19">
                  <c:v>20-01</c:v>
                </c:pt>
                <c:pt idx="20">
                  <c:v>21-01</c:v>
                </c:pt>
                <c:pt idx="21">
                  <c:v>22-01</c:v>
                </c:pt>
                <c:pt idx="22">
                  <c:v>23-01</c:v>
                </c:pt>
                <c:pt idx="23">
                  <c:v>24-01</c:v>
                </c:pt>
                <c:pt idx="24">
                  <c:v>25-01</c:v>
                </c:pt>
                <c:pt idx="25">
                  <c:v>26-01</c:v>
                </c:pt>
                <c:pt idx="26">
                  <c:v>27-01</c:v>
                </c:pt>
                <c:pt idx="27">
                  <c:v>28-01</c:v>
                </c:pt>
                <c:pt idx="28">
                  <c:v>29-01</c:v>
                </c:pt>
                <c:pt idx="29">
                  <c:v>30-01</c:v>
                </c:pt>
                <c:pt idx="30">
                  <c:v>31-01</c:v>
                </c:pt>
                <c:pt idx="31">
                  <c:v>01-02</c:v>
                </c:pt>
                <c:pt idx="32">
                  <c:v>02-02</c:v>
                </c:pt>
                <c:pt idx="33">
                  <c:v>03-02</c:v>
                </c:pt>
                <c:pt idx="34">
                  <c:v>04-02</c:v>
                </c:pt>
                <c:pt idx="35">
                  <c:v>05-02</c:v>
                </c:pt>
                <c:pt idx="36">
                  <c:v>06-02</c:v>
                </c:pt>
                <c:pt idx="37">
                  <c:v>07-02</c:v>
                </c:pt>
                <c:pt idx="38">
                  <c:v>08-02</c:v>
                </c:pt>
                <c:pt idx="39">
                  <c:v>09-02</c:v>
                </c:pt>
                <c:pt idx="40">
                  <c:v>10-02</c:v>
                </c:pt>
                <c:pt idx="41">
                  <c:v>11-02</c:v>
                </c:pt>
                <c:pt idx="42">
                  <c:v>12-02</c:v>
                </c:pt>
                <c:pt idx="43">
                  <c:v>13-02</c:v>
                </c:pt>
                <c:pt idx="44">
                  <c:v>14-02</c:v>
                </c:pt>
                <c:pt idx="45">
                  <c:v>15-02</c:v>
                </c:pt>
                <c:pt idx="46">
                  <c:v>16-02</c:v>
                </c:pt>
                <c:pt idx="47">
                  <c:v>17-02</c:v>
                </c:pt>
                <c:pt idx="48">
                  <c:v>18-02</c:v>
                </c:pt>
                <c:pt idx="49">
                  <c:v>19-02</c:v>
                </c:pt>
                <c:pt idx="50">
                  <c:v>20-02</c:v>
                </c:pt>
                <c:pt idx="51">
                  <c:v>21-02</c:v>
                </c:pt>
                <c:pt idx="52">
                  <c:v>22-02</c:v>
                </c:pt>
                <c:pt idx="53">
                  <c:v>23-02</c:v>
                </c:pt>
                <c:pt idx="54">
                  <c:v>24-02</c:v>
                </c:pt>
                <c:pt idx="55">
                  <c:v>25-02</c:v>
                </c:pt>
                <c:pt idx="56">
                  <c:v>26-02</c:v>
                </c:pt>
                <c:pt idx="57">
                  <c:v>27-02</c:v>
                </c:pt>
                <c:pt idx="58">
                  <c:v>28-02</c:v>
                </c:pt>
                <c:pt idx="59">
                  <c:v>01-03</c:v>
                </c:pt>
                <c:pt idx="60">
                  <c:v>02-03</c:v>
                </c:pt>
                <c:pt idx="61">
                  <c:v>03-03</c:v>
                </c:pt>
                <c:pt idx="62">
                  <c:v>04-03</c:v>
                </c:pt>
                <c:pt idx="63">
                  <c:v>05-03</c:v>
                </c:pt>
                <c:pt idx="64">
                  <c:v>06-03</c:v>
                </c:pt>
                <c:pt idx="65">
                  <c:v>07-03</c:v>
                </c:pt>
                <c:pt idx="66">
                  <c:v>08-03</c:v>
                </c:pt>
                <c:pt idx="67">
                  <c:v>09-03</c:v>
                </c:pt>
                <c:pt idx="68">
                  <c:v>10-03</c:v>
                </c:pt>
                <c:pt idx="69">
                  <c:v>11-03</c:v>
                </c:pt>
                <c:pt idx="70">
                  <c:v>12-03</c:v>
                </c:pt>
                <c:pt idx="71">
                  <c:v>13-03</c:v>
                </c:pt>
                <c:pt idx="72">
                  <c:v>14-03</c:v>
                </c:pt>
                <c:pt idx="73">
                  <c:v>15-03</c:v>
                </c:pt>
                <c:pt idx="74">
                  <c:v>16-03</c:v>
                </c:pt>
                <c:pt idx="75">
                  <c:v>17-03</c:v>
                </c:pt>
                <c:pt idx="76">
                  <c:v>18-03</c:v>
                </c:pt>
                <c:pt idx="77">
                  <c:v>19-03</c:v>
                </c:pt>
                <c:pt idx="78">
                  <c:v>20-03</c:v>
                </c:pt>
                <c:pt idx="79">
                  <c:v>21-03</c:v>
                </c:pt>
                <c:pt idx="80">
                  <c:v>22-03</c:v>
                </c:pt>
                <c:pt idx="81">
                  <c:v>23-03</c:v>
                </c:pt>
                <c:pt idx="82">
                  <c:v>24-03</c:v>
                </c:pt>
                <c:pt idx="83">
                  <c:v>25-03</c:v>
                </c:pt>
                <c:pt idx="84">
                  <c:v>26-03</c:v>
                </c:pt>
                <c:pt idx="85">
                  <c:v>27-03</c:v>
                </c:pt>
                <c:pt idx="86">
                  <c:v>28-03</c:v>
                </c:pt>
                <c:pt idx="87">
                  <c:v>29-03</c:v>
                </c:pt>
                <c:pt idx="88">
                  <c:v>30-03</c:v>
                </c:pt>
                <c:pt idx="89">
                  <c:v>31-03</c:v>
                </c:pt>
                <c:pt idx="90">
                  <c:v>01-04</c:v>
                </c:pt>
                <c:pt idx="91">
                  <c:v>02-04</c:v>
                </c:pt>
                <c:pt idx="92">
                  <c:v>03-04</c:v>
                </c:pt>
                <c:pt idx="93">
                  <c:v>04-04</c:v>
                </c:pt>
                <c:pt idx="94">
                  <c:v>05-04</c:v>
                </c:pt>
                <c:pt idx="95">
                  <c:v>06-04</c:v>
                </c:pt>
                <c:pt idx="96">
                  <c:v>07-04</c:v>
                </c:pt>
                <c:pt idx="97">
                  <c:v>08-04</c:v>
                </c:pt>
                <c:pt idx="98">
                  <c:v>09-04</c:v>
                </c:pt>
                <c:pt idx="99">
                  <c:v>10-04</c:v>
                </c:pt>
                <c:pt idx="100">
                  <c:v>11-04</c:v>
                </c:pt>
                <c:pt idx="101">
                  <c:v>12-04</c:v>
                </c:pt>
                <c:pt idx="102">
                  <c:v>13-04</c:v>
                </c:pt>
                <c:pt idx="103">
                  <c:v>14-04</c:v>
                </c:pt>
                <c:pt idx="104">
                  <c:v>15-04</c:v>
                </c:pt>
                <c:pt idx="105">
                  <c:v>16-04</c:v>
                </c:pt>
                <c:pt idx="106">
                  <c:v>17-04</c:v>
                </c:pt>
                <c:pt idx="107">
                  <c:v>18-04</c:v>
                </c:pt>
                <c:pt idx="108">
                  <c:v>19-04</c:v>
                </c:pt>
                <c:pt idx="109">
                  <c:v>20-04</c:v>
                </c:pt>
                <c:pt idx="110">
                  <c:v>21-04</c:v>
                </c:pt>
                <c:pt idx="111">
                  <c:v>22-04</c:v>
                </c:pt>
                <c:pt idx="112">
                  <c:v>23-04</c:v>
                </c:pt>
                <c:pt idx="113">
                  <c:v>24-04</c:v>
                </c:pt>
                <c:pt idx="114">
                  <c:v>25-04</c:v>
                </c:pt>
                <c:pt idx="115">
                  <c:v>26-04</c:v>
                </c:pt>
                <c:pt idx="116">
                  <c:v>27-04</c:v>
                </c:pt>
                <c:pt idx="117">
                  <c:v>28-04</c:v>
                </c:pt>
                <c:pt idx="118">
                  <c:v>29-04</c:v>
                </c:pt>
                <c:pt idx="119">
                  <c:v>30-04</c:v>
                </c:pt>
                <c:pt idx="120">
                  <c:v>01-05</c:v>
                </c:pt>
                <c:pt idx="121">
                  <c:v>02-05</c:v>
                </c:pt>
                <c:pt idx="122">
                  <c:v>03-05</c:v>
                </c:pt>
                <c:pt idx="123">
                  <c:v>04-05</c:v>
                </c:pt>
                <c:pt idx="124">
                  <c:v>05-05</c:v>
                </c:pt>
                <c:pt idx="125">
                  <c:v>06-05</c:v>
                </c:pt>
                <c:pt idx="126">
                  <c:v>07-05</c:v>
                </c:pt>
                <c:pt idx="127">
                  <c:v>08-05</c:v>
                </c:pt>
                <c:pt idx="128">
                  <c:v>09-05</c:v>
                </c:pt>
                <c:pt idx="129">
                  <c:v>10-05</c:v>
                </c:pt>
                <c:pt idx="130">
                  <c:v>11-05</c:v>
                </c:pt>
                <c:pt idx="131">
                  <c:v>12-05</c:v>
                </c:pt>
                <c:pt idx="132">
                  <c:v>13-05</c:v>
                </c:pt>
                <c:pt idx="133">
                  <c:v>14-05</c:v>
                </c:pt>
                <c:pt idx="134">
                  <c:v>15-05</c:v>
                </c:pt>
                <c:pt idx="135">
                  <c:v>16-05</c:v>
                </c:pt>
                <c:pt idx="136">
                  <c:v>17-05</c:v>
                </c:pt>
                <c:pt idx="137">
                  <c:v>18-05</c:v>
                </c:pt>
                <c:pt idx="138">
                  <c:v>19-05</c:v>
                </c:pt>
                <c:pt idx="139">
                  <c:v>20-05</c:v>
                </c:pt>
                <c:pt idx="140">
                  <c:v>21-05</c:v>
                </c:pt>
                <c:pt idx="141">
                  <c:v>22-05</c:v>
                </c:pt>
                <c:pt idx="142">
                  <c:v>23-05</c:v>
                </c:pt>
                <c:pt idx="143">
                  <c:v>24-05</c:v>
                </c:pt>
                <c:pt idx="144">
                  <c:v>25-05</c:v>
                </c:pt>
                <c:pt idx="145">
                  <c:v>26-05</c:v>
                </c:pt>
                <c:pt idx="146">
                  <c:v>27-05</c:v>
                </c:pt>
                <c:pt idx="147">
                  <c:v>28-05</c:v>
                </c:pt>
                <c:pt idx="148">
                  <c:v>29-05</c:v>
                </c:pt>
                <c:pt idx="149">
                  <c:v>30-05</c:v>
                </c:pt>
                <c:pt idx="150">
                  <c:v>31-05</c:v>
                </c:pt>
                <c:pt idx="151">
                  <c:v>01-06</c:v>
                </c:pt>
                <c:pt idx="152">
                  <c:v>02-06</c:v>
                </c:pt>
                <c:pt idx="153">
                  <c:v>03-06</c:v>
                </c:pt>
                <c:pt idx="154">
                  <c:v>04-06</c:v>
                </c:pt>
                <c:pt idx="155">
                  <c:v>05-06</c:v>
                </c:pt>
                <c:pt idx="156">
                  <c:v>06-06</c:v>
                </c:pt>
                <c:pt idx="157">
                  <c:v>07-06</c:v>
                </c:pt>
                <c:pt idx="158">
                  <c:v>08-06</c:v>
                </c:pt>
                <c:pt idx="159">
                  <c:v>09-06</c:v>
                </c:pt>
                <c:pt idx="160">
                  <c:v>10-06</c:v>
                </c:pt>
                <c:pt idx="161">
                  <c:v>11-06</c:v>
                </c:pt>
                <c:pt idx="162">
                  <c:v>12-06</c:v>
                </c:pt>
                <c:pt idx="163">
                  <c:v>13-06</c:v>
                </c:pt>
                <c:pt idx="164">
                  <c:v>14-06</c:v>
                </c:pt>
                <c:pt idx="165">
                  <c:v>15-06</c:v>
                </c:pt>
                <c:pt idx="166">
                  <c:v>16-06</c:v>
                </c:pt>
                <c:pt idx="167">
                  <c:v>17-06</c:v>
                </c:pt>
                <c:pt idx="168">
                  <c:v>18-06</c:v>
                </c:pt>
                <c:pt idx="169">
                  <c:v>19-06</c:v>
                </c:pt>
                <c:pt idx="170">
                  <c:v>20-06</c:v>
                </c:pt>
                <c:pt idx="171">
                  <c:v>21-06</c:v>
                </c:pt>
                <c:pt idx="172">
                  <c:v>22-06</c:v>
                </c:pt>
                <c:pt idx="173">
                  <c:v>23-06</c:v>
                </c:pt>
                <c:pt idx="174">
                  <c:v>24-06</c:v>
                </c:pt>
                <c:pt idx="175">
                  <c:v>25-06</c:v>
                </c:pt>
                <c:pt idx="176">
                  <c:v>26-06</c:v>
                </c:pt>
                <c:pt idx="177">
                  <c:v>27-06</c:v>
                </c:pt>
                <c:pt idx="178">
                  <c:v>28-06</c:v>
                </c:pt>
                <c:pt idx="179">
                  <c:v>29-06</c:v>
                </c:pt>
                <c:pt idx="180">
                  <c:v>30-06</c:v>
                </c:pt>
                <c:pt idx="181">
                  <c:v>01-07</c:v>
                </c:pt>
                <c:pt idx="182">
                  <c:v>02-07</c:v>
                </c:pt>
                <c:pt idx="183">
                  <c:v>03-07</c:v>
                </c:pt>
                <c:pt idx="184">
                  <c:v>04-07</c:v>
                </c:pt>
                <c:pt idx="185">
                  <c:v>05-07</c:v>
                </c:pt>
                <c:pt idx="186">
                  <c:v>06-07</c:v>
                </c:pt>
                <c:pt idx="187">
                  <c:v>07-07</c:v>
                </c:pt>
                <c:pt idx="188">
                  <c:v>08-07</c:v>
                </c:pt>
                <c:pt idx="189">
                  <c:v>09-07</c:v>
                </c:pt>
                <c:pt idx="190">
                  <c:v>10-07</c:v>
                </c:pt>
                <c:pt idx="191">
                  <c:v>11-07</c:v>
                </c:pt>
                <c:pt idx="192">
                  <c:v>12-07</c:v>
                </c:pt>
                <c:pt idx="193">
                  <c:v>13-07</c:v>
                </c:pt>
                <c:pt idx="194">
                  <c:v>14-07</c:v>
                </c:pt>
                <c:pt idx="195">
                  <c:v>15-07</c:v>
                </c:pt>
                <c:pt idx="196">
                  <c:v>16-07</c:v>
                </c:pt>
                <c:pt idx="197">
                  <c:v>17-07</c:v>
                </c:pt>
                <c:pt idx="198">
                  <c:v>18-07</c:v>
                </c:pt>
                <c:pt idx="199">
                  <c:v>19-07</c:v>
                </c:pt>
                <c:pt idx="200">
                  <c:v>20-07</c:v>
                </c:pt>
                <c:pt idx="201">
                  <c:v>21-07</c:v>
                </c:pt>
                <c:pt idx="202">
                  <c:v>22-07</c:v>
                </c:pt>
                <c:pt idx="203">
                  <c:v>23-07</c:v>
                </c:pt>
                <c:pt idx="204">
                  <c:v>24-07</c:v>
                </c:pt>
                <c:pt idx="205">
                  <c:v>25-07</c:v>
                </c:pt>
                <c:pt idx="206">
                  <c:v>26-07</c:v>
                </c:pt>
                <c:pt idx="207">
                  <c:v>27-07</c:v>
                </c:pt>
                <c:pt idx="208">
                  <c:v>28-07</c:v>
                </c:pt>
                <c:pt idx="209">
                  <c:v>29-07</c:v>
                </c:pt>
                <c:pt idx="210">
                  <c:v>30-07</c:v>
                </c:pt>
                <c:pt idx="211">
                  <c:v>31-07</c:v>
                </c:pt>
                <c:pt idx="212">
                  <c:v>01-08</c:v>
                </c:pt>
                <c:pt idx="213">
                  <c:v>02-08</c:v>
                </c:pt>
                <c:pt idx="214">
                  <c:v>03-08</c:v>
                </c:pt>
                <c:pt idx="215">
                  <c:v>04-08</c:v>
                </c:pt>
                <c:pt idx="216">
                  <c:v>05-08</c:v>
                </c:pt>
                <c:pt idx="217">
                  <c:v>06-08</c:v>
                </c:pt>
                <c:pt idx="218">
                  <c:v>07-08</c:v>
                </c:pt>
                <c:pt idx="219">
                  <c:v>08-08</c:v>
                </c:pt>
                <c:pt idx="220">
                  <c:v>09-08</c:v>
                </c:pt>
                <c:pt idx="221">
                  <c:v>10-08</c:v>
                </c:pt>
                <c:pt idx="222">
                  <c:v>11-08</c:v>
                </c:pt>
                <c:pt idx="223">
                  <c:v>12-08</c:v>
                </c:pt>
                <c:pt idx="224">
                  <c:v>13-08</c:v>
                </c:pt>
                <c:pt idx="225">
                  <c:v>14-08</c:v>
                </c:pt>
                <c:pt idx="226">
                  <c:v>15-08</c:v>
                </c:pt>
                <c:pt idx="227">
                  <c:v>16-08</c:v>
                </c:pt>
                <c:pt idx="228">
                  <c:v>17-08</c:v>
                </c:pt>
                <c:pt idx="229">
                  <c:v>18-08</c:v>
                </c:pt>
                <c:pt idx="230">
                  <c:v>19-08</c:v>
                </c:pt>
                <c:pt idx="231">
                  <c:v>20-08</c:v>
                </c:pt>
                <c:pt idx="232">
                  <c:v>21-08</c:v>
                </c:pt>
                <c:pt idx="233">
                  <c:v>22-08</c:v>
                </c:pt>
                <c:pt idx="234">
                  <c:v>23-08</c:v>
                </c:pt>
                <c:pt idx="235">
                  <c:v>24-08</c:v>
                </c:pt>
                <c:pt idx="236">
                  <c:v>25-08</c:v>
                </c:pt>
                <c:pt idx="237">
                  <c:v>26-08</c:v>
                </c:pt>
                <c:pt idx="238">
                  <c:v>27-08</c:v>
                </c:pt>
                <c:pt idx="239">
                  <c:v>28-08</c:v>
                </c:pt>
                <c:pt idx="240">
                  <c:v>29-08</c:v>
                </c:pt>
                <c:pt idx="241">
                  <c:v>30-08</c:v>
                </c:pt>
                <c:pt idx="242">
                  <c:v>31-08</c:v>
                </c:pt>
                <c:pt idx="243">
                  <c:v>01-09</c:v>
                </c:pt>
                <c:pt idx="244">
                  <c:v>02-09</c:v>
                </c:pt>
                <c:pt idx="245">
                  <c:v>03-09</c:v>
                </c:pt>
                <c:pt idx="246">
                  <c:v>04-09</c:v>
                </c:pt>
                <c:pt idx="247">
                  <c:v>05-09</c:v>
                </c:pt>
                <c:pt idx="248">
                  <c:v>06-09</c:v>
                </c:pt>
                <c:pt idx="249">
                  <c:v>07-09</c:v>
                </c:pt>
                <c:pt idx="250">
                  <c:v>08-09</c:v>
                </c:pt>
                <c:pt idx="251">
                  <c:v>09-09</c:v>
                </c:pt>
                <c:pt idx="252">
                  <c:v>10-09</c:v>
                </c:pt>
                <c:pt idx="253">
                  <c:v>11-09</c:v>
                </c:pt>
                <c:pt idx="254">
                  <c:v>12-09</c:v>
                </c:pt>
                <c:pt idx="255">
                  <c:v>13-09</c:v>
                </c:pt>
                <c:pt idx="256">
                  <c:v>14-09</c:v>
                </c:pt>
                <c:pt idx="257">
                  <c:v>15-09</c:v>
                </c:pt>
                <c:pt idx="258">
                  <c:v>16-09</c:v>
                </c:pt>
                <c:pt idx="259">
                  <c:v>17-09</c:v>
                </c:pt>
                <c:pt idx="260">
                  <c:v>18-09</c:v>
                </c:pt>
                <c:pt idx="261">
                  <c:v>19-09</c:v>
                </c:pt>
                <c:pt idx="262">
                  <c:v>20-09</c:v>
                </c:pt>
                <c:pt idx="263">
                  <c:v>21-09</c:v>
                </c:pt>
                <c:pt idx="264">
                  <c:v>22-09</c:v>
                </c:pt>
                <c:pt idx="265">
                  <c:v>23-09</c:v>
                </c:pt>
                <c:pt idx="266">
                  <c:v>24-09</c:v>
                </c:pt>
                <c:pt idx="267">
                  <c:v>25-09</c:v>
                </c:pt>
                <c:pt idx="268">
                  <c:v>26-09</c:v>
                </c:pt>
                <c:pt idx="269">
                  <c:v>27-09</c:v>
                </c:pt>
                <c:pt idx="270">
                  <c:v>28-09</c:v>
                </c:pt>
                <c:pt idx="271">
                  <c:v>29-09</c:v>
                </c:pt>
                <c:pt idx="272">
                  <c:v>30-09</c:v>
                </c:pt>
                <c:pt idx="273">
                  <c:v>01-10</c:v>
                </c:pt>
                <c:pt idx="274">
                  <c:v>02-10</c:v>
                </c:pt>
                <c:pt idx="275">
                  <c:v>03-10</c:v>
                </c:pt>
                <c:pt idx="276">
                  <c:v>04-10</c:v>
                </c:pt>
                <c:pt idx="277">
                  <c:v>05-10</c:v>
                </c:pt>
                <c:pt idx="278">
                  <c:v>06-10</c:v>
                </c:pt>
                <c:pt idx="279">
                  <c:v>07-10</c:v>
                </c:pt>
                <c:pt idx="280">
                  <c:v>08-10</c:v>
                </c:pt>
                <c:pt idx="281">
                  <c:v>09-10</c:v>
                </c:pt>
                <c:pt idx="282">
                  <c:v>10-10</c:v>
                </c:pt>
                <c:pt idx="283">
                  <c:v>11-10</c:v>
                </c:pt>
                <c:pt idx="284">
                  <c:v>12-10</c:v>
                </c:pt>
                <c:pt idx="285">
                  <c:v>13-10</c:v>
                </c:pt>
                <c:pt idx="286">
                  <c:v>14-10</c:v>
                </c:pt>
                <c:pt idx="287">
                  <c:v>15-10</c:v>
                </c:pt>
                <c:pt idx="288">
                  <c:v>16-10</c:v>
                </c:pt>
                <c:pt idx="289">
                  <c:v>17-10</c:v>
                </c:pt>
                <c:pt idx="290">
                  <c:v>18-10</c:v>
                </c:pt>
                <c:pt idx="291">
                  <c:v>19-10</c:v>
                </c:pt>
                <c:pt idx="292">
                  <c:v>20-10</c:v>
                </c:pt>
                <c:pt idx="293">
                  <c:v>21-10</c:v>
                </c:pt>
                <c:pt idx="294">
                  <c:v>22-10</c:v>
                </c:pt>
                <c:pt idx="295">
                  <c:v>23-10</c:v>
                </c:pt>
                <c:pt idx="296">
                  <c:v>24-10</c:v>
                </c:pt>
                <c:pt idx="297">
                  <c:v>25-10</c:v>
                </c:pt>
                <c:pt idx="298">
                  <c:v>26-10</c:v>
                </c:pt>
                <c:pt idx="299">
                  <c:v>27-10</c:v>
                </c:pt>
                <c:pt idx="300">
                  <c:v>28-10</c:v>
                </c:pt>
                <c:pt idx="301">
                  <c:v>29-10</c:v>
                </c:pt>
                <c:pt idx="302">
                  <c:v>30-10</c:v>
                </c:pt>
                <c:pt idx="303">
                  <c:v>31-10</c:v>
                </c:pt>
                <c:pt idx="304">
                  <c:v>01-11</c:v>
                </c:pt>
                <c:pt idx="305">
                  <c:v>02-11</c:v>
                </c:pt>
                <c:pt idx="306">
                  <c:v>03-11</c:v>
                </c:pt>
                <c:pt idx="307">
                  <c:v>04-11</c:v>
                </c:pt>
                <c:pt idx="308">
                  <c:v>05-11</c:v>
                </c:pt>
                <c:pt idx="309">
                  <c:v>06-11</c:v>
                </c:pt>
                <c:pt idx="310">
                  <c:v>07-11</c:v>
                </c:pt>
                <c:pt idx="311">
                  <c:v>08-11</c:v>
                </c:pt>
                <c:pt idx="312">
                  <c:v>09-11</c:v>
                </c:pt>
                <c:pt idx="313">
                  <c:v>10-11</c:v>
                </c:pt>
                <c:pt idx="314">
                  <c:v>11-11</c:v>
                </c:pt>
                <c:pt idx="315">
                  <c:v>12-11</c:v>
                </c:pt>
                <c:pt idx="316">
                  <c:v>13-11</c:v>
                </c:pt>
                <c:pt idx="317">
                  <c:v>14-11</c:v>
                </c:pt>
                <c:pt idx="318">
                  <c:v>15-11</c:v>
                </c:pt>
                <c:pt idx="319">
                  <c:v>16-11</c:v>
                </c:pt>
                <c:pt idx="320">
                  <c:v>17-11</c:v>
                </c:pt>
                <c:pt idx="321">
                  <c:v>18-11</c:v>
                </c:pt>
                <c:pt idx="322">
                  <c:v>19-11</c:v>
                </c:pt>
                <c:pt idx="323">
                  <c:v>20-11</c:v>
                </c:pt>
                <c:pt idx="324">
                  <c:v>21-11</c:v>
                </c:pt>
                <c:pt idx="325">
                  <c:v>22-11</c:v>
                </c:pt>
                <c:pt idx="326">
                  <c:v>23-11</c:v>
                </c:pt>
                <c:pt idx="327">
                  <c:v>24-11</c:v>
                </c:pt>
                <c:pt idx="328">
                  <c:v>25-11</c:v>
                </c:pt>
                <c:pt idx="329">
                  <c:v>26-11</c:v>
                </c:pt>
                <c:pt idx="330">
                  <c:v>27-11</c:v>
                </c:pt>
                <c:pt idx="331">
                  <c:v>28-11</c:v>
                </c:pt>
                <c:pt idx="332">
                  <c:v>29-11</c:v>
                </c:pt>
                <c:pt idx="333">
                  <c:v>30-11</c:v>
                </c:pt>
                <c:pt idx="334">
                  <c:v>01-12</c:v>
                </c:pt>
                <c:pt idx="335">
                  <c:v>02-12</c:v>
                </c:pt>
                <c:pt idx="336">
                  <c:v>03-12</c:v>
                </c:pt>
                <c:pt idx="337">
                  <c:v>04-12</c:v>
                </c:pt>
                <c:pt idx="338">
                  <c:v>05-12</c:v>
                </c:pt>
                <c:pt idx="339">
                  <c:v>06-12</c:v>
                </c:pt>
                <c:pt idx="340">
                  <c:v>07-12</c:v>
                </c:pt>
                <c:pt idx="341">
                  <c:v>08-12</c:v>
                </c:pt>
                <c:pt idx="342">
                  <c:v>09-12</c:v>
                </c:pt>
                <c:pt idx="343">
                  <c:v>10-12</c:v>
                </c:pt>
                <c:pt idx="344">
                  <c:v>11-12</c:v>
                </c:pt>
                <c:pt idx="345">
                  <c:v>12-12</c:v>
                </c:pt>
                <c:pt idx="346">
                  <c:v>13-12</c:v>
                </c:pt>
                <c:pt idx="347">
                  <c:v>14-12</c:v>
                </c:pt>
                <c:pt idx="348">
                  <c:v>15-12</c:v>
                </c:pt>
                <c:pt idx="349">
                  <c:v>16-12</c:v>
                </c:pt>
                <c:pt idx="350">
                  <c:v>17-12</c:v>
                </c:pt>
                <c:pt idx="351">
                  <c:v>18-12</c:v>
                </c:pt>
                <c:pt idx="352">
                  <c:v>19-12</c:v>
                </c:pt>
                <c:pt idx="353">
                  <c:v>20-12</c:v>
                </c:pt>
                <c:pt idx="354">
                  <c:v>21-12</c:v>
                </c:pt>
                <c:pt idx="355">
                  <c:v>22-12</c:v>
                </c:pt>
                <c:pt idx="356">
                  <c:v>23-12</c:v>
                </c:pt>
                <c:pt idx="357">
                  <c:v>24-12</c:v>
                </c:pt>
                <c:pt idx="358">
                  <c:v>25-12</c:v>
                </c:pt>
                <c:pt idx="359">
                  <c:v>26-12</c:v>
                </c:pt>
                <c:pt idx="360">
                  <c:v>27-12</c:v>
                </c:pt>
                <c:pt idx="361">
                  <c:v>28-12</c:v>
                </c:pt>
                <c:pt idx="362">
                  <c:v>29-12</c:v>
                </c:pt>
                <c:pt idx="363">
                  <c:v>30-12</c:v>
                </c:pt>
                <c:pt idx="364">
                  <c:v>31-12</c:v>
                </c:pt>
              </c:strCache>
            </c:strRef>
          </c:cat>
          <c:val>
            <c:numRef>
              <c:f>Data_kronologisk!$Z$7:$Z$371</c:f>
              <c:numCache>
                <c:formatCode>General</c:formatCode>
                <c:ptCount val="36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  <c:pt idx="50">
                  <c:v>#N/A</c:v>
                </c:pt>
                <c:pt idx="51">
                  <c:v>#N/A</c:v>
                </c:pt>
                <c:pt idx="52">
                  <c:v>#N/A</c:v>
                </c:pt>
                <c:pt idx="53">
                  <c:v>#N/A</c:v>
                </c:pt>
                <c:pt idx="54">
                  <c:v>#N/A</c:v>
                </c:pt>
                <c:pt idx="55">
                  <c:v>#N/A</c:v>
                </c:pt>
                <c:pt idx="56">
                  <c:v>#N/A</c:v>
                </c:pt>
                <c:pt idx="57">
                  <c:v>#N/A</c:v>
                </c:pt>
                <c:pt idx="58">
                  <c:v>#N/A</c:v>
                </c:pt>
                <c:pt idx="59">
                  <c:v>#N/A</c:v>
                </c:pt>
                <c:pt idx="60">
                  <c:v>#N/A</c:v>
                </c:pt>
                <c:pt idx="61">
                  <c:v>#N/A</c:v>
                </c:pt>
                <c:pt idx="62">
                  <c:v>#N/A</c:v>
                </c:pt>
                <c:pt idx="63">
                  <c:v>#N/A</c:v>
                </c:pt>
                <c:pt idx="64">
                  <c:v>#N/A</c:v>
                </c:pt>
                <c:pt idx="65">
                  <c:v>#N/A</c:v>
                </c:pt>
                <c:pt idx="66">
                  <c:v>#N/A</c:v>
                </c:pt>
                <c:pt idx="67">
                  <c:v>#N/A</c:v>
                </c:pt>
                <c:pt idx="68">
                  <c:v>#N/A</c:v>
                </c:pt>
                <c:pt idx="69">
                  <c:v>#N/A</c:v>
                </c:pt>
                <c:pt idx="70">
                  <c:v>#N/A</c:v>
                </c:pt>
                <c:pt idx="71">
                  <c:v>#N/A</c:v>
                </c:pt>
                <c:pt idx="72">
                  <c:v>#N/A</c:v>
                </c:pt>
                <c:pt idx="73">
                  <c:v>#N/A</c:v>
                </c:pt>
                <c:pt idx="74">
                  <c:v>#N/A</c:v>
                </c:pt>
                <c:pt idx="75">
                  <c:v>#N/A</c:v>
                </c:pt>
                <c:pt idx="76">
                  <c:v>#N/A</c:v>
                </c:pt>
                <c:pt idx="77">
                  <c:v>#N/A</c:v>
                </c:pt>
                <c:pt idx="78">
                  <c:v>#N/A</c:v>
                </c:pt>
                <c:pt idx="79">
                  <c:v>#N/A</c:v>
                </c:pt>
                <c:pt idx="80">
                  <c:v>#N/A</c:v>
                </c:pt>
                <c:pt idx="81">
                  <c:v>#N/A</c:v>
                </c:pt>
                <c:pt idx="82">
                  <c:v>#N/A</c:v>
                </c:pt>
                <c:pt idx="83">
                  <c:v>#N/A</c:v>
                </c:pt>
                <c:pt idx="84">
                  <c:v>#N/A</c:v>
                </c:pt>
                <c:pt idx="85">
                  <c:v>#N/A</c:v>
                </c:pt>
                <c:pt idx="86">
                  <c:v>#N/A</c:v>
                </c:pt>
                <c:pt idx="87">
                  <c:v>#N/A</c:v>
                </c:pt>
                <c:pt idx="88">
                  <c:v>#N/A</c:v>
                </c:pt>
                <c:pt idx="89">
                  <c:v>#N/A</c:v>
                </c:pt>
                <c:pt idx="90">
                  <c:v>#N/A</c:v>
                </c:pt>
                <c:pt idx="91">
                  <c:v>#N/A</c:v>
                </c:pt>
                <c:pt idx="92">
                  <c:v>#N/A</c:v>
                </c:pt>
                <c:pt idx="93">
                  <c:v>#N/A</c:v>
                </c:pt>
                <c:pt idx="94">
                  <c:v>#N/A</c:v>
                </c:pt>
                <c:pt idx="95">
                  <c:v>#N/A</c:v>
                </c:pt>
                <c:pt idx="96">
                  <c:v>#N/A</c:v>
                </c:pt>
                <c:pt idx="97">
                  <c:v>#N/A</c:v>
                </c:pt>
                <c:pt idx="98">
                  <c:v>#N/A</c:v>
                </c:pt>
                <c:pt idx="99">
                  <c:v>#N/A</c:v>
                </c:pt>
                <c:pt idx="100">
                  <c:v>#N/A</c:v>
                </c:pt>
                <c:pt idx="101">
                  <c:v>#N/A</c:v>
                </c:pt>
                <c:pt idx="102">
                  <c:v>#N/A</c:v>
                </c:pt>
                <c:pt idx="103">
                  <c:v>#N/A</c:v>
                </c:pt>
                <c:pt idx="104">
                  <c:v>#N/A</c:v>
                </c:pt>
                <c:pt idx="105">
                  <c:v>#N/A</c:v>
                </c:pt>
                <c:pt idx="106">
                  <c:v>#N/A</c:v>
                </c:pt>
                <c:pt idx="107">
                  <c:v>#N/A</c:v>
                </c:pt>
                <c:pt idx="108">
                  <c:v>#N/A</c:v>
                </c:pt>
                <c:pt idx="109">
                  <c:v>#N/A</c:v>
                </c:pt>
                <c:pt idx="110">
                  <c:v>#N/A</c:v>
                </c:pt>
                <c:pt idx="111">
                  <c:v>#N/A</c:v>
                </c:pt>
                <c:pt idx="112">
                  <c:v>#N/A</c:v>
                </c:pt>
                <c:pt idx="113">
                  <c:v>#N/A</c:v>
                </c:pt>
                <c:pt idx="114">
                  <c:v>#N/A</c:v>
                </c:pt>
                <c:pt idx="115">
                  <c:v>#N/A</c:v>
                </c:pt>
                <c:pt idx="116">
                  <c:v>#N/A</c:v>
                </c:pt>
                <c:pt idx="117">
                  <c:v>#N/A</c:v>
                </c:pt>
                <c:pt idx="118">
                  <c:v>#N/A</c:v>
                </c:pt>
                <c:pt idx="119">
                  <c:v>#N/A</c:v>
                </c:pt>
                <c:pt idx="120">
                  <c:v>#N/A</c:v>
                </c:pt>
                <c:pt idx="121">
                  <c:v>#N/A</c:v>
                </c:pt>
                <c:pt idx="122">
                  <c:v>#N/A</c:v>
                </c:pt>
                <c:pt idx="123">
                  <c:v>#N/A</c:v>
                </c:pt>
                <c:pt idx="124">
                  <c:v>#N/A</c:v>
                </c:pt>
                <c:pt idx="125">
                  <c:v>#N/A</c:v>
                </c:pt>
                <c:pt idx="126">
                  <c:v>#N/A</c:v>
                </c:pt>
                <c:pt idx="127">
                  <c:v>#N/A</c:v>
                </c:pt>
                <c:pt idx="128">
                  <c:v>#N/A</c:v>
                </c:pt>
                <c:pt idx="129">
                  <c:v>#N/A</c:v>
                </c:pt>
                <c:pt idx="130">
                  <c:v>#N/A</c:v>
                </c:pt>
                <c:pt idx="131">
                  <c:v>#N/A</c:v>
                </c:pt>
                <c:pt idx="132">
                  <c:v>#N/A</c:v>
                </c:pt>
                <c:pt idx="133">
                  <c:v>#N/A</c:v>
                </c:pt>
                <c:pt idx="134">
                  <c:v>#N/A</c:v>
                </c:pt>
                <c:pt idx="135">
                  <c:v>#N/A</c:v>
                </c:pt>
                <c:pt idx="136">
                  <c:v>#N/A</c:v>
                </c:pt>
                <c:pt idx="137">
                  <c:v>#N/A</c:v>
                </c:pt>
                <c:pt idx="138">
                  <c:v>#N/A</c:v>
                </c:pt>
                <c:pt idx="139">
                  <c:v>#N/A</c:v>
                </c:pt>
                <c:pt idx="140">
                  <c:v>#N/A</c:v>
                </c:pt>
                <c:pt idx="141">
                  <c:v>#N/A</c:v>
                </c:pt>
                <c:pt idx="142">
                  <c:v>#N/A</c:v>
                </c:pt>
                <c:pt idx="143">
                  <c:v>#N/A</c:v>
                </c:pt>
                <c:pt idx="144">
                  <c:v>#N/A</c:v>
                </c:pt>
                <c:pt idx="145">
                  <c:v>#N/A</c:v>
                </c:pt>
                <c:pt idx="146">
                  <c:v>#N/A</c:v>
                </c:pt>
                <c:pt idx="147">
                  <c:v>#N/A</c:v>
                </c:pt>
                <c:pt idx="148">
                  <c:v>#N/A</c:v>
                </c:pt>
                <c:pt idx="149">
                  <c:v>#N/A</c:v>
                </c:pt>
                <c:pt idx="150">
                  <c:v>#N/A</c:v>
                </c:pt>
                <c:pt idx="151">
                  <c:v>104.71280433818465</c:v>
                </c:pt>
                <c:pt idx="152">
                  <c:v>115.9084967578725</c:v>
                </c:pt>
                <c:pt idx="153">
                  <c:v>41.705656415726132</c:v>
                </c:pt>
                <c:pt idx="154">
                  <c:v>64.850114736246752</c:v>
                </c:pt>
                <c:pt idx="155">
                  <c:v>91.759940462491997</c:v>
                </c:pt>
                <c:pt idx="156">
                  <c:v>113.34804692197976</c:v>
                </c:pt>
                <c:pt idx="157">
                  <c:v>95.525307868216572</c:v>
                </c:pt>
                <c:pt idx="158">
                  <c:v>90.956662082604055</c:v>
                </c:pt>
                <c:pt idx="159">
                  <c:v>80.714862739033165</c:v>
                </c:pt>
                <c:pt idx="160">
                  <c:v>83.024288081210912</c:v>
                </c:pt>
                <c:pt idx="161">
                  <c:v>93.617521715982789</c:v>
                </c:pt>
                <c:pt idx="162">
                  <c:v>102.80501818595086</c:v>
                </c:pt>
                <c:pt idx="163">
                  <c:v>118.77017598622324</c:v>
                </c:pt>
                <c:pt idx="164">
                  <c:v>65.753802913620618</c:v>
                </c:pt>
                <c:pt idx="165">
                  <c:v>43.312213175501967</c:v>
                </c:pt>
                <c:pt idx="166">
                  <c:v>49.387005923404374</c:v>
                </c:pt>
                <c:pt idx="167">
                  <c:v>50.190284303292245</c:v>
                </c:pt>
                <c:pt idx="168">
                  <c:v>49.437210822147321</c:v>
                </c:pt>
                <c:pt idx="169">
                  <c:v>43.663647466702947</c:v>
                </c:pt>
                <c:pt idx="170">
                  <c:v>27.397260273972602</c:v>
                </c:pt>
                <c:pt idx="171">
                  <c:v>27.397260273972602</c:v>
                </c:pt>
                <c:pt idx="172">
                  <c:v>44.46692584659084</c:v>
                </c:pt>
                <c:pt idx="173">
                  <c:v>27.397260273972602</c:v>
                </c:pt>
                <c:pt idx="174">
                  <c:v>27.397260273972602</c:v>
                </c:pt>
                <c:pt idx="175">
                  <c:v>46.123687505109686</c:v>
                </c:pt>
                <c:pt idx="176">
                  <c:v>44.065286656646904</c:v>
                </c:pt>
                <c:pt idx="177">
                  <c:v>47.680039366142537</c:v>
                </c:pt>
                <c:pt idx="178">
                  <c:v>48.031473657343533</c:v>
                </c:pt>
                <c:pt idx="179">
                  <c:v>42.810164188072065</c:v>
                </c:pt>
                <c:pt idx="180">
                  <c:v>27.397260273972602</c:v>
                </c:pt>
                <c:pt idx="181">
                  <c:v>27.397260273972602</c:v>
                </c:pt>
                <c:pt idx="182">
                  <c:v>27.397260273972602</c:v>
                </c:pt>
                <c:pt idx="183">
                  <c:v>27.397260273972602</c:v>
                </c:pt>
                <c:pt idx="184">
                  <c:v>27.397260273972602</c:v>
                </c:pt>
                <c:pt idx="185">
                  <c:v>27.397260273972602</c:v>
                </c:pt>
                <c:pt idx="186">
                  <c:v>27.397260273972602</c:v>
                </c:pt>
                <c:pt idx="187">
                  <c:v>27.397260273972602</c:v>
                </c:pt>
                <c:pt idx="188">
                  <c:v>37.488444921314588</c:v>
                </c:pt>
                <c:pt idx="189">
                  <c:v>45.019179732763796</c:v>
                </c:pt>
                <c:pt idx="190">
                  <c:v>59.980239558176223</c:v>
                </c:pt>
                <c:pt idx="191">
                  <c:v>48.332703049801481</c:v>
                </c:pt>
                <c:pt idx="192">
                  <c:v>39.044796782347426</c:v>
                </c:pt>
                <c:pt idx="193">
                  <c:v>27.397260273972602</c:v>
                </c:pt>
                <c:pt idx="194">
                  <c:v>27.397260273972602</c:v>
                </c:pt>
                <c:pt idx="195">
                  <c:v>27.397260273972602</c:v>
                </c:pt>
                <c:pt idx="196">
                  <c:v>27.397260273972602</c:v>
                </c:pt>
                <c:pt idx="197">
                  <c:v>27.397260273972602</c:v>
                </c:pt>
                <c:pt idx="198">
                  <c:v>27.397260273972602</c:v>
                </c:pt>
                <c:pt idx="199">
                  <c:v>31.714881565870172</c:v>
                </c:pt>
                <c:pt idx="200">
                  <c:v>46.324507100081675</c:v>
                </c:pt>
                <c:pt idx="201">
                  <c:v>27.397260273972602</c:v>
                </c:pt>
                <c:pt idx="202">
                  <c:v>27.397260273972602</c:v>
                </c:pt>
                <c:pt idx="203">
                  <c:v>27.397260273972602</c:v>
                </c:pt>
                <c:pt idx="204">
                  <c:v>38.693362491146488</c:v>
                </c:pt>
                <c:pt idx="205">
                  <c:v>34.225126503019894</c:v>
                </c:pt>
                <c:pt idx="206">
                  <c:v>32.367545249529066</c:v>
                </c:pt>
                <c:pt idx="207">
                  <c:v>27.397260273972602</c:v>
                </c:pt>
                <c:pt idx="208">
                  <c:v>27.397260273972602</c:v>
                </c:pt>
                <c:pt idx="209">
                  <c:v>27.397260273972602</c:v>
                </c:pt>
                <c:pt idx="210">
                  <c:v>27.397260273972602</c:v>
                </c:pt>
                <c:pt idx="211">
                  <c:v>34.124716705533999</c:v>
                </c:pt>
                <c:pt idx="212">
                  <c:v>33.572462819360958</c:v>
                </c:pt>
                <c:pt idx="213">
                  <c:v>27.397260273972602</c:v>
                </c:pt>
                <c:pt idx="214">
                  <c:v>27.397260273972602</c:v>
                </c:pt>
                <c:pt idx="215">
                  <c:v>27.397260273972602</c:v>
                </c:pt>
                <c:pt idx="216">
                  <c:v>27.397260273972602</c:v>
                </c:pt>
                <c:pt idx="217">
                  <c:v>27.397260273972602</c:v>
                </c:pt>
                <c:pt idx="218">
                  <c:v>27.397260273972602</c:v>
                </c:pt>
                <c:pt idx="219">
                  <c:v>27.397260273972602</c:v>
                </c:pt>
                <c:pt idx="220">
                  <c:v>27.397260273972602</c:v>
                </c:pt>
                <c:pt idx="221">
                  <c:v>27.397260273972602</c:v>
                </c:pt>
                <c:pt idx="222">
                  <c:v>27.397260273972602</c:v>
                </c:pt>
                <c:pt idx="223">
                  <c:v>29.204636628720444</c:v>
                </c:pt>
                <c:pt idx="224">
                  <c:v>29.455661122435359</c:v>
                </c:pt>
                <c:pt idx="225">
                  <c:v>37.538649820057543</c:v>
                </c:pt>
                <c:pt idx="226">
                  <c:v>31.06221788221119</c:v>
                </c:pt>
                <c:pt idx="227">
                  <c:v>27.397260273972602</c:v>
                </c:pt>
                <c:pt idx="228">
                  <c:v>27.397260273972602</c:v>
                </c:pt>
                <c:pt idx="229">
                  <c:v>44.366516049104902</c:v>
                </c:pt>
                <c:pt idx="230">
                  <c:v>31.96590605958513</c:v>
                </c:pt>
                <c:pt idx="231">
                  <c:v>27.397260273972602</c:v>
                </c:pt>
                <c:pt idx="232">
                  <c:v>27.397260273972602</c:v>
                </c:pt>
                <c:pt idx="233">
                  <c:v>35.731273465309783</c:v>
                </c:pt>
                <c:pt idx="234">
                  <c:v>42.308115200642099</c:v>
                </c:pt>
                <c:pt idx="235">
                  <c:v>27.397260273972602</c:v>
                </c:pt>
                <c:pt idx="236">
                  <c:v>27.397260273972602</c:v>
                </c:pt>
                <c:pt idx="237">
                  <c:v>29.656480717407369</c:v>
                </c:pt>
                <c:pt idx="238">
                  <c:v>27.397260273972602</c:v>
                </c:pt>
                <c:pt idx="239">
                  <c:v>27.397260273972602</c:v>
                </c:pt>
                <c:pt idx="240">
                  <c:v>55.21077417759173</c:v>
                </c:pt>
                <c:pt idx="241">
                  <c:v>60.482288545606252</c:v>
                </c:pt>
                <c:pt idx="242">
                  <c:v>44.617540542819839</c:v>
                </c:pt>
                <c:pt idx="243">
                  <c:v>27.397260273972602</c:v>
                </c:pt>
                <c:pt idx="244">
                  <c:v>41.052992732067196</c:v>
                </c:pt>
                <c:pt idx="245">
                  <c:v>44.918769935277794</c:v>
                </c:pt>
                <c:pt idx="246">
                  <c:v>53.001758632899907</c:v>
                </c:pt>
                <c:pt idx="247">
                  <c:v>61.134952229265096</c:v>
                </c:pt>
                <c:pt idx="248">
                  <c:v>51.244587176895195</c:v>
                </c:pt>
                <c:pt idx="249">
                  <c:v>41.705656415726132</c:v>
                </c:pt>
                <c:pt idx="250">
                  <c:v>27.397260273972602</c:v>
                </c:pt>
                <c:pt idx="251">
                  <c:v>27.397260273972602</c:v>
                </c:pt>
                <c:pt idx="252">
                  <c:v>50.491513695750228</c:v>
                </c:pt>
                <c:pt idx="253">
                  <c:v>64.197451052587823</c:v>
                </c:pt>
                <c:pt idx="254">
                  <c:v>70.37265359797621</c:v>
                </c:pt>
                <c:pt idx="255">
                  <c:v>52.349094949241049</c:v>
                </c:pt>
                <c:pt idx="256">
                  <c:v>52.349094949241049</c:v>
                </c:pt>
                <c:pt idx="257">
                  <c:v>66.105237204821591</c:v>
                </c:pt>
                <c:pt idx="258">
                  <c:v>83.275312574925834</c:v>
                </c:pt>
                <c:pt idx="259">
                  <c:v>90.956662082604069</c:v>
                </c:pt>
                <c:pt idx="260">
                  <c:v>87.743548563052371</c:v>
                </c:pt>
                <c:pt idx="261">
                  <c:v>52.600119442956036</c:v>
                </c:pt>
                <c:pt idx="262">
                  <c:v>53.202578227872003</c:v>
                </c:pt>
                <c:pt idx="263">
                  <c:v>70.874702585406141</c:v>
                </c:pt>
                <c:pt idx="264">
                  <c:v>42.358320099385097</c:v>
                </c:pt>
                <c:pt idx="265">
                  <c:v>56.516101544909645</c:v>
                </c:pt>
                <c:pt idx="266">
                  <c:v>63.896221660129854</c:v>
                </c:pt>
                <c:pt idx="267">
                  <c:v>60.5324934443492</c:v>
                </c:pt>
                <c:pt idx="268">
                  <c:v>55.56220846879269</c:v>
                </c:pt>
                <c:pt idx="269">
                  <c:v>50.089874505806264</c:v>
                </c:pt>
                <c:pt idx="270">
                  <c:v>60.080649355662231</c:v>
                </c:pt>
                <c:pt idx="271">
                  <c:v>102.3531740972639</c:v>
                </c:pt>
                <c:pt idx="272">
                  <c:v>115.50685756792859</c:v>
                </c:pt>
                <c:pt idx="273">
                  <c:v>#N/A</c:v>
                </c:pt>
                <c:pt idx="274">
                  <c:v>#N/A</c:v>
                </c:pt>
                <c:pt idx="275">
                  <c:v>#N/A</c:v>
                </c:pt>
                <c:pt idx="276">
                  <c:v>#N/A</c:v>
                </c:pt>
                <c:pt idx="277">
                  <c:v>#N/A</c:v>
                </c:pt>
                <c:pt idx="278">
                  <c:v>#N/A</c:v>
                </c:pt>
                <c:pt idx="279">
                  <c:v>#N/A</c:v>
                </c:pt>
                <c:pt idx="280">
                  <c:v>#N/A</c:v>
                </c:pt>
                <c:pt idx="281">
                  <c:v>#N/A</c:v>
                </c:pt>
                <c:pt idx="282">
                  <c:v>#N/A</c:v>
                </c:pt>
                <c:pt idx="283">
                  <c:v>#N/A</c:v>
                </c:pt>
                <c:pt idx="284">
                  <c:v>#N/A</c:v>
                </c:pt>
                <c:pt idx="285">
                  <c:v>#N/A</c:v>
                </c:pt>
                <c:pt idx="286">
                  <c:v>#N/A</c:v>
                </c:pt>
                <c:pt idx="287">
                  <c:v>#N/A</c:v>
                </c:pt>
                <c:pt idx="288">
                  <c:v>#N/A</c:v>
                </c:pt>
                <c:pt idx="289">
                  <c:v>#N/A</c:v>
                </c:pt>
                <c:pt idx="290">
                  <c:v>#N/A</c:v>
                </c:pt>
                <c:pt idx="291">
                  <c:v>#N/A</c:v>
                </c:pt>
                <c:pt idx="292">
                  <c:v>#N/A</c:v>
                </c:pt>
                <c:pt idx="293">
                  <c:v>#N/A</c:v>
                </c:pt>
                <c:pt idx="294">
                  <c:v>#N/A</c:v>
                </c:pt>
                <c:pt idx="295">
                  <c:v>#N/A</c:v>
                </c:pt>
                <c:pt idx="296">
                  <c:v>#N/A</c:v>
                </c:pt>
                <c:pt idx="297">
                  <c:v>#N/A</c:v>
                </c:pt>
                <c:pt idx="298">
                  <c:v>#N/A</c:v>
                </c:pt>
                <c:pt idx="299">
                  <c:v>#N/A</c:v>
                </c:pt>
                <c:pt idx="300">
                  <c:v>#N/A</c:v>
                </c:pt>
                <c:pt idx="301">
                  <c:v>#N/A</c:v>
                </c:pt>
                <c:pt idx="302">
                  <c:v>#N/A</c:v>
                </c:pt>
                <c:pt idx="303">
                  <c:v>#N/A</c:v>
                </c:pt>
                <c:pt idx="304">
                  <c:v>#N/A</c:v>
                </c:pt>
                <c:pt idx="305">
                  <c:v>#N/A</c:v>
                </c:pt>
                <c:pt idx="306">
                  <c:v>#N/A</c:v>
                </c:pt>
                <c:pt idx="307">
                  <c:v>#N/A</c:v>
                </c:pt>
                <c:pt idx="308">
                  <c:v>#N/A</c:v>
                </c:pt>
                <c:pt idx="309">
                  <c:v>#N/A</c:v>
                </c:pt>
                <c:pt idx="310">
                  <c:v>#N/A</c:v>
                </c:pt>
                <c:pt idx="311">
                  <c:v>#N/A</c:v>
                </c:pt>
                <c:pt idx="312">
                  <c:v>#N/A</c:v>
                </c:pt>
                <c:pt idx="313">
                  <c:v>#N/A</c:v>
                </c:pt>
                <c:pt idx="314">
                  <c:v>#N/A</c:v>
                </c:pt>
                <c:pt idx="315">
                  <c:v>#N/A</c:v>
                </c:pt>
                <c:pt idx="316">
                  <c:v>#N/A</c:v>
                </c:pt>
                <c:pt idx="317">
                  <c:v>#N/A</c:v>
                </c:pt>
                <c:pt idx="318">
                  <c:v>#N/A</c:v>
                </c:pt>
                <c:pt idx="319">
                  <c:v>#N/A</c:v>
                </c:pt>
                <c:pt idx="320">
                  <c:v>#N/A</c:v>
                </c:pt>
                <c:pt idx="321">
                  <c:v>#N/A</c:v>
                </c:pt>
                <c:pt idx="322">
                  <c:v>#N/A</c:v>
                </c:pt>
                <c:pt idx="323">
                  <c:v>#N/A</c:v>
                </c:pt>
                <c:pt idx="324">
                  <c:v>#N/A</c:v>
                </c:pt>
                <c:pt idx="325">
                  <c:v>#N/A</c:v>
                </c:pt>
                <c:pt idx="326">
                  <c:v>#N/A</c:v>
                </c:pt>
                <c:pt idx="327">
                  <c:v>#N/A</c:v>
                </c:pt>
                <c:pt idx="328">
                  <c:v>#N/A</c:v>
                </c:pt>
                <c:pt idx="329">
                  <c:v>#N/A</c:v>
                </c:pt>
                <c:pt idx="330">
                  <c:v>#N/A</c:v>
                </c:pt>
                <c:pt idx="331">
                  <c:v>#N/A</c:v>
                </c:pt>
                <c:pt idx="332">
                  <c:v>#N/A</c:v>
                </c:pt>
                <c:pt idx="333">
                  <c:v>#N/A</c:v>
                </c:pt>
                <c:pt idx="334">
                  <c:v>#N/A</c:v>
                </c:pt>
                <c:pt idx="335">
                  <c:v>#N/A</c:v>
                </c:pt>
                <c:pt idx="336">
                  <c:v>#N/A</c:v>
                </c:pt>
                <c:pt idx="337">
                  <c:v>#N/A</c:v>
                </c:pt>
                <c:pt idx="338">
                  <c:v>#N/A</c:v>
                </c:pt>
                <c:pt idx="339">
                  <c:v>#N/A</c:v>
                </c:pt>
                <c:pt idx="340">
                  <c:v>#N/A</c:v>
                </c:pt>
                <c:pt idx="341">
                  <c:v>#N/A</c:v>
                </c:pt>
                <c:pt idx="342">
                  <c:v>#N/A</c:v>
                </c:pt>
                <c:pt idx="343">
                  <c:v>#N/A</c:v>
                </c:pt>
                <c:pt idx="344">
                  <c:v>#N/A</c:v>
                </c:pt>
                <c:pt idx="345">
                  <c:v>#N/A</c:v>
                </c:pt>
                <c:pt idx="346">
                  <c:v>#N/A</c:v>
                </c:pt>
                <c:pt idx="347">
                  <c:v>#N/A</c:v>
                </c:pt>
                <c:pt idx="348">
                  <c:v>#N/A</c:v>
                </c:pt>
                <c:pt idx="349">
                  <c:v>#N/A</c:v>
                </c:pt>
                <c:pt idx="350">
                  <c:v>#N/A</c:v>
                </c:pt>
                <c:pt idx="351">
                  <c:v>#N/A</c:v>
                </c:pt>
                <c:pt idx="352">
                  <c:v>#N/A</c:v>
                </c:pt>
                <c:pt idx="353">
                  <c:v>#N/A</c:v>
                </c:pt>
                <c:pt idx="354">
                  <c:v>#N/A</c:v>
                </c:pt>
                <c:pt idx="355">
                  <c:v>#N/A</c:v>
                </c:pt>
                <c:pt idx="356">
                  <c:v>#N/A</c:v>
                </c:pt>
                <c:pt idx="357">
                  <c:v>#N/A</c:v>
                </c:pt>
                <c:pt idx="358">
                  <c:v>#N/A</c:v>
                </c:pt>
                <c:pt idx="359">
                  <c:v>#N/A</c:v>
                </c:pt>
                <c:pt idx="360">
                  <c:v>#N/A</c:v>
                </c:pt>
                <c:pt idx="361">
                  <c:v>#N/A</c:v>
                </c:pt>
                <c:pt idx="362">
                  <c:v>#N/A</c:v>
                </c:pt>
                <c:pt idx="363">
                  <c:v>#N/A</c:v>
                </c:pt>
                <c:pt idx="36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97097984"/>
        <c:axId val="97100160"/>
      </c:barChart>
      <c:catAx>
        <c:axId val="970979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Dato</a:t>
                </a:r>
              </a:p>
            </c:rich>
          </c:tx>
          <c:layout>
            <c:manualLayout>
              <c:xMode val="edge"/>
              <c:yMode val="edge"/>
              <c:x val="0.49414887581137928"/>
              <c:y val="0.93409850028461694"/>
            </c:manualLayout>
          </c:layout>
          <c:overlay val="0"/>
        </c:title>
        <c:numFmt formatCode="General" sourceLinked="1"/>
        <c:majorTickMark val="in"/>
        <c:minorTickMark val="none"/>
        <c:tickLblPos val="nextTo"/>
        <c:txPr>
          <a:bodyPr/>
          <a:lstStyle/>
          <a:p>
            <a:pPr>
              <a:defRPr sz="900"/>
            </a:pPr>
            <a:endParaRPr lang="da-DK"/>
          </a:p>
        </c:txPr>
        <c:crossAx val="97100160"/>
        <c:crosses val="autoZero"/>
        <c:auto val="0"/>
        <c:lblAlgn val="ctr"/>
        <c:lblOffset val="100"/>
        <c:tickLblSkip val="7"/>
        <c:tickMarkSkip val="7"/>
        <c:noMultiLvlLbl val="0"/>
      </c:catAx>
      <c:valAx>
        <c:axId val="9710016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Varmesalg [MWh/dag]</a:t>
                </a:r>
              </a:p>
            </c:rich>
          </c:tx>
          <c:layout>
            <c:manualLayout>
              <c:xMode val="edge"/>
              <c:yMode val="edge"/>
              <c:x val="9.3357357848035828E-3"/>
              <c:y val="0.38305248031153077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da-DK"/>
          </a:p>
        </c:txPr>
        <c:crossAx val="9709798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3870512386895006"/>
          <c:y val="0.11532062214456497"/>
          <c:w val="0.19124004039755191"/>
          <c:h val="0.19065570599964957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</c:spPr>
      <c:txPr>
        <a:bodyPr/>
        <a:lstStyle/>
        <a:p>
          <a:pPr>
            <a:defRPr sz="900"/>
          </a:pPr>
          <a:endParaRPr lang="da-DK"/>
        </a:p>
      </c:txPr>
    </c:legend>
    <c:plotVisOnly val="1"/>
    <c:dispBlanksAs val="span"/>
    <c:showDLblsOverMax val="0"/>
  </c:chart>
  <c:printSettings>
    <c:headerFooter/>
    <c:pageMargins b="0.75" l="0.7" r="0.7" t="0.75" header="0.3" footer="0.3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da-DK" sz="1200"/>
              <a:t>Varmesalg </a:t>
            </a:r>
            <a:r>
              <a:rPr lang="da-DK" sz="1200" baseline="0"/>
              <a:t>- varighedskurve</a:t>
            </a:r>
            <a:endParaRPr lang="da-DK" sz="1200"/>
          </a:p>
        </c:rich>
      </c:tx>
      <c:layout>
        <c:manualLayout>
          <c:xMode val="edge"/>
          <c:yMode val="edge"/>
          <c:x val="8.2122709011019854E-2"/>
          <c:y val="1.611278441601940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2335948559571095E-2"/>
          <c:y val="8.6288189625058465E-2"/>
          <c:w val="0.8884269089686857"/>
          <c:h val="0.7755895122266853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Data_sorteret!$Q$6</c:f>
              <c:strCache>
                <c:ptCount val="1"/>
                <c:pt idx="0">
                  <c:v>200 kr./MWh Lavlast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val>
            <c:numRef>
              <c:f>Data_sorteret!$Q$7:$Q$371</c:f>
              <c:numCache>
                <c:formatCode>0.00</c:formatCode>
                <c:ptCount val="36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  <c:pt idx="50">
                  <c:v>#N/A</c:v>
                </c:pt>
                <c:pt idx="51">
                  <c:v>#N/A</c:v>
                </c:pt>
                <c:pt idx="52">
                  <c:v>#N/A</c:v>
                </c:pt>
                <c:pt idx="53">
                  <c:v>#N/A</c:v>
                </c:pt>
                <c:pt idx="54">
                  <c:v>#N/A</c:v>
                </c:pt>
                <c:pt idx="55">
                  <c:v>#N/A</c:v>
                </c:pt>
                <c:pt idx="56">
                  <c:v>#N/A</c:v>
                </c:pt>
                <c:pt idx="57">
                  <c:v>#N/A</c:v>
                </c:pt>
                <c:pt idx="58">
                  <c:v>#N/A</c:v>
                </c:pt>
                <c:pt idx="59">
                  <c:v>#N/A</c:v>
                </c:pt>
                <c:pt idx="60">
                  <c:v>#N/A</c:v>
                </c:pt>
                <c:pt idx="61">
                  <c:v>#N/A</c:v>
                </c:pt>
                <c:pt idx="62">
                  <c:v>#N/A</c:v>
                </c:pt>
                <c:pt idx="63">
                  <c:v>#N/A</c:v>
                </c:pt>
                <c:pt idx="64">
                  <c:v>#N/A</c:v>
                </c:pt>
                <c:pt idx="65">
                  <c:v>#N/A</c:v>
                </c:pt>
                <c:pt idx="66">
                  <c:v>#N/A</c:v>
                </c:pt>
                <c:pt idx="67">
                  <c:v>#N/A</c:v>
                </c:pt>
                <c:pt idx="68">
                  <c:v>#N/A</c:v>
                </c:pt>
                <c:pt idx="69">
                  <c:v>#N/A</c:v>
                </c:pt>
                <c:pt idx="70">
                  <c:v>#N/A</c:v>
                </c:pt>
                <c:pt idx="71">
                  <c:v>#N/A</c:v>
                </c:pt>
                <c:pt idx="72">
                  <c:v>#N/A</c:v>
                </c:pt>
                <c:pt idx="73">
                  <c:v>#N/A</c:v>
                </c:pt>
                <c:pt idx="74">
                  <c:v>#N/A</c:v>
                </c:pt>
                <c:pt idx="75">
                  <c:v>#N/A</c:v>
                </c:pt>
                <c:pt idx="76">
                  <c:v>#N/A</c:v>
                </c:pt>
                <c:pt idx="77">
                  <c:v>#N/A</c:v>
                </c:pt>
                <c:pt idx="78">
                  <c:v>#N/A</c:v>
                </c:pt>
                <c:pt idx="79">
                  <c:v>#N/A</c:v>
                </c:pt>
                <c:pt idx="80">
                  <c:v>#N/A</c:v>
                </c:pt>
                <c:pt idx="81">
                  <c:v>#N/A</c:v>
                </c:pt>
                <c:pt idx="82">
                  <c:v>#N/A</c:v>
                </c:pt>
                <c:pt idx="83">
                  <c:v>#N/A</c:v>
                </c:pt>
                <c:pt idx="84">
                  <c:v>#N/A</c:v>
                </c:pt>
                <c:pt idx="85">
                  <c:v>#N/A</c:v>
                </c:pt>
                <c:pt idx="86">
                  <c:v>#N/A</c:v>
                </c:pt>
                <c:pt idx="87">
                  <c:v>#N/A</c:v>
                </c:pt>
                <c:pt idx="88">
                  <c:v>#N/A</c:v>
                </c:pt>
                <c:pt idx="89">
                  <c:v>#N/A</c:v>
                </c:pt>
                <c:pt idx="90">
                  <c:v>#N/A</c:v>
                </c:pt>
                <c:pt idx="91">
                  <c:v>#N/A</c:v>
                </c:pt>
                <c:pt idx="92">
                  <c:v>#N/A</c:v>
                </c:pt>
                <c:pt idx="93">
                  <c:v>#N/A</c:v>
                </c:pt>
                <c:pt idx="94">
                  <c:v>#N/A</c:v>
                </c:pt>
                <c:pt idx="95">
                  <c:v>#N/A</c:v>
                </c:pt>
                <c:pt idx="96">
                  <c:v>#N/A</c:v>
                </c:pt>
                <c:pt idx="97">
                  <c:v>#N/A</c:v>
                </c:pt>
                <c:pt idx="98">
                  <c:v>#N/A</c:v>
                </c:pt>
                <c:pt idx="99">
                  <c:v>#N/A</c:v>
                </c:pt>
                <c:pt idx="100">
                  <c:v>#N/A</c:v>
                </c:pt>
                <c:pt idx="101">
                  <c:v>#N/A</c:v>
                </c:pt>
                <c:pt idx="102">
                  <c:v>#N/A</c:v>
                </c:pt>
                <c:pt idx="103">
                  <c:v>#N/A</c:v>
                </c:pt>
                <c:pt idx="104">
                  <c:v>#N/A</c:v>
                </c:pt>
                <c:pt idx="105">
                  <c:v>#N/A</c:v>
                </c:pt>
                <c:pt idx="106">
                  <c:v>#N/A</c:v>
                </c:pt>
                <c:pt idx="107">
                  <c:v>#N/A</c:v>
                </c:pt>
                <c:pt idx="108">
                  <c:v>#N/A</c:v>
                </c:pt>
                <c:pt idx="109">
                  <c:v>#N/A</c:v>
                </c:pt>
                <c:pt idx="110">
                  <c:v>#N/A</c:v>
                </c:pt>
                <c:pt idx="111">
                  <c:v>#N/A</c:v>
                </c:pt>
                <c:pt idx="112">
                  <c:v>#N/A</c:v>
                </c:pt>
                <c:pt idx="113">
                  <c:v>#N/A</c:v>
                </c:pt>
                <c:pt idx="114">
                  <c:v>#N/A</c:v>
                </c:pt>
                <c:pt idx="115">
                  <c:v>#N/A</c:v>
                </c:pt>
                <c:pt idx="116">
                  <c:v>#N/A</c:v>
                </c:pt>
                <c:pt idx="117">
                  <c:v>#N/A</c:v>
                </c:pt>
                <c:pt idx="118">
                  <c:v>#N/A</c:v>
                </c:pt>
                <c:pt idx="119">
                  <c:v>#N/A</c:v>
                </c:pt>
                <c:pt idx="120">
                  <c:v>#N/A</c:v>
                </c:pt>
                <c:pt idx="121">
                  <c:v>#N/A</c:v>
                </c:pt>
                <c:pt idx="122">
                  <c:v>#N/A</c:v>
                </c:pt>
                <c:pt idx="123">
                  <c:v>#N/A</c:v>
                </c:pt>
                <c:pt idx="124">
                  <c:v>#N/A</c:v>
                </c:pt>
                <c:pt idx="125">
                  <c:v>#N/A</c:v>
                </c:pt>
                <c:pt idx="126">
                  <c:v>#N/A</c:v>
                </c:pt>
                <c:pt idx="127">
                  <c:v>#N/A</c:v>
                </c:pt>
                <c:pt idx="128">
                  <c:v>#N/A</c:v>
                </c:pt>
                <c:pt idx="129">
                  <c:v>#N/A</c:v>
                </c:pt>
                <c:pt idx="130">
                  <c:v>#N/A</c:v>
                </c:pt>
                <c:pt idx="131">
                  <c:v>#N/A</c:v>
                </c:pt>
                <c:pt idx="132">
                  <c:v>#N/A</c:v>
                </c:pt>
                <c:pt idx="133">
                  <c:v>#N/A</c:v>
                </c:pt>
                <c:pt idx="134">
                  <c:v>#N/A</c:v>
                </c:pt>
                <c:pt idx="135">
                  <c:v>#N/A</c:v>
                </c:pt>
                <c:pt idx="136">
                  <c:v>#N/A</c:v>
                </c:pt>
                <c:pt idx="137">
                  <c:v>#N/A</c:v>
                </c:pt>
                <c:pt idx="138">
                  <c:v>#N/A</c:v>
                </c:pt>
                <c:pt idx="139">
                  <c:v>#N/A</c:v>
                </c:pt>
                <c:pt idx="140">
                  <c:v>#N/A</c:v>
                </c:pt>
                <c:pt idx="141">
                  <c:v>#N/A</c:v>
                </c:pt>
                <c:pt idx="142">
                  <c:v>#N/A</c:v>
                </c:pt>
                <c:pt idx="143">
                  <c:v>#N/A</c:v>
                </c:pt>
                <c:pt idx="144">
                  <c:v>#N/A</c:v>
                </c:pt>
                <c:pt idx="145">
                  <c:v>#N/A</c:v>
                </c:pt>
                <c:pt idx="146">
                  <c:v>#N/A</c:v>
                </c:pt>
                <c:pt idx="147">
                  <c:v>#N/A</c:v>
                </c:pt>
                <c:pt idx="148">
                  <c:v>#N/A</c:v>
                </c:pt>
                <c:pt idx="149">
                  <c:v>#N/A</c:v>
                </c:pt>
                <c:pt idx="150">
                  <c:v>#N/A</c:v>
                </c:pt>
                <c:pt idx="151">
                  <c:v>#N/A</c:v>
                </c:pt>
                <c:pt idx="152">
                  <c:v>#N/A</c:v>
                </c:pt>
                <c:pt idx="153">
                  <c:v>#N/A</c:v>
                </c:pt>
                <c:pt idx="154">
                  <c:v>#N/A</c:v>
                </c:pt>
                <c:pt idx="155">
                  <c:v>#N/A</c:v>
                </c:pt>
                <c:pt idx="156">
                  <c:v>#N/A</c:v>
                </c:pt>
                <c:pt idx="157">
                  <c:v>#N/A</c:v>
                </c:pt>
                <c:pt idx="158">
                  <c:v>#N/A</c:v>
                </c:pt>
                <c:pt idx="159">
                  <c:v>#N/A</c:v>
                </c:pt>
                <c:pt idx="160">
                  <c:v>#N/A</c:v>
                </c:pt>
                <c:pt idx="161">
                  <c:v>#N/A</c:v>
                </c:pt>
                <c:pt idx="162">
                  <c:v>#N/A</c:v>
                </c:pt>
                <c:pt idx="163">
                  <c:v>#N/A</c:v>
                </c:pt>
                <c:pt idx="164">
                  <c:v>#N/A</c:v>
                </c:pt>
                <c:pt idx="165">
                  <c:v>#N/A</c:v>
                </c:pt>
                <c:pt idx="166">
                  <c:v>#N/A</c:v>
                </c:pt>
                <c:pt idx="167">
                  <c:v>#N/A</c:v>
                </c:pt>
                <c:pt idx="168">
                  <c:v>#N/A</c:v>
                </c:pt>
                <c:pt idx="169">
                  <c:v>#N/A</c:v>
                </c:pt>
                <c:pt idx="170">
                  <c:v>#N/A</c:v>
                </c:pt>
                <c:pt idx="171">
                  <c:v>#N/A</c:v>
                </c:pt>
                <c:pt idx="172">
                  <c:v>#N/A</c:v>
                </c:pt>
                <c:pt idx="173">
                  <c:v>#N/A</c:v>
                </c:pt>
                <c:pt idx="174">
                  <c:v>#N/A</c:v>
                </c:pt>
                <c:pt idx="175">
                  <c:v>#N/A</c:v>
                </c:pt>
                <c:pt idx="176">
                  <c:v>#N/A</c:v>
                </c:pt>
                <c:pt idx="177">
                  <c:v>#N/A</c:v>
                </c:pt>
                <c:pt idx="178">
                  <c:v>#N/A</c:v>
                </c:pt>
                <c:pt idx="179">
                  <c:v>#N/A</c:v>
                </c:pt>
                <c:pt idx="180">
                  <c:v>#N/A</c:v>
                </c:pt>
                <c:pt idx="181">
                  <c:v>#N/A</c:v>
                </c:pt>
                <c:pt idx="182">
                  <c:v>#N/A</c:v>
                </c:pt>
                <c:pt idx="183">
                  <c:v>#N/A</c:v>
                </c:pt>
                <c:pt idx="184">
                  <c:v>#N/A</c:v>
                </c:pt>
                <c:pt idx="185">
                  <c:v>#N/A</c:v>
                </c:pt>
                <c:pt idx="186">
                  <c:v>#N/A</c:v>
                </c:pt>
                <c:pt idx="187">
                  <c:v>#N/A</c:v>
                </c:pt>
                <c:pt idx="188">
                  <c:v>#N/A</c:v>
                </c:pt>
                <c:pt idx="189">
                  <c:v>#N/A</c:v>
                </c:pt>
                <c:pt idx="190">
                  <c:v>#N/A</c:v>
                </c:pt>
                <c:pt idx="191">
                  <c:v>#N/A</c:v>
                </c:pt>
                <c:pt idx="192">
                  <c:v>#N/A</c:v>
                </c:pt>
                <c:pt idx="193">
                  <c:v>#N/A</c:v>
                </c:pt>
                <c:pt idx="194">
                  <c:v>#N/A</c:v>
                </c:pt>
                <c:pt idx="195">
                  <c:v>#N/A</c:v>
                </c:pt>
                <c:pt idx="196">
                  <c:v>#N/A</c:v>
                </c:pt>
                <c:pt idx="197">
                  <c:v>#N/A</c:v>
                </c:pt>
                <c:pt idx="198">
                  <c:v>#N/A</c:v>
                </c:pt>
                <c:pt idx="199">
                  <c:v>#N/A</c:v>
                </c:pt>
                <c:pt idx="200">
                  <c:v>#N/A</c:v>
                </c:pt>
                <c:pt idx="201">
                  <c:v>#N/A</c:v>
                </c:pt>
                <c:pt idx="202">
                  <c:v>#N/A</c:v>
                </c:pt>
                <c:pt idx="203">
                  <c:v>#N/A</c:v>
                </c:pt>
                <c:pt idx="204">
                  <c:v>#N/A</c:v>
                </c:pt>
                <c:pt idx="205">
                  <c:v>#N/A</c:v>
                </c:pt>
                <c:pt idx="206">
                  <c:v>#N/A</c:v>
                </c:pt>
                <c:pt idx="207">
                  <c:v>#N/A</c:v>
                </c:pt>
                <c:pt idx="208">
                  <c:v>#N/A</c:v>
                </c:pt>
                <c:pt idx="209">
                  <c:v>#N/A</c:v>
                </c:pt>
                <c:pt idx="210">
                  <c:v>#N/A</c:v>
                </c:pt>
                <c:pt idx="211">
                  <c:v>#N/A</c:v>
                </c:pt>
                <c:pt idx="212">
                  <c:v>#N/A</c:v>
                </c:pt>
                <c:pt idx="213">
                  <c:v>#N/A</c:v>
                </c:pt>
                <c:pt idx="214">
                  <c:v>#N/A</c:v>
                </c:pt>
                <c:pt idx="215">
                  <c:v>#N/A</c:v>
                </c:pt>
                <c:pt idx="216">
                  <c:v>#N/A</c:v>
                </c:pt>
                <c:pt idx="217">
                  <c:v>#N/A</c:v>
                </c:pt>
                <c:pt idx="218">
                  <c:v>#N/A</c:v>
                </c:pt>
                <c:pt idx="219">
                  <c:v>#N/A</c:v>
                </c:pt>
                <c:pt idx="220">
                  <c:v>#N/A</c:v>
                </c:pt>
                <c:pt idx="221">
                  <c:v>#N/A</c:v>
                </c:pt>
                <c:pt idx="222">
                  <c:v>#N/A</c:v>
                </c:pt>
                <c:pt idx="223">
                  <c:v>#N/A</c:v>
                </c:pt>
                <c:pt idx="224">
                  <c:v>#N/A</c:v>
                </c:pt>
                <c:pt idx="225">
                  <c:v>#N/A</c:v>
                </c:pt>
                <c:pt idx="226">
                  <c:v>#N/A</c:v>
                </c:pt>
                <c:pt idx="227">
                  <c:v>#N/A</c:v>
                </c:pt>
                <c:pt idx="228">
                  <c:v>#N/A</c:v>
                </c:pt>
                <c:pt idx="229">
                  <c:v>#N/A</c:v>
                </c:pt>
                <c:pt idx="230">
                  <c:v>#N/A</c:v>
                </c:pt>
                <c:pt idx="231">
                  <c:v>#N/A</c:v>
                </c:pt>
                <c:pt idx="232">
                  <c:v>#N/A</c:v>
                </c:pt>
                <c:pt idx="233">
                  <c:v>#N/A</c:v>
                </c:pt>
                <c:pt idx="234">
                  <c:v>#N/A</c:v>
                </c:pt>
                <c:pt idx="235">
                  <c:v>#N/A</c:v>
                </c:pt>
                <c:pt idx="236">
                  <c:v>#N/A</c:v>
                </c:pt>
                <c:pt idx="237">
                  <c:v>#N/A</c:v>
                </c:pt>
                <c:pt idx="238">
                  <c:v>#N/A</c:v>
                </c:pt>
                <c:pt idx="239">
                  <c:v>#N/A</c:v>
                </c:pt>
                <c:pt idx="240">
                  <c:v>#N/A</c:v>
                </c:pt>
                <c:pt idx="241">
                  <c:v>#N/A</c:v>
                </c:pt>
                <c:pt idx="242">
                  <c:v>#N/A</c:v>
                </c:pt>
                <c:pt idx="243">
                  <c:v>#N/A</c:v>
                </c:pt>
                <c:pt idx="244">
                  <c:v>#N/A</c:v>
                </c:pt>
                <c:pt idx="245">
                  <c:v>#N/A</c:v>
                </c:pt>
                <c:pt idx="246">
                  <c:v>#N/A</c:v>
                </c:pt>
                <c:pt idx="247">
                  <c:v>#N/A</c:v>
                </c:pt>
                <c:pt idx="248">
                  <c:v>#N/A</c:v>
                </c:pt>
                <c:pt idx="249">
                  <c:v>#N/A</c:v>
                </c:pt>
                <c:pt idx="250">
                  <c:v>#N/A</c:v>
                </c:pt>
                <c:pt idx="251">
                  <c:v>66.2056470023076</c:v>
                </c:pt>
                <c:pt idx="252">
                  <c:v>66.105237204821577</c:v>
                </c:pt>
                <c:pt idx="253">
                  <c:v>65.753802913620618</c:v>
                </c:pt>
                <c:pt idx="254">
                  <c:v>64.850114736246738</c:v>
                </c:pt>
                <c:pt idx="255">
                  <c:v>64.197451052587823</c:v>
                </c:pt>
                <c:pt idx="256">
                  <c:v>63.896221660129839</c:v>
                </c:pt>
                <c:pt idx="257">
                  <c:v>62.590894292811967</c:v>
                </c:pt>
                <c:pt idx="258">
                  <c:v>61.134952229265096</c:v>
                </c:pt>
                <c:pt idx="259">
                  <c:v>60.532493444349186</c:v>
                </c:pt>
                <c:pt idx="260">
                  <c:v>60.482288545606238</c:v>
                </c:pt>
                <c:pt idx="261">
                  <c:v>60.080649355662217</c:v>
                </c:pt>
                <c:pt idx="262">
                  <c:v>59.980239558176208</c:v>
                </c:pt>
                <c:pt idx="263">
                  <c:v>56.867535836110584</c:v>
                </c:pt>
                <c:pt idx="264">
                  <c:v>56.716921139881563</c:v>
                </c:pt>
                <c:pt idx="265">
                  <c:v>56.516101544909638</c:v>
                </c:pt>
                <c:pt idx="266">
                  <c:v>55.56220846879269</c:v>
                </c:pt>
                <c:pt idx="267">
                  <c:v>55.311183975077768</c:v>
                </c:pt>
                <c:pt idx="268">
                  <c:v>55.210774177591759</c:v>
                </c:pt>
                <c:pt idx="269">
                  <c:v>55.210774177591716</c:v>
                </c:pt>
                <c:pt idx="270">
                  <c:v>53.202578227871996</c:v>
                </c:pt>
                <c:pt idx="271">
                  <c:v>53.0017586328999</c:v>
                </c:pt>
                <c:pt idx="272">
                  <c:v>52.600119442956029</c:v>
                </c:pt>
                <c:pt idx="273">
                  <c:v>52.349094949241049</c:v>
                </c:pt>
                <c:pt idx="274">
                  <c:v>52.349094949241049</c:v>
                </c:pt>
                <c:pt idx="275">
                  <c:v>51.545816569353136</c:v>
                </c:pt>
                <c:pt idx="276">
                  <c:v>51.24458717689518</c:v>
                </c:pt>
                <c:pt idx="277">
                  <c:v>50.491513695750214</c:v>
                </c:pt>
                <c:pt idx="278">
                  <c:v>50.190284303292245</c:v>
                </c:pt>
                <c:pt idx="279">
                  <c:v>50.190284303292245</c:v>
                </c:pt>
                <c:pt idx="280">
                  <c:v>50.089874505806264</c:v>
                </c:pt>
                <c:pt idx="281">
                  <c:v>49.437210822147321</c:v>
                </c:pt>
                <c:pt idx="282">
                  <c:v>49.387005923404374</c:v>
                </c:pt>
                <c:pt idx="283">
                  <c:v>48.332703049801481</c:v>
                </c:pt>
                <c:pt idx="284">
                  <c:v>48.232293252315444</c:v>
                </c:pt>
                <c:pt idx="285">
                  <c:v>48.031473657343525</c:v>
                </c:pt>
                <c:pt idx="286">
                  <c:v>47.680039366142537</c:v>
                </c:pt>
                <c:pt idx="287">
                  <c:v>46.324507100081668</c:v>
                </c:pt>
                <c:pt idx="288">
                  <c:v>46.123687505109679</c:v>
                </c:pt>
                <c:pt idx="289">
                  <c:v>45.019179732763789</c:v>
                </c:pt>
                <c:pt idx="290">
                  <c:v>44.918769935277787</c:v>
                </c:pt>
                <c:pt idx="291">
                  <c:v>44.617540542819839</c:v>
                </c:pt>
                <c:pt idx="292">
                  <c:v>44.46692584659084</c:v>
                </c:pt>
                <c:pt idx="293">
                  <c:v>44.366516049104895</c:v>
                </c:pt>
                <c:pt idx="294">
                  <c:v>44.065286656646904</c:v>
                </c:pt>
                <c:pt idx="295">
                  <c:v>43.66364746670294</c:v>
                </c:pt>
                <c:pt idx="296">
                  <c:v>43.312213175501959</c:v>
                </c:pt>
                <c:pt idx="297">
                  <c:v>42.810164188072058</c:v>
                </c:pt>
                <c:pt idx="298">
                  <c:v>42.458729896871048</c:v>
                </c:pt>
                <c:pt idx="299">
                  <c:v>42.358320099385089</c:v>
                </c:pt>
                <c:pt idx="300">
                  <c:v>42.308115200642092</c:v>
                </c:pt>
                <c:pt idx="301">
                  <c:v>41.705656415726125</c:v>
                </c:pt>
                <c:pt idx="302">
                  <c:v>41.705656415726125</c:v>
                </c:pt>
                <c:pt idx="303">
                  <c:v>41.052992732067189</c:v>
                </c:pt>
                <c:pt idx="304">
                  <c:v>39.044796782347426</c:v>
                </c:pt>
                <c:pt idx="305">
                  <c:v>38.69336249114648</c:v>
                </c:pt>
                <c:pt idx="306">
                  <c:v>37.538649820057536</c:v>
                </c:pt>
                <c:pt idx="307">
                  <c:v>37.488444921314588</c:v>
                </c:pt>
                <c:pt idx="308">
                  <c:v>35.731273465309783</c:v>
                </c:pt>
                <c:pt idx="309">
                  <c:v>34.225126503019894</c:v>
                </c:pt>
                <c:pt idx="310">
                  <c:v>34.124716705533999</c:v>
                </c:pt>
                <c:pt idx="311">
                  <c:v>33.572462819360958</c:v>
                </c:pt>
                <c:pt idx="312">
                  <c:v>32.367545249529066</c:v>
                </c:pt>
                <c:pt idx="313">
                  <c:v>31.96590605958513</c:v>
                </c:pt>
                <c:pt idx="314">
                  <c:v>31.714881565870169</c:v>
                </c:pt>
                <c:pt idx="315">
                  <c:v>31.062217882211186</c:v>
                </c:pt>
                <c:pt idx="316">
                  <c:v>29.656480717407369</c:v>
                </c:pt>
                <c:pt idx="317">
                  <c:v>29.455661122435359</c:v>
                </c:pt>
                <c:pt idx="318">
                  <c:v>29.20463662872044</c:v>
                </c:pt>
                <c:pt idx="319">
                  <c:v>27.397260273972602</c:v>
                </c:pt>
                <c:pt idx="320">
                  <c:v>27.397260273972602</c:v>
                </c:pt>
                <c:pt idx="321">
                  <c:v>27.397260273972602</c:v>
                </c:pt>
                <c:pt idx="322">
                  <c:v>27.397260273972602</c:v>
                </c:pt>
                <c:pt idx="323">
                  <c:v>27.397260273972602</c:v>
                </c:pt>
                <c:pt idx="324">
                  <c:v>27.397260273972602</c:v>
                </c:pt>
                <c:pt idx="325">
                  <c:v>27.397260273972602</c:v>
                </c:pt>
                <c:pt idx="326">
                  <c:v>27.397260273972602</c:v>
                </c:pt>
                <c:pt idx="327">
                  <c:v>27.397260273972602</c:v>
                </c:pt>
                <c:pt idx="328">
                  <c:v>27.397260273972602</c:v>
                </c:pt>
                <c:pt idx="329">
                  <c:v>27.397260273972602</c:v>
                </c:pt>
                <c:pt idx="330">
                  <c:v>27.397260273972602</c:v>
                </c:pt>
                <c:pt idx="331">
                  <c:v>27.397260273972602</c:v>
                </c:pt>
                <c:pt idx="332">
                  <c:v>27.397260273972602</c:v>
                </c:pt>
                <c:pt idx="333">
                  <c:v>27.397260273972602</c:v>
                </c:pt>
                <c:pt idx="334">
                  <c:v>27.397260273972602</c:v>
                </c:pt>
                <c:pt idx="335">
                  <c:v>27.397260273972602</c:v>
                </c:pt>
                <c:pt idx="336">
                  <c:v>27.397260273972602</c:v>
                </c:pt>
                <c:pt idx="337">
                  <c:v>27.397260273972602</c:v>
                </c:pt>
                <c:pt idx="338">
                  <c:v>27.397260273972602</c:v>
                </c:pt>
                <c:pt idx="339">
                  <c:v>27.397260273972602</c:v>
                </c:pt>
                <c:pt idx="340">
                  <c:v>27.397260273972602</c:v>
                </c:pt>
                <c:pt idx="341">
                  <c:v>27.397260273972602</c:v>
                </c:pt>
                <c:pt idx="342">
                  <c:v>27.397260273972602</c:v>
                </c:pt>
                <c:pt idx="343">
                  <c:v>27.397260273972602</c:v>
                </c:pt>
                <c:pt idx="344">
                  <c:v>27.397260273972602</c:v>
                </c:pt>
                <c:pt idx="345">
                  <c:v>27.397260273972602</c:v>
                </c:pt>
                <c:pt idx="346">
                  <c:v>27.397260273972602</c:v>
                </c:pt>
                <c:pt idx="347">
                  <c:v>27.397260273972602</c:v>
                </c:pt>
                <c:pt idx="348">
                  <c:v>27.397260273972602</c:v>
                </c:pt>
                <c:pt idx="349">
                  <c:v>27.397260273972602</c:v>
                </c:pt>
                <c:pt idx="350">
                  <c:v>27.397260273972602</c:v>
                </c:pt>
                <c:pt idx="351">
                  <c:v>27.397260273972602</c:v>
                </c:pt>
                <c:pt idx="352">
                  <c:v>27.397260273972602</c:v>
                </c:pt>
                <c:pt idx="353">
                  <c:v>27.397260273972602</c:v>
                </c:pt>
                <c:pt idx="354">
                  <c:v>27.397260273972602</c:v>
                </c:pt>
                <c:pt idx="355">
                  <c:v>27.397260273972602</c:v>
                </c:pt>
                <c:pt idx="356">
                  <c:v>27.397260273972602</c:v>
                </c:pt>
                <c:pt idx="357">
                  <c:v>27.397260273972602</c:v>
                </c:pt>
                <c:pt idx="358">
                  <c:v>27.397260273972602</c:v>
                </c:pt>
                <c:pt idx="359">
                  <c:v>27.397260273972602</c:v>
                </c:pt>
                <c:pt idx="360">
                  <c:v>27.397260273972602</c:v>
                </c:pt>
                <c:pt idx="361">
                  <c:v>27.397260273972602</c:v>
                </c:pt>
                <c:pt idx="362">
                  <c:v>27.397260273972602</c:v>
                </c:pt>
                <c:pt idx="363">
                  <c:v>27.397260273972602</c:v>
                </c:pt>
                <c:pt idx="364">
                  <c:v>27.397260273972602</c:v>
                </c:pt>
              </c:numCache>
            </c:numRef>
          </c:val>
        </c:ser>
        <c:ser>
          <c:idx val="1"/>
          <c:order val="1"/>
          <c:tx>
            <c:strRef>
              <c:f>Data_sorteret!$R$6</c:f>
              <c:strCache>
                <c:ptCount val="1"/>
                <c:pt idx="0">
                  <c:v>400 kr./MWh Mellemlast</c:v>
                </c:pt>
              </c:strCache>
            </c:strRef>
          </c:tx>
          <c:spPr>
            <a:solidFill>
              <a:srgbClr val="FFC000"/>
            </a:solidFill>
            <a:ln cap="rnd"/>
          </c:spPr>
          <c:invertIfNegative val="0"/>
          <c:val>
            <c:numRef>
              <c:f>Data_sorteret!$R$7:$R$371</c:f>
              <c:numCache>
                <c:formatCode>0.00</c:formatCode>
                <c:ptCount val="36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  <c:pt idx="50">
                  <c:v>#N/A</c:v>
                </c:pt>
                <c:pt idx="51">
                  <c:v>#N/A</c:v>
                </c:pt>
                <c:pt idx="52">
                  <c:v>#N/A</c:v>
                </c:pt>
                <c:pt idx="53">
                  <c:v>#N/A</c:v>
                </c:pt>
                <c:pt idx="54">
                  <c:v>#N/A</c:v>
                </c:pt>
                <c:pt idx="55">
                  <c:v>#N/A</c:v>
                </c:pt>
                <c:pt idx="56">
                  <c:v>#N/A</c:v>
                </c:pt>
                <c:pt idx="57">
                  <c:v>#N/A</c:v>
                </c:pt>
                <c:pt idx="58">
                  <c:v>#N/A</c:v>
                </c:pt>
                <c:pt idx="59">
                  <c:v>#N/A</c:v>
                </c:pt>
                <c:pt idx="60">
                  <c:v>#N/A</c:v>
                </c:pt>
                <c:pt idx="61">
                  <c:v>#N/A</c:v>
                </c:pt>
                <c:pt idx="62">
                  <c:v>#N/A</c:v>
                </c:pt>
                <c:pt idx="63">
                  <c:v>#N/A</c:v>
                </c:pt>
                <c:pt idx="64">
                  <c:v>#N/A</c:v>
                </c:pt>
                <c:pt idx="65">
                  <c:v>#N/A</c:v>
                </c:pt>
                <c:pt idx="66">
                  <c:v>#N/A</c:v>
                </c:pt>
                <c:pt idx="67">
                  <c:v>#N/A</c:v>
                </c:pt>
                <c:pt idx="68">
                  <c:v>#N/A</c:v>
                </c:pt>
                <c:pt idx="69">
                  <c:v>#N/A</c:v>
                </c:pt>
                <c:pt idx="70">
                  <c:v>#N/A</c:v>
                </c:pt>
                <c:pt idx="71">
                  <c:v>#N/A</c:v>
                </c:pt>
                <c:pt idx="72">
                  <c:v>#N/A</c:v>
                </c:pt>
                <c:pt idx="73">
                  <c:v>#N/A</c:v>
                </c:pt>
                <c:pt idx="74">
                  <c:v>#N/A</c:v>
                </c:pt>
                <c:pt idx="75">
                  <c:v>#N/A</c:v>
                </c:pt>
                <c:pt idx="76">
                  <c:v>#N/A</c:v>
                </c:pt>
                <c:pt idx="77">
                  <c:v>#N/A</c:v>
                </c:pt>
                <c:pt idx="78">
                  <c:v>#N/A</c:v>
                </c:pt>
                <c:pt idx="79">
                  <c:v>#N/A</c:v>
                </c:pt>
                <c:pt idx="80">
                  <c:v>#N/A</c:v>
                </c:pt>
                <c:pt idx="81">
                  <c:v>#N/A</c:v>
                </c:pt>
                <c:pt idx="82">
                  <c:v>#N/A</c:v>
                </c:pt>
                <c:pt idx="83">
                  <c:v>#N/A</c:v>
                </c:pt>
                <c:pt idx="84">
                  <c:v>#N/A</c:v>
                </c:pt>
                <c:pt idx="85">
                  <c:v>#N/A</c:v>
                </c:pt>
                <c:pt idx="86">
                  <c:v>#N/A</c:v>
                </c:pt>
                <c:pt idx="87">
                  <c:v>#N/A</c:v>
                </c:pt>
                <c:pt idx="88">
                  <c:v>#N/A</c:v>
                </c:pt>
                <c:pt idx="89">
                  <c:v>#N/A</c:v>
                </c:pt>
                <c:pt idx="90">
                  <c:v>#N/A</c:v>
                </c:pt>
                <c:pt idx="91">
                  <c:v>#N/A</c:v>
                </c:pt>
                <c:pt idx="92">
                  <c:v>#N/A</c:v>
                </c:pt>
                <c:pt idx="93">
                  <c:v>#N/A</c:v>
                </c:pt>
                <c:pt idx="94">
                  <c:v>#N/A</c:v>
                </c:pt>
                <c:pt idx="95">
                  <c:v>#N/A</c:v>
                </c:pt>
                <c:pt idx="96">
                  <c:v>#N/A</c:v>
                </c:pt>
                <c:pt idx="97">
                  <c:v>#N/A</c:v>
                </c:pt>
                <c:pt idx="98">
                  <c:v>#N/A</c:v>
                </c:pt>
                <c:pt idx="99">
                  <c:v>#N/A</c:v>
                </c:pt>
                <c:pt idx="100">
                  <c:v>#N/A</c:v>
                </c:pt>
                <c:pt idx="101">
                  <c:v>#N/A</c:v>
                </c:pt>
                <c:pt idx="102">
                  <c:v>#N/A</c:v>
                </c:pt>
                <c:pt idx="103">
                  <c:v>#N/A</c:v>
                </c:pt>
                <c:pt idx="104">
                  <c:v>#N/A</c:v>
                </c:pt>
                <c:pt idx="105">
                  <c:v>#N/A</c:v>
                </c:pt>
                <c:pt idx="106">
                  <c:v>#N/A</c:v>
                </c:pt>
                <c:pt idx="107">
                  <c:v>#N/A</c:v>
                </c:pt>
                <c:pt idx="108">
                  <c:v>#N/A</c:v>
                </c:pt>
                <c:pt idx="109">
                  <c:v>#N/A</c:v>
                </c:pt>
                <c:pt idx="110">
                  <c:v>#N/A</c:v>
                </c:pt>
                <c:pt idx="111">
                  <c:v>#N/A</c:v>
                </c:pt>
                <c:pt idx="112">
                  <c:v>#N/A</c:v>
                </c:pt>
                <c:pt idx="113">
                  <c:v>#N/A</c:v>
                </c:pt>
                <c:pt idx="114">
                  <c:v>#N/A</c:v>
                </c:pt>
                <c:pt idx="115">
                  <c:v>#N/A</c:v>
                </c:pt>
                <c:pt idx="116">
                  <c:v>#N/A</c:v>
                </c:pt>
                <c:pt idx="117">
                  <c:v>#N/A</c:v>
                </c:pt>
                <c:pt idx="118">
                  <c:v>#N/A</c:v>
                </c:pt>
                <c:pt idx="119">
                  <c:v>#N/A</c:v>
                </c:pt>
                <c:pt idx="120">
                  <c:v>#N/A</c:v>
                </c:pt>
                <c:pt idx="121">
                  <c:v>#N/A</c:v>
                </c:pt>
                <c:pt idx="122">
                  <c:v>#N/A</c:v>
                </c:pt>
                <c:pt idx="123">
                  <c:v>#N/A</c:v>
                </c:pt>
                <c:pt idx="124">
                  <c:v>#N/A</c:v>
                </c:pt>
                <c:pt idx="125">
                  <c:v>#N/A</c:v>
                </c:pt>
                <c:pt idx="126">
                  <c:v>#N/A</c:v>
                </c:pt>
                <c:pt idx="127">
                  <c:v>#N/A</c:v>
                </c:pt>
                <c:pt idx="128">
                  <c:v>#N/A</c:v>
                </c:pt>
                <c:pt idx="129">
                  <c:v>#N/A</c:v>
                </c:pt>
                <c:pt idx="130">
                  <c:v>#N/A</c:v>
                </c:pt>
                <c:pt idx="131">
                  <c:v>#N/A</c:v>
                </c:pt>
                <c:pt idx="132">
                  <c:v>#N/A</c:v>
                </c:pt>
                <c:pt idx="133">
                  <c:v>#N/A</c:v>
                </c:pt>
                <c:pt idx="134">
                  <c:v>#N/A</c:v>
                </c:pt>
                <c:pt idx="135">
                  <c:v>#N/A</c:v>
                </c:pt>
                <c:pt idx="136">
                  <c:v>#N/A</c:v>
                </c:pt>
                <c:pt idx="137">
                  <c:v>#N/A</c:v>
                </c:pt>
                <c:pt idx="138">
                  <c:v>#N/A</c:v>
                </c:pt>
                <c:pt idx="139">
                  <c:v>#N/A</c:v>
                </c:pt>
                <c:pt idx="140">
                  <c:v>#N/A</c:v>
                </c:pt>
                <c:pt idx="141">
                  <c:v>#N/A</c:v>
                </c:pt>
                <c:pt idx="142">
                  <c:v>#N/A</c:v>
                </c:pt>
                <c:pt idx="143">
                  <c:v>#N/A</c:v>
                </c:pt>
                <c:pt idx="144">
                  <c:v>#N/A</c:v>
                </c:pt>
                <c:pt idx="145">
                  <c:v>#N/A</c:v>
                </c:pt>
                <c:pt idx="146">
                  <c:v>164.85827303229246</c:v>
                </c:pt>
                <c:pt idx="147">
                  <c:v>164.75786323480642</c:v>
                </c:pt>
                <c:pt idx="148">
                  <c:v>164.35622404486247</c:v>
                </c:pt>
                <c:pt idx="149">
                  <c:v>163.5027407662316</c:v>
                </c:pt>
                <c:pt idx="150">
                  <c:v>161.54474971525477</c:v>
                </c:pt>
                <c:pt idx="151">
                  <c:v>160.54065174039488</c:v>
                </c:pt>
                <c:pt idx="152">
                  <c:v>157.92999700575913</c:v>
                </c:pt>
                <c:pt idx="153">
                  <c:v>157.37774311958623</c:v>
                </c:pt>
                <c:pt idx="154">
                  <c:v>152.80909733397365</c:v>
                </c:pt>
                <c:pt idx="155">
                  <c:v>152.50786794151571</c:v>
                </c:pt>
                <c:pt idx="156">
                  <c:v>151.50376996665582</c:v>
                </c:pt>
                <c:pt idx="157">
                  <c:v>150.80090138425388</c:v>
                </c:pt>
                <c:pt idx="158">
                  <c:v>149.44536911819301</c:v>
                </c:pt>
                <c:pt idx="159">
                  <c:v>149.39516421945004</c:v>
                </c:pt>
                <c:pt idx="160">
                  <c:v>146.33266539612737</c:v>
                </c:pt>
                <c:pt idx="161">
                  <c:v>145.52938701623944</c:v>
                </c:pt>
                <c:pt idx="162">
                  <c:v>145.42897721875346</c:v>
                </c:pt>
                <c:pt idx="163">
                  <c:v>144.37467434515059</c:v>
                </c:pt>
                <c:pt idx="164">
                  <c:v>144.02324005394959</c:v>
                </c:pt>
                <c:pt idx="165">
                  <c:v>143.47098616777663</c:v>
                </c:pt>
                <c:pt idx="166">
                  <c:v>143.21996167406166</c:v>
                </c:pt>
                <c:pt idx="167">
                  <c:v>141.91463430674381</c:v>
                </c:pt>
                <c:pt idx="168">
                  <c:v>141.0109461293699</c:v>
                </c:pt>
                <c:pt idx="169">
                  <c:v>140.65951183816892</c:v>
                </c:pt>
                <c:pt idx="170">
                  <c:v>138.50070119222016</c:v>
                </c:pt>
                <c:pt idx="171">
                  <c:v>136.89414443244431</c:v>
                </c:pt>
                <c:pt idx="172">
                  <c:v>134.58471909026656</c:v>
                </c:pt>
                <c:pt idx="173">
                  <c:v>134.3838994952946</c:v>
                </c:pt>
                <c:pt idx="174">
                  <c:v>133.83164560912164</c:v>
                </c:pt>
                <c:pt idx="175">
                  <c:v>133.63082601414968</c:v>
                </c:pt>
                <c:pt idx="176">
                  <c:v>132.92795743174773</c:v>
                </c:pt>
                <c:pt idx="177">
                  <c:v>132.32549864683179</c:v>
                </c:pt>
                <c:pt idx="178">
                  <c:v>130.96996638077093</c:v>
                </c:pt>
                <c:pt idx="179">
                  <c:v>130.61853208956995</c:v>
                </c:pt>
                <c:pt idx="180">
                  <c:v>129.61443411471006</c:v>
                </c:pt>
                <c:pt idx="181">
                  <c:v>129.51402431722408</c:v>
                </c:pt>
                <c:pt idx="182">
                  <c:v>124.94537853161155</c:v>
                </c:pt>
                <c:pt idx="183">
                  <c:v>124.79476383538255</c:v>
                </c:pt>
                <c:pt idx="184">
                  <c:v>124.09189525298061</c:v>
                </c:pt>
                <c:pt idx="185">
                  <c:v>123.94128055675168</c:v>
                </c:pt>
                <c:pt idx="186">
                  <c:v>123.69025606303667</c:v>
                </c:pt>
                <c:pt idx="187">
                  <c:v>122.33472379697582</c:v>
                </c:pt>
                <c:pt idx="188">
                  <c:v>122.18410910074684</c:v>
                </c:pt>
                <c:pt idx="189">
                  <c:v>121.8828797082889</c:v>
                </c:pt>
                <c:pt idx="190">
                  <c:v>119.97509355605509</c:v>
                </c:pt>
                <c:pt idx="191">
                  <c:v>118.82038088496617</c:v>
                </c:pt>
                <c:pt idx="192">
                  <c:v>118.77017598622319</c:v>
                </c:pt>
                <c:pt idx="193">
                  <c:v>118.5191514925082</c:v>
                </c:pt>
                <c:pt idx="194">
                  <c:v>118.46894659376525</c:v>
                </c:pt>
                <c:pt idx="195">
                  <c:v>117.76607801136331</c:v>
                </c:pt>
                <c:pt idx="196">
                  <c:v>116.56116044153143</c:v>
                </c:pt>
                <c:pt idx="197">
                  <c:v>116.20972615033048</c:v>
                </c:pt>
                <c:pt idx="198">
                  <c:v>116.15952125158746</c:v>
                </c:pt>
                <c:pt idx="199">
                  <c:v>115.95870165661553</c:v>
                </c:pt>
                <c:pt idx="200">
                  <c:v>115.90849675787248</c:v>
                </c:pt>
                <c:pt idx="201">
                  <c:v>115.5570624666715</c:v>
                </c:pt>
                <c:pt idx="202">
                  <c:v>115.50685756792855</c:v>
                </c:pt>
                <c:pt idx="203">
                  <c:v>115.30603797295655</c:v>
                </c:pt>
                <c:pt idx="204">
                  <c:v>115.25583307421356</c:v>
                </c:pt>
                <c:pt idx="205">
                  <c:v>113.49866161820873</c:v>
                </c:pt>
                <c:pt idx="206">
                  <c:v>113.39825182072276</c:v>
                </c:pt>
                <c:pt idx="207">
                  <c:v>113.34804692197973</c:v>
                </c:pt>
                <c:pt idx="208">
                  <c:v>113.14722732700781</c:v>
                </c:pt>
                <c:pt idx="209">
                  <c:v>107.42386887030638</c:v>
                </c:pt>
                <c:pt idx="210">
                  <c:v>104.91362393315664</c:v>
                </c:pt>
                <c:pt idx="211">
                  <c:v>104.71280433818464</c:v>
                </c:pt>
                <c:pt idx="212">
                  <c:v>104.11034555326873</c:v>
                </c:pt>
                <c:pt idx="213">
                  <c:v>103.40747697086675</c:v>
                </c:pt>
                <c:pt idx="214">
                  <c:v>102.80501818595083</c:v>
                </c:pt>
                <c:pt idx="215">
                  <c:v>102.65440348972184</c:v>
                </c:pt>
                <c:pt idx="216">
                  <c:v>102.35317409726389</c:v>
                </c:pt>
                <c:pt idx="217">
                  <c:v>102.35317409726389</c:v>
                </c:pt>
                <c:pt idx="218">
                  <c:v>102.35317409726389</c:v>
                </c:pt>
                <c:pt idx="219">
                  <c:v>101.198461426175</c:v>
                </c:pt>
                <c:pt idx="220">
                  <c:v>100.84702713497408</c:v>
                </c:pt>
                <c:pt idx="221">
                  <c:v>100.79682223623105</c:v>
                </c:pt>
                <c:pt idx="222">
                  <c:v>100.79682223623105</c:v>
                </c:pt>
                <c:pt idx="223">
                  <c:v>100.2445683500581</c:v>
                </c:pt>
                <c:pt idx="224">
                  <c:v>100.14415855257214</c:v>
                </c:pt>
                <c:pt idx="225">
                  <c:v>97.684118514165391</c:v>
                </c:pt>
                <c:pt idx="226">
                  <c:v>97.382889121707422</c:v>
                </c:pt>
                <c:pt idx="227">
                  <c:v>95.525307868216544</c:v>
                </c:pt>
                <c:pt idx="228">
                  <c:v>93.617521715982761</c:v>
                </c:pt>
                <c:pt idx="229">
                  <c:v>91.759940462491983</c:v>
                </c:pt>
                <c:pt idx="230">
                  <c:v>90.956662082604055</c:v>
                </c:pt>
                <c:pt idx="231">
                  <c:v>90.956662082604055</c:v>
                </c:pt>
                <c:pt idx="232">
                  <c:v>90.956662082604041</c:v>
                </c:pt>
                <c:pt idx="233">
                  <c:v>89.651334715286183</c:v>
                </c:pt>
                <c:pt idx="234">
                  <c:v>88.145187752996378</c:v>
                </c:pt>
                <c:pt idx="235">
                  <c:v>87.743548563052357</c:v>
                </c:pt>
                <c:pt idx="236">
                  <c:v>87.141089778136461</c:v>
                </c:pt>
                <c:pt idx="237">
                  <c:v>86.739450588192454</c:v>
                </c:pt>
                <c:pt idx="238">
                  <c:v>86.136991803276558</c:v>
                </c:pt>
                <c:pt idx="239">
                  <c:v>84.681049739729673</c:v>
                </c:pt>
                <c:pt idx="240">
                  <c:v>84.630844840986725</c:v>
                </c:pt>
                <c:pt idx="241">
                  <c:v>83.27531257492582</c:v>
                </c:pt>
                <c:pt idx="242">
                  <c:v>83.024288081210898</c:v>
                </c:pt>
                <c:pt idx="243">
                  <c:v>82.873673384981885</c:v>
                </c:pt>
                <c:pt idx="244">
                  <c:v>81.668755815149993</c:v>
                </c:pt>
                <c:pt idx="245">
                  <c:v>80.714862739033137</c:v>
                </c:pt>
                <c:pt idx="246">
                  <c:v>77.702568814453414</c:v>
                </c:pt>
                <c:pt idx="247">
                  <c:v>71.226136876607029</c:v>
                </c:pt>
                <c:pt idx="248">
                  <c:v>70.874702585406141</c:v>
                </c:pt>
                <c:pt idx="249">
                  <c:v>70.372653597976196</c:v>
                </c:pt>
                <c:pt idx="250">
                  <c:v>68.665687040714403</c:v>
                </c:pt>
                <c:pt idx="251">
                  <c:v>#N/A</c:v>
                </c:pt>
                <c:pt idx="252">
                  <c:v>#N/A</c:v>
                </c:pt>
                <c:pt idx="253">
                  <c:v>#N/A</c:v>
                </c:pt>
                <c:pt idx="254">
                  <c:v>#N/A</c:v>
                </c:pt>
                <c:pt idx="255">
                  <c:v>#N/A</c:v>
                </c:pt>
                <c:pt idx="256">
                  <c:v>#N/A</c:v>
                </c:pt>
                <c:pt idx="257">
                  <c:v>#N/A</c:v>
                </c:pt>
                <c:pt idx="258">
                  <c:v>#N/A</c:v>
                </c:pt>
                <c:pt idx="259">
                  <c:v>#N/A</c:v>
                </c:pt>
                <c:pt idx="260">
                  <c:v>#N/A</c:v>
                </c:pt>
                <c:pt idx="261">
                  <c:v>#N/A</c:v>
                </c:pt>
                <c:pt idx="262">
                  <c:v>#N/A</c:v>
                </c:pt>
                <c:pt idx="263">
                  <c:v>#N/A</c:v>
                </c:pt>
                <c:pt idx="264">
                  <c:v>#N/A</c:v>
                </c:pt>
                <c:pt idx="265">
                  <c:v>#N/A</c:v>
                </c:pt>
                <c:pt idx="266">
                  <c:v>#N/A</c:v>
                </c:pt>
                <c:pt idx="267">
                  <c:v>#N/A</c:v>
                </c:pt>
                <c:pt idx="268">
                  <c:v>#N/A</c:v>
                </c:pt>
                <c:pt idx="269">
                  <c:v>#N/A</c:v>
                </c:pt>
                <c:pt idx="270">
                  <c:v>#N/A</c:v>
                </c:pt>
                <c:pt idx="271">
                  <c:v>#N/A</c:v>
                </c:pt>
                <c:pt idx="272">
                  <c:v>#N/A</c:v>
                </c:pt>
                <c:pt idx="273">
                  <c:v>#N/A</c:v>
                </c:pt>
                <c:pt idx="274">
                  <c:v>#N/A</c:v>
                </c:pt>
                <c:pt idx="275">
                  <c:v>#N/A</c:v>
                </c:pt>
                <c:pt idx="276">
                  <c:v>#N/A</c:v>
                </c:pt>
                <c:pt idx="277">
                  <c:v>#N/A</c:v>
                </c:pt>
                <c:pt idx="278">
                  <c:v>#N/A</c:v>
                </c:pt>
                <c:pt idx="279">
                  <c:v>#N/A</c:v>
                </c:pt>
                <c:pt idx="280">
                  <c:v>#N/A</c:v>
                </c:pt>
                <c:pt idx="281">
                  <c:v>#N/A</c:v>
                </c:pt>
                <c:pt idx="282">
                  <c:v>#N/A</c:v>
                </c:pt>
                <c:pt idx="283">
                  <c:v>#N/A</c:v>
                </c:pt>
                <c:pt idx="284">
                  <c:v>#N/A</c:v>
                </c:pt>
                <c:pt idx="285">
                  <c:v>#N/A</c:v>
                </c:pt>
                <c:pt idx="286">
                  <c:v>#N/A</c:v>
                </c:pt>
                <c:pt idx="287">
                  <c:v>#N/A</c:v>
                </c:pt>
                <c:pt idx="288">
                  <c:v>#N/A</c:v>
                </c:pt>
                <c:pt idx="289">
                  <c:v>#N/A</c:v>
                </c:pt>
                <c:pt idx="290">
                  <c:v>#N/A</c:v>
                </c:pt>
                <c:pt idx="291">
                  <c:v>#N/A</c:v>
                </c:pt>
                <c:pt idx="292">
                  <c:v>#N/A</c:v>
                </c:pt>
                <c:pt idx="293">
                  <c:v>#N/A</c:v>
                </c:pt>
                <c:pt idx="294">
                  <c:v>#N/A</c:v>
                </c:pt>
                <c:pt idx="295">
                  <c:v>#N/A</c:v>
                </c:pt>
                <c:pt idx="296">
                  <c:v>#N/A</c:v>
                </c:pt>
                <c:pt idx="297">
                  <c:v>#N/A</c:v>
                </c:pt>
                <c:pt idx="298">
                  <c:v>#N/A</c:v>
                </c:pt>
                <c:pt idx="299">
                  <c:v>#N/A</c:v>
                </c:pt>
                <c:pt idx="300">
                  <c:v>#N/A</c:v>
                </c:pt>
                <c:pt idx="301">
                  <c:v>#N/A</c:v>
                </c:pt>
                <c:pt idx="302">
                  <c:v>#N/A</c:v>
                </c:pt>
                <c:pt idx="303">
                  <c:v>#N/A</c:v>
                </c:pt>
                <c:pt idx="304">
                  <c:v>#N/A</c:v>
                </c:pt>
                <c:pt idx="305">
                  <c:v>#N/A</c:v>
                </c:pt>
                <c:pt idx="306">
                  <c:v>#N/A</c:v>
                </c:pt>
                <c:pt idx="307">
                  <c:v>#N/A</c:v>
                </c:pt>
                <c:pt idx="308">
                  <c:v>#N/A</c:v>
                </c:pt>
                <c:pt idx="309">
                  <c:v>#N/A</c:v>
                </c:pt>
                <c:pt idx="310">
                  <c:v>#N/A</c:v>
                </c:pt>
                <c:pt idx="311">
                  <c:v>#N/A</c:v>
                </c:pt>
                <c:pt idx="312">
                  <c:v>#N/A</c:v>
                </c:pt>
                <c:pt idx="313">
                  <c:v>#N/A</c:v>
                </c:pt>
                <c:pt idx="314">
                  <c:v>#N/A</c:v>
                </c:pt>
                <c:pt idx="315">
                  <c:v>#N/A</c:v>
                </c:pt>
                <c:pt idx="316">
                  <c:v>#N/A</c:v>
                </c:pt>
                <c:pt idx="317">
                  <c:v>#N/A</c:v>
                </c:pt>
                <c:pt idx="318">
                  <c:v>#N/A</c:v>
                </c:pt>
                <c:pt idx="319">
                  <c:v>#N/A</c:v>
                </c:pt>
                <c:pt idx="320">
                  <c:v>#N/A</c:v>
                </c:pt>
                <c:pt idx="321">
                  <c:v>#N/A</c:v>
                </c:pt>
                <c:pt idx="322">
                  <c:v>#N/A</c:v>
                </c:pt>
                <c:pt idx="323">
                  <c:v>#N/A</c:v>
                </c:pt>
                <c:pt idx="324">
                  <c:v>#N/A</c:v>
                </c:pt>
                <c:pt idx="325">
                  <c:v>#N/A</c:v>
                </c:pt>
                <c:pt idx="326">
                  <c:v>#N/A</c:v>
                </c:pt>
                <c:pt idx="327">
                  <c:v>#N/A</c:v>
                </c:pt>
                <c:pt idx="328">
                  <c:v>#N/A</c:v>
                </c:pt>
                <c:pt idx="329">
                  <c:v>#N/A</c:v>
                </c:pt>
                <c:pt idx="330">
                  <c:v>#N/A</c:v>
                </c:pt>
                <c:pt idx="331">
                  <c:v>#N/A</c:v>
                </c:pt>
                <c:pt idx="332">
                  <c:v>#N/A</c:v>
                </c:pt>
                <c:pt idx="333">
                  <c:v>#N/A</c:v>
                </c:pt>
                <c:pt idx="334">
                  <c:v>#N/A</c:v>
                </c:pt>
                <c:pt idx="335">
                  <c:v>#N/A</c:v>
                </c:pt>
                <c:pt idx="336">
                  <c:v>#N/A</c:v>
                </c:pt>
                <c:pt idx="337">
                  <c:v>#N/A</c:v>
                </c:pt>
                <c:pt idx="338">
                  <c:v>#N/A</c:v>
                </c:pt>
                <c:pt idx="339">
                  <c:v>#N/A</c:v>
                </c:pt>
                <c:pt idx="340">
                  <c:v>#N/A</c:v>
                </c:pt>
                <c:pt idx="341">
                  <c:v>#N/A</c:v>
                </c:pt>
                <c:pt idx="342">
                  <c:v>#N/A</c:v>
                </c:pt>
                <c:pt idx="343">
                  <c:v>#N/A</c:v>
                </c:pt>
                <c:pt idx="344">
                  <c:v>#N/A</c:v>
                </c:pt>
                <c:pt idx="345">
                  <c:v>#N/A</c:v>
                </c:pt>
                <c:pt idx="346">
                  <c:v>#N/A</c:v>
                </c:pt>
                <c:pt idx="347">
                  <c:v>#N/A</c:v>
                </c:pt>
                <c:pt idx="348">
                  <c:v>#N/A</c:v>
                </c:pt>
                <c:pt idx="349">
                  <c:v>#N/A</c:v>
                </c:pt>
                <c:pt idx="350">
                  <c:v>#N/A</c:v>
                </c:pt>
                <c:pt idx="351">
                  <c:v>#N/A</c:v>
                </c:pt>
                <c:pt idx="352">
                  <c:v>#N/A</c:v>
                </c:pt>
                <c:pt idx="353">
                  <c:v>#N/A</c:v>
                </c:pt>
                <c:pt idx="354">
                  <c:v>#N/A</c:v>
                </c:pt>
                <c:pt idx="355">
                  <c:v>#N/A</c:v>
                </c:pt>
                <c:pt idx="356">
                  <c:v>#N/A</c:v>
                </c:pt>
                <c:pt idx="357">
                  <c:v>#N/A</c:v>
                </c:pt>
                <c:pt idx="358">
                  <c:v>#N/A</c:v>
                </c:pt>
                <c:pt idx="359">
                  <c:v>#N/A</c:v>
                </c:pt>
                <c:pt idx="360">
                  <c:v>#N/A</c:v>
                </c:pt>
                <c:pt idx="361">
                  <c:v>#N/A</c:v>
                </c:pt>
                <c:pt idx="362">
                  <c:v>#N/A</c:v>
                </c:pt>
                <c:pt idx="363">
                  <c:v>#N/A</c:v>
                </c:pt>
                <c:pt idx="364">
                  <c:v>#N/A</c:v>
                </c:pt>
              </c:numCache>
            </c:numRef>
          </c:val>
        </c:ser>
        <c:ser>
          <c:idx val="2"/>
          <c:order val="2"/>
          <c:tx>
            <c:strRef>
              <c:f>Data_sorteret!$S$6</c:f>
              <c:strCache>
                <c:ptCount val="1"/>
                <c:pt idx="0">
                  <c:v>600 kr./MWh Højlast</c:v>
                </c:pt>
              </c:strCache>
            </c:strRef>
          </c:tx>
          <c:spPr>
            <a:solidFill>
              <a:schemeClr val="accent6"/>
            </a:solidFill>
            <a:ln cap="rnd"/>
          </c:spPr>
          <c:invertIfNegative val="0"/>
          <c:val>
            <c:numRef>
              <c:f>Data_sorteret!$S$7:$S$371</c:f>
              <c:numCache>
                <c:formatCode>0.00</c:formatCode>
                <c:ptCount val="36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265.26807051828212</c:v>
                </c:pt>
                <c:pt idx="24">
                  <c:v>264.66561173336618</c:v>
                </c:pt>
                <c:pt idx="25">
                  <c:v>264.51499703713722</c:v>
                </c:pt>
                <c:pt idx="26">
                  <c:v>262.75782558113235</c:v>
                </c:pt>
                <c:pt idx="27">
                  <c:v>257.48631121311792</c:v>
                </c:pt>
                <c:pt idx="28">
                  <c:v>256.13077894705702</c:v>
                </c:pt>
                <c:pt idx="29">
                  <c:v>254.5744270860242</c:v>
                </c:pt>
                <c:pt idx="30">
                  <c:v>253.57032911116426</c:v>
                </c:pt>
                <c:pt idx="31">
                  <c:v>252.6164360350474</c:v>
                </c:pt>
                <c:pt idx="32">
                  <c:v>250.40742049035561</c:v>
                </c:pt>
                <c:pt idx="33">
                  <c:v>249.00168332555174</c:v>
                </c:pt>
                <c:pt idx="34">
                  <c:v>248.80086373057981</c:v>
                </c:pt>
                <c:pt idx="35">
                  <c:v>248.29881474314982</c:v>
                </c:pt>
                <c:pt idx="36">
                  <c:v>247.39512656577591</c:v>
                </c:pt>
                <c:pt idx="37">
                  <c:v>246.89307757834601</c:v>
                </c:pt>
                <c:pt idx="38">
                  <c:v>246.84287267960298</c:v>
                </c:pt>
                <c:pt idx="39">
                  <c:v>246.39102859091605</c:v>
                </c:pt>
                <c:pt idx="40">
                  <c:v>245.58775021102812</c:v>
                </c:pt>
                <c:pt idx="41">
                  <c:v>244.38283264119625</c:v>
                </c:pt>
                <c:pt idx="42">
                  <c:v>243.42893956507936</c:v>
                </c:pt>
                <c:pt idx="43">
                  <c:v>242.22402199524745</c:v>
                </c:pt>
                <c:pt idx="44">
                  <c:v>241.21992402038757</c:v>
                </c:pt>
                <c:pt idx="45">
                  <c:v>241.21992402038757</c:v>
                </c:pt>
                <c:pt idx="46">
                  <c:v>240.56726033672862</c:v>
                </c:pt>
                <c:pt idx="47">
                  <c:v>240.36644074175669</c:v>
                </c:pt>
                <c:pt idx="48">
                  <c:v>240.1656211467847</c:v>
                </c:pt>
                <c:pt idx="49">
                  <c:v>239.76398195684072</c:v>
                </c:pt>
                <c:pt idx="50">
                  <c:v>239.56316236186873</c:v>
                </c:pt>
                <c:pt idx="51">
                  <c:v>238.81008888072381</c:v>
                </c:pt>
                <c:pt idx="52">
                  <c:v>237.10312232346203</c:v>
                </c:pt>
                <c:pt idx="53">
                  <c:v>236.75168803226103</c:v>
                </c:pt>
                <c:pt idx="54">
                  <c:v>235.39615576620014</c:v>
                </c:pt>
                <c:pt idx="55">
                  <c:v>234.44226269008328</c:v>
                </c:pt>
                <c:pt idx="56">
                  <c:v>234.3418528925973</c:v>
                </c:pt>
                <c:pt idx="57">
                  <c:v>233.73939410768133</c:v>
                </c:pt>
                <c:pt idx="58">
                  <c:v>233.18714022150837</c:v>
                </c:pt>
                <c:pt idx="59">
                  <c:v>232.53447653784946</c:v>
                </c:pt>
                <c:pt idx="60">
                  <c:v>232.38386184162047</c:v>
                </c:pt>
                <c:pt idx="61">
                  <c:v>232.23324714539149</c:v>
                </c:pt>
                <c:pt idx="62">
                  <c:v>231.73119815796156</c:v>
                </c:pt>
                <c:pt idx="63">
                  <c:v>231.17894427178862</c:v>
                </c:pt>
                <c:pt idx="64">
                  <c:v>230.9279197780736</c:v>
                </c:pt>
                <c:pt idx="65">
                  <c:v>230.77730508184464</c:v>
                </c:pt>
                <c:pt idx="66">
                  <c:v>230.27525609441469</c:v>
                </c:pt>
                <c:pt idx="67">
                  <c:v>227.46378176480698</c:v>
                </c:pt>
                <c:pt idx="68">
                  <c:v>226.45968378994709</c:v>
                </c:pt>
                <c:pt idx="69">
                  <c:v>226.05804460000314</c:v>
                </c:pt>
                <c:pt idx="70">
                  <c:v>226.00783970126014</c:v>
                </c:pt>
                <c:pt idx="71">
                  <c:v>225.75681520754515</c:v>
                </c:pt>
                <c:pt idx="72">
                  <c:v>224.50169273897029</c:v>
                </c:pt>
                <c:pt idx="73">
                  <c:v>224.04984865028334</c:v>
                </c:pt>
                <c:pt idx="74">
                  <c:v>223.09595557416645</c:v>
                </c:pt>
                <c:pt idx="75">
                  <c:v>222.94534087793747</c:v>
                </c:pt>
                <c:pt idx="76">
                  <c:v>222.39308699176451</c:v>
                </c:pt>
                <c:pt idx="77">
                  <c:v>222.14206249804954</c:v>
                </c:pt>
                <c:pt idx="78">
                  <c:v>220.58571063701672</c:v>
                </c:pt>
                <c:pt idx="79">
                  <c:v>220.23427634581572</c:v>
                </c:pt>
                <c:pt idx="80">
                  <c:v>219.33058816844184</c:v>
                </c:pt>
                <c:pt idx="81">
                  <c:v>218.97915387724086</c:v>
                </c:pt>
                <c:pt idx="82">
                  <c:v>218.22608039609594</c:v>
                </c:pt>
                <c:pt idx="83">
                  <c:v>218.12567059860996</c:v>
                </c:pt>
                <c:pt idx="84">
                  <c:v>216.31829424386214</c:v>
                </c:pt>
                <c:pt idx="85">
                  <c:v>215.91665505391819</c:v>
                </c:pt>
                <c:pt idx="86">
                  <c:v>215.16358157277327</c:v>
                </c:pt>
                <c:pt idx="87">
                  <c:v>214.76194238282929</c:v>
                </c:pt>
                <c:pt idx="88">
                  <c:v>214.10927869917037</c:v>
                </c:pt>
                <c:pt idx="89">
                  <c:v>214.10927869917037</c:v>
                </c:pt>
                <c:pt idx="90">
                  <c:v>213.80804930671238</c:v>
                </c:pt>
                <c:pt idx="91">
                  <c:v>213.65743461048342</c:v>
                </c:pt>
                <c:pt idx="92">
                  <c:v>211.7496484582496</c:v>
                </c:pt>
                <c:pt idx="93">
                  <c:v>209.79165740727279</c:v>
                </c:pt>
                <c:pt idx="94">
                  <c:v>209.74145250852979</c:v>
                </c:pt>
                <c:pt idx="95">
                  <c:v>209.74145250852979</c:v>
                </c:pt>
                <c:pt idx="96">
                  <c:v>208.63694473618392</c:v>
                </c:pt>
                <c:pt idx="97">
                  <c:v>208.48633003995494</c:v>
                </c:pt>
                <c:pt idx="98">
                  <c:v>208.03448595126801</c:v>
                </c:pt>
                <c:pt idx="99">
                  <c:v>207.883871255039</c:v>
                </c:pt>
                <c:pt idx="100">
                  <c:v>207.53243696383805</c:v>
                </c:pt>
                <c:pt idx="101">
                  <c:v>207.43202716635204</c:v>
                </c:pt>
                <c:pt idx="102">
                  <c:v>205.42383121663227</c:v>
                </c:pt>
                <c:pt idx="103">
                  <c:v>205.1226018241743</c:v>
                </c:pt>
                <c:pt idx="104">
                  <c:v>204.57034793800133</c:v>
                </c:pt>
                <c:pt idx="105">
                  <c:v>204.52014303925833</c:v>
                </c:pt>
                <c:pt idx="106">
                  <c:v>204.11850384931441</c:v>
                </c:pt>
                <c:pt idx="107">
                  <c:v>201.65846381090765</c:v>
                </c:pt>
                <c:pt idx="108">
                  <c:v>198.59596498758495</c:v>
                </c:pt>
                <c:pt idx="109">
                  <c:v>195.43305636677627</c:v>
                </c:pt>
                <c:pt idx="110">
                  <c:v>193.47506531579947</c:v>
                </c:pt>
                <c:pt idx="111">
                  <c:v>192.01912325225265</c:v>
                </c:pt>
                <c:pt idx="112">
                  <c:v>191.81830365728067</c:v>
                </c:pt>
                <c:pt idx="113">
                  <c:v>191.01502527739274</c:v>
                </c:pt>
                <c:pt idx="114">
                  <c:v>190.51297628996281</c:v>
                </c:pt>
                <c:pt idx="115">
                  <c:v>190.36236159373379</c:v>
                </c:pt>
                <c:pt idx="116">
                  <c:v>189.70969791007485</c:v>
                </c:pt>
                <c:pt idx="117">
                  <c:v>189.00682932767296</c:v>
                </c:pt>
                <c:pt idx="118">
                  <c:v>188.90641953018695</c:v>
                </c:pt>
                <c:pt idx="119">
                  <c:v>188.40437054275702</c:v>
                </c:pt>
                <c:pt idx="120">
                  <c:v>187.95252645407004</c:v>
                </c:pt>
                <c:pt idx="121">
                  <c:v>187.75170685909808</c:v>
                </c:pt>
                <c:pt idx="122">
                  <c:v>186.44637949178022</c:v>
                </c:pt>
                <c:pt idx="123">
                  <c:v>186.24555989680823</c:v>
                </c:pt>
                <c:pt idx="124">
                  <c:v>186.19535499806526</c:v>
                </c:pt>
                <c:pt idx="125">
                  <c:v>186.14515009932222</c:v>
                </c:pt>
                <c:pt idx="126">
                  <c:v>185.89412560560726</c:v>
                </c:pt>
                <c:pt idx="127">
                  <c:v>185.84392070686428</c:v>
                </c:pt>
                <c:pt idx="128">
                  <c:v>185.09084722571936</c:v>
                </c:pt>
                <c:pt idx="129">
                  <c:v>182.37978269359763</c:v>
                </c:pt>
                <c:pt idx="130">
                  <c:v>181.07445532627975</c:v>
                </c:pt>
                <c:pt idx="131">
                  <c:v>180.77322593382181</c:v>
                </c:pt>
                <c:pt idx="132">
                  <c:v>179.21687407278895</c:v>
                </c:pt>
                <c:pt idx="133">
                  <c:v>178.815234882845</c:v>
                </c:pt>
                <c:pt idx="134">
                  <c:v>175.75273605952231</c:v>
                </c:pt>
                <c:pt idx="135">
                  <c:v>174.39720379346144</c:v>
                </c:pt>
                <c:pt idx="136">
                  <c:v>173.79474500854553</c:v>
                </c:pt>
                <c:pt idx="137">
                  <c:v>173.14208132488659</c:v>
                </c:pt>
                <c:pt idx="138">
                  <c:v>173.09187642614359</c:v>
                </c:pt>
                <c:pt idx="139">
                  <c:v>170.68204128647983</c:v>
                </c:pt>
                <c:pt idx="140">
                  <c:v>170.28040209653588</c:v>
                </c:pt>
                <c:pt idx="141">
                  <c:v>170.23019719779288</c:v>
                </c:pt>
                <c:pt idx="142">
                  <c:v>169.8285580078489</c:v>
                </c:pt>
                <c:pt idx="143">
                  <c:v>169.67794331161994</c:v>
                </c:pt>
                <c:pt idx="144">
                  <c:v>168.57343553927404</c:v>
                </c:pt>
                <c:pt idx="145">
                  <c:v>167.0672885769842</c:v>
                </c:pt>
                <c:pt idx="146">
                  <c:v>#N/A</c:v>
                </c:pt>
                <c:pt idx="147">
                  <c:v>#N/A</c:v>
                </c:pt>
                <c:pt idx="148">
                  <c:v>#N/A</c:v>
                </c:pt>
                <c:pt idx="149">
                  <c:v>#N/A</c:v>
                </c:pt>
                <c:pt idx="150">
                  <c:v>#N/A</c:v>
                </c:pt>
                <c:pt idx="151">
                  <c:v>#N/A</c:v>
                </c:pt>
                <c:pt idx="152">
                  <c:v>#N/A</c:v>
                </c:pt>
                <c:pt idx="153">
                  <c:v>#N/A</c:v>
                </c:pt>
                <c:pt idx="154">
                  <c:v>#N/A</c:v>
                </c:pt>
                <c:pt idx="155">
                  <c:v>#N/A</c:v>
                </c:pt>
                <c:pt idx="156">
                  <c:v>#N/A</c:v>
                </c:pt>
                <c:pt idx="157">
                  <c:v>#N/A</c:v>
                </c:pt>
                <c:pt idx="158">
                  <c:v>#N/A</c:v>
                </c:pt>
                <c:pt idx="159">
                  <c:v>#N/A</c:v>
                </c:pt>
                <c:pt idx="160">
                  <c:v>#N/A</c:v>
                </c:pt>
                <c:pt idx="161">
                  <c:v>#N/A</c:v>
                </c:pt>
                <c:pt idx="162">
                  <c:v>#N/A</c:v>
                </c:pt>
                <c:pt idx="163">
                  <c:v>#N/A</c:v>
                </c:pt>
                <c:pt idx="164">
                  <c:v>#N/A</c:v>
                </c:pt>
                <c:pt idx="165">
                  <c:v>#N/A</c:v>
                </c:pt>
                <c:pt idx="166">
                  <c:v>#N/A</c:v>
                </c:pt>
                <c:pt idx="167">
                  <c:v>#N/A</c:v>
                </c:pt>
                <c:pt idx="168">
                  <c:v>#N/A</c:v>
                </c:pt>
                <c:pt idx="169">
                  <c:v>#N/A</c:v>
                </c:pt>
                <c:pt idx="170">
                  <c:v>#N/A</c:v>
                </c:pt>
                <c:pt idx="171">
                  <c:v>#N/A</c:v>
                </c:pt>
                <c:pt idx="172">
                  <c:v>#N/A</c:v>
                </c:pt>
                <c:pt idx="173">
                  <c:v>#N/A</c:v>
                </c:pt>
                <c:pt idx="174">
                  <c:v>#N/A</c:v>
                </c:pt>
                <c:pt idx="175">
                  <c:v>#N/A</c:v>
                </c:pt>
                <c:pt idx="176">
                  <c:v>#N/A</c:v>
                </c:pt>
                <c:pt idx="177">
                  <c:v>#N/A</c:v>
                </c:pt>
                <c:pt idx="178">
                  <c:v>#N/A</c:v>
                </c:pt>
                <c:pt idx="179">
                  <c:v>#N/A</c:v>
                </c:pt>
                <c:pt idx="180">
                  <c:v>#N/A</c:v>
                </c:pt>
                <c:pt idx="181">
                  <c:v>#N/A</c:v>
                </c:pt>
                <c:pt idx="182">
                  <c:v>#N/A</c:v>
                </c:pt>
                <c:pt idx="183">
                  <c:v>#N/A</c:v>
                </c:pt>
                <c:pt idx="184">
                  <c:v>#N/A</c:v>
                </c:pt>
                <c:pt idx="185">
                  <c:v>#N/A</c:v>
                </c:pt>
                <c:pt idx="186">
                  <c:v>#N/A</c:v>
                </c:pt>
                <c:pt idx="187">
                  <c:v>#N/A</c:v>
                </c:pt>
                <c:pt idx="188">
                  <c:v>#N/A</c:v>
                </c:pt>
                <c:pt idx="189">
                  <c:v>#N/A</c:v>
                </c:pt>
                <c:pt idx="190">
                  <c:v>#N/A</c:v>
                </c:pt>
                <c:pt idx="191">
                  <c:v>#N/A</c:v>
                </c:pt>
                <c:pt idx="192">
                  <c:v>#N/A</c:v>
                </c:pt>
                <c:pt idx="193">
                  <c:v>#N/A</c:v>
                </c:pt>
                <c:pt idx="194">
                  <c:v>#N/A</c:v>
                </c:pt>
                <c:pt idx="195">
                  <c:v>#N/A</c:v>
                </c:pt>
                <c:pt idx="196">
                  <c:v>#N/A</c:v>
                </c:pt>
                <c:pt idx="197">
                  <c:v>#N/A</c:v>
                </c:pt>
                <c:pt idx="198">
                  <c:v>#N/A</c:v>
                </c:pt>
                <c:pt idx="199">
                  <c:v>#N/A</c:v>
                </c:pt>
                <c:pt idx="200">
                  <c:v>#N/A</c:v>
                </c:pt>
                <c:pt idx="201">
                  <c:v>#N/A</c:v>
                </c:pt>
                <c:pt idx="202">
                  <c:v>#N/A</c:v>
                </c:pt>
                <c:pt idx="203">
                  <c:v>#N/A</c:v>
                </c:pt>
                <c:pt idx="204">
                  <c:v>#N/A</c:v>
                </c:pt>
                <c:pt idx="205">
                  <c:v>#N/A</c:v>
                </c:pt>
                <c:pt idx="206">
                  <c:v>#N/A</c:v>
                </c:pt>
                <c:pt idx="207">
                  <c:v>#N/A</c:v>
                </c:pt>
                <c:pt idx="208">
                  <c:v>#N/A</c:v>
                </c:pt>
                <c:pt idx="209">
                  <c:v>#N/A</c:v>
                </c:pt>
                <c:pt idx="210">
                  <c:v>#N/A</c:v>
                </c:pt>
                <c:pt idx="211">
                  <c:v>#N/A</c:v>
                </c:pt>
                <c:pt idx="212">
                  <c:v>#N/A</c:v>
                </c:pt>
                <c:pt idx="213">
                  <c:v>#N/A</c:v>
                </c:pt>
                <c:pt idx="214">
                  <c:v>#N/A</c:v>
                </c:pt>
                <c:pt idx="215">
                  <c:v>#N/A</c:v>
                </c:pt>
                <c:pt idx="216">
                  <c:v>#N/A</c:v>
                </c:pt>
                <c:pt idx="217">
                  <c:v>#N/A</c:v>
                </c:pt>
                <c:pt idx="218">
                  <c:v>#N/A</c:v>
                </c:pt>
                <c:pt idx="219">
                  <c:v>#N/A</c:v>
                </c:pt>
                <c:pt idx="220">
                  <c:v>#N/A</c:v>
                </c:pt>
                <c:pt idx="221">
                  <c:v>#N/A</c:v>
                </c:pt>
                <c:pt idx="222">
                  <c:v>#N/A</c:v>
                </c:pt>
                <c:pt idx="223">
                  <c:v>#N/A</c:v>
                </c:pt>
                <c:pt idx="224">
                  <c:v>#N/A</c:v>
                </c:pt>
                <c:pt idx="225">
                  <c:v>#N/A</c:v>
                </c:pt>
                <c:pt idx="226">
                  <c:v>#N/A</c:v>
                </c:pt>
                <c:pt idx="227">
                  <c:v>#N/A</c:v>
                </c:pt>
                <c:pt idx="228">
                  <c:v>#N/A</c:v>
                </c:pt>
                <c:pt idx="229">
                  <c:v>#N/A</c:v>
                </c:pt>
                <c:pt idx="230">
                  <c:v>#N/A</c:v>
                </c:pt>
                <c:pt idx="231">
                  <c:v>#N/A</c:v>
                </c:pt>
                <c:pt idx="232">
                  <c:v>#N/A</c:v>
                </c:pt>
                <c:pt idx="233">
                  <c:v>#N/A</c:v>
                </c:pt>
                <c:pt idx="234">
                  <c:v>#N/A</c:v>
                </c:pt>
                <c:pt idx="235">
                  <c:v>#N/A</c:v>
                </c:pt>
                <c:pt idx="236">
                  <c:v>#N/A</c:v>
                </c:pt>
                <c:pt idx="237">
                  <c:v>#N/A</c:v>
                </c:pt>
                <c:pt idx="238">
                  <c:v>#N/A</c:v>
                </c:pt>
                <c:pt idx="239">
                  <c:v>#N/A</c:v>
                </c:pt>
                <c:pt idx="240">
                  <c:v>#N/A</c:v>
                </c:pt>
                <c:pt idx="241">
                  <c:v>#N/A</c:v>
                </c:pt>
                <c:pt idx="242">
                  <c:v>#N/A</c:v>
                </c:pt>
                <c:pt idx="243">
                  <c:v>#N/A</c:v>
                </c:pt>
                <c:pt idx="244">
                  <c:v>#N/A</c:v>
                </c:pt>
                <c:pt idx="245">
                  <c:v>#N/A</c:v>
                </c:pt>
                <c:pt idx="246">
                  <c:v>#N/A</c:v>
                </c:pt>
                <c:pt idx="247">
                  <c:v>#N/A</c:v>
                </c:pt>
                <c:pt idx="248">
                  <c:v>#N/A</c:v>
                </c:pt>
                <c:pt idx="249">
                  <c:v>#N/A</c:v>
                </c:pt>
                <c:pt idx="250">
                  <c:v>#N/A</c:v>
                </c:pt>
                <c:pt idx="251">
                  <c:v>#N/A</c:v>
                </c:pt>
                <c:pt idx="252">
                  <c:v>#N/A</c:v>
                </c:pt>
                <c:pt idx="253">
                  <c:v>#N/A</c:v>
                </c:pt>
                <c:pt idx="254">
                  <c:v>#N/A</c:v>
                </c:pt>
                <c:pt idx="255">
                  <c:v>#N/A</c:v>
                </c:pt>
                <c:pt idx="256">
                  <c:v>#N/A</c:v>
                </c:pt>
                <c:pt idx="257">
                  <c:v>#N/A</c:v>
                </c:pt>
                <c:pt idx="258">
                  <c:v>#N/A</c:v>
                </c:pt>
                <c:pt idx="259">
                  <c:v>#N/A</c:v>
                </c:pt>
                <c:pt idx="260">
                  <c:v>#N/A</c:v>
                </c:pt>
                <c:pt idx="261">
                  <c:v>#N/A</c:v>
                </c:pt>
                <c:pt idx="262">
                  <c:v>#N/A</c:v>
                </c:pt>
                <c:pt idx="263">
                  <c:v>#N/A</c:v>
                </c:pt>
                <c:pt idx="264">
                  <c:v>#N/A</c:v>
                </c:pt>
                <c:pt idx="265">
                  <c:v>#N/A</c:v>
                </c:pt>
                <c:pt idx="266">
                  <c:v>#N/A</c:v>
                </c:pt>
                <c:pt idx="267">
                  <c:v>#N/A</c:v>
                </c:pt>
                <c:pt idx="268">
                  <c:v>#N/A</c:v>
                </c:pt>
                <c:pt idx="269">
                  <c:v>#N/A</c:v>
                </c:pt>
                <c:pt idx="270">
                  <c:v>#N/A</c:v>
                </c:pt>
                <c:pt idx="271">
                  <c:v>#N/A</c:v>
                </c:pt>
                <c:pt idx="272">
                  <c:v>#N/A</c:v>
                </c:pt>
                <c:pt idx="273">
                  <c:v>#N/A</c:v>
                </c:pt>
                <c:pt idx="274">
                  <c:v>#N/A</c:v>
                </c:pt>
                <c:pt idx="275">
                  <c:v>#N/A</c:v>
                </c:pt>
                <c:pt idx="276">
                  <c:v>#N/A</c:v>
                </c:pt>
                <c:pt idx="277">
                  <c:v>#N/A</c:v>
                </c:pt>
                <c:pt idx="278">
                  <c:v>#N/A</c:v>
                </c:pt>
                <c:pt idx="279">
                  <c:v>#N/A</c:v>
                </c:pt>
                <c:pt idx="280">
                  <c:v>#N/A</c:v>
                </c:pt>
                <c:pt idx="281">
                  <c:v>#N/A</c:v>
                </c:pt>
                <c:pt idx="282">
                  <c:v>#N/A</c:v>
                </c:pt>
                <c:pt idx="283">
                  <c:v>#N/A</c:v>
                </c:pt>
                <c:pt idx="284">
                  <c:v>#N/A</c:v>
                </c:pt>
                <c:pt idx="285">
                  <c:v>#N/A</c:v>
                </c:pt>
                <c:pt idx="286">
                  <c:v>#N/A</c:v>
                </c:pt>
                <c:pt idx="287">
                  <c:v>#N/A</c:v>
                </c:pt>
                <c:pt idx="288">
                  <c:v>#N/A</c:v>
                </c:pt>
                <c:pt idx="289">
                  <c:v>#N/A</c:v>
                </c:pt>
                <c:pt idx="290">
                  <c:v>#N/A</c:v>
                </c:pt>
                <c:pt idx="291">
                  <c:v>#N/A</c:v>
                </c:pt>
                <c:pt idx="292">
                  <c:v>#N/A</c:v>
                </c:pt>
                <c:pt idx="293">
                  <c:v>#N/A</c:v>
                </c:pt>
                <c:pt idx="294">
                  <c:v>#N/A</c:v>
                </c:pt>
                <c:pt idx="295">
                  <c:v>#N/A</c:v>
                </c:pt>
                <c:pt idx="296">
                  <c:v>#N/A</c:v>
                </c:pt>
                <c:pt idx="297">
                  <c:v>#N/A</c:v>
                </c:pt>
                <c:pt idx="298">
                  <c:v>#N/A</c:v>
                </c:pt>
                <c:pt idx="299">
                  <c:v>#N/A</c:v>
                </c:pt>
                <c:pt idx="300">
                  <c:v>#N/A</c:v>
                </c:pt>
                <c:pt idx="301">
                  <c:v>#N/A</c:v>
                </c:pt>
                <c:pt idx="302">
                  <c:v>#N/A</c:v>
                </c:pt>
                <c:pt idx="303">
                  <c:v>#N/A</c:v>
                </c:pt>
                <c:pt idx="304">
                  <c:v>#N/A</c:v>
                </c:pt>
                <c:pt idx="305">
                  <c:v>#N/A</c:v>
                </c:pt>
                <c:pt idx="306">
                  <c:v>#N/A</c:v>
                </c:pt>
                <c:pt idx="307">
                  <c:v>#N/A</c:v>
                </c:pt>
                <c:pt idx="308">
                  <c:v>#N/A</c:v>
                </c:pt>
                <c:pt idx="309">
                  <c:v>#N/A</c:v>
                </c:pt>
                <c:pt idx="310">
                  <c:v>#N/A</c:v>
                </c:pt>
                <c:pt idx="311">
                  <c:v>#N/A</c:v>
                </c:pt>
                <c:pt idx="312">
                  <c:v>#N/A</c:v>
                </c:pt>
                <c:pt idx="313">
                  <c:v>#N/A</c:v>
                </c:pt>
                <c:pt idx="314">
                  <c:v>#N/A</c:v>
                </c:pt>
                <c:pt idx="315">
                  <c:v>#N/A</c:v>
                </c:pt>
                <c:pt idx="316">
                  <c:v>#N/A</c:v>
                </c:pt>
                <c:pt idx="317">
                  <c:v>#N/A</c:v>
                </c:pt>
                <c:pt idx="318">
                  <c:v>#N/A</c:v>
                </c:pt>
                <c:pt idx="319">
                  <c:v>#N/A</c:v>
                </c:pt>
                <c:pt idx="320">
                  <c:v>#N/A</c:v>
                </c:pt>
                <c:pt idx="321">
                  <c:v>#N/A</c:v>
                </c:pt>
                <c:pt idx="322">
                  <c:v>#N/A</c:v>
                </c:pt>
                <c:pt idx="323">
                  <c:v>#N/A</c:v>
                </c:pt>
                <c:pt idx="324">
                  <c:v>#N/A</c:v>
                </c:pt>
                <c:pt idx="325">
                  <c:v>#N/A</c:v>
                </c:pt>
                <c:pt idx="326">
                  <c:v>#N/A</c:v>
                </c:pt>
                <c:pt idx="327">
                  <c:v>#N/A</c:v>
                </c:pt>
                <c:pt idx="328">
                  <c:v>#N/A</c:v>
                </c:pt>
                <c:pt idx="329">
                  <c:v>#N/A</c:v>
                </c:pt>
                <c:pt idx="330">
                  <c:v>#N/A</c:v>
                </c:pt>
                <c:pt idx="331">
                  <c:v>#N/A</c:v>
                </c:pt>
                <c:pt idx="332">
                  <c:v>#N/A</c:v>
                </c:pt>
                <c:pt idx="333">
                  <c:v>#N/A</c:v>
                </c:pt>
                <c:pt idx="334">
                  <c:v>#N/A</c:v>
                </c:pt>
                <c:pt idx="335">
                  <c:v>#N/A</c:v>
                </c:pt>
                <c:pt idx="336">
                  <c:v>#N/A</c:v>
                </c:pt>
                <c:pt idx="337">
                  <c:v>#N/A</c:v>
                </c:pt>
                <c:pt idx="338">
                  <c:v>#N/A</c:v>
                </c:pt>
                <c:pt idx="339">
                  <c:v>#N/A</c:v>
                </c:pt>
                <c:pt idx="340">
                  <c:v>#N/A</c:v>
                </c:pt>
                <c:pt idx="341">
                  <c:v>#N/A</c:v>
                </c:pt>
                <c:pt idx="342">
                  <c:v>#N/A</c:v>
                </c:pt>
                <c:pt idx="343">
                  <c:v>#N/A</c:v>
                </c:pt>
                <c:pt idx="344">
                  <c:v>#N/A</c:v>
                </c:pt>
                <c:pt idx="345">
                  <c:v>#N/A</c:v>
                </c:pt>
                <c:pt idx="346">
                  <c:v>#N/A</c:v>
                </c:pt>
                <c:pt idx="347">
                  <c:v>#N/A</c:v>
                </c:pt>
                <c:pt idx="348">
                  <c:v>#N/A</c:v>
                </c:pt>
                <c:pt idx="349">
                  <c:v>#N/A</c:v>
                </c:pt>
                <c:pt idx="350">
                  <c:v>#N/A</c:v>
                </c:pt>
                <c:pt idx="351">
                  <c:v>#N/A</c:v>
                </c:pt>
                <c:pt idx="352">
                  <c:v>#N/A</c:v>
                </c:pt>
                <c:pt idx="353">
                  <c:v>#N/A</c:v>
                </c:pt>
                <c:pt idx="354">
                  <c:v>#N/A</c:v>
                </c:pt>
                <c:pt idx="355">
                  <c:v>#N/A</c:v>
                </c:pt>
                <c:pt idx="356">
                  <c:v>#N/A</c:v>
                </c:pt>
                <c:pt idx="357">
                  <c:v>#N/A</c:v>
                </c:pt>
                <c:pt idx="358">
                  <c:v>#N/A</c:v>
                </c:pt>
                <c:pt idx="359">
                  <c:v>#N/A</c:v>
                </c:pt>
                <c:pt idx="360">
                  <c:v>#N/A</c:v>
                </c:pt>
                <c:pt idx="361">
                  <c:v>#N/A</c:v>
                </c:pt>
                <c:pt idx="362">
                  <c:v>#N/A</c:v>
                </c:pt>
                <c:pt idx="363">
                  <c:v>#N/A</c:v>
                </c:pt>
                <c:pt idx="364">
                  <c:v>#N/A</c:v>
                </c:pt>
              </c:numCache>
            </c:numRef>
          </c:val>
        </c:ser>
        <c:ser>
          <c:idx val="3"/>
          <c:order val="3"/>
          <c:tx>
            <c:strRef>
              <c:f>Data_sorteret!$T$6</c:f>
              <c:strCache>
                <c:ptCount val="1"/>
                <c:pt idx="0">
                  <c:v>800 kr./MWh Spidslast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val>
            <c:numRef>
              <c:f>Data_sorteret!$T$7:$T$371</c:f>
              <c:numCache>
                <c:formatCode>0.00</c:formatCode>
                <c:ptCount val="365"/>
                <c:pt idx="0">
                  <c:v>339.27009126545647</c:v>
                </c:pt>
                <c:pt idx="1">
                  <c:v>333.59693770749811</c:v>
                </c:pt>
                <c:pt idx="2">
                  <c:v>322.20042569283822</c:v>
                </c:pt>
                <c:pt idx="3">
                  <c:v>315.92481334996387</c:v>
                </c:pt>
                <c:pt idx="4">
                  <c:v>309.04674222217363</c:v>
                </c:pt>
                <c:pt idx="5">
                  <c:v>301.91764660066838</c:v>
                </c:pt>
                <c:pt idx="6">
                  <c:v>301.01395842329447</c:v>
                </c:pt>
                <c:pt idx="7">
                  <c:v>298.00166449871472</c:v>
                </c:pt>
                <c:pt idx="8">
                  <c:v>296.8469518276259</c:v>
                </c:pt>
                <c:pt idx="9">
                  <c:v>295.99346854899494</c:v>
                </c:pt>
                <c:pt idx="10">
                  <c:v>291.97707664955533</c:v>
                </c:pt>
                <c:pt idx="11">
                  <c:v>289.9186758010926</c:v>
                </c:pt>
                <c:pt idx="12">
                  <c:v>289.71785620612059</c:v>
                </c:pt>
                <c:pt idx="13">
                  <c:v>289.61744640863458</c:v>
                </c:pt>
                <c:pt idx="14">
                  <c:v>283.44224386324623</c:v>
                </c:pt>
                <c:pt idx="15">
                  <c:v>279.32544216632067</c:v>
                </c:pt>
                <c:pt idx="16">
                  <c:v>276.66458253294195</c:v>
                </c:pt>
                <c:pt idx="17">
                  <c:v>276.16253354551202</c:v>
                </c:pt>
                <c:pt idx="18">
                  <c:v>274.70659148196512</c:v>
                </c:pt>
                <c:pt idx="19">
                  <c:v>268.58159383531972</c:v>
                </c:pt>
                <c:pt idx="20">
                  <c:v>268.28036444286181</c:v>
                </c:pt>
                <c:pt idx="21">
                  <c:v>267.37667626548784</c:v>
                </c:pt>
                <c:pt idx="22">
                  <c:v>266.97503707554392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  <c:pt idx="50">
                  <c:v>#N/A</c:v>
                </c:pt>
                <c:pt idx="51">
                  <c:v>#N/A</c:v>
                </c:pt>
                <c:pt idx="52">
                  <c:v>#N/A</c:v>
                </c:pt>
                <c:pt idx="53">
                  <c:v>#N/A</c:v>
                </c:pt>
                <c:pt idx="54">
                  <c:v>#N/A</c:v>
                </c:pt>
                <c:pt idx="55">
                  <c:v>#N/A</c:v>
                </c:pt>
                <c:pt idx="56">
                  <c:v>#N/A</c:v>
                </c:pt>
                <c:pt idx="57">
                  <c:v>#N/A</c:v>
                </c:pt>
                <c:pt idx="58">
                  <c:v>#N/A</c:v>
                </c:pt>
                <c:pt idx="59">
                  <c:v>#N/A</c:v>
                </c:pt>
                <c:pt idx="60">
                  <c:v>#N/A</c:v>
                </c:pt>
                <c:pt idx="61">
                  <c:v>#N/A</c:v>
                </c:pt>
                <c:pt idx="62">
                  <c:v>#N/A</c:v>
                </c:pt>
                <c:pt idx="63">
                  <c:v>#N/A</c:v>
                </c:pt>
                <c:pt idx="64">
                  <c:v>#N/A</c:v>
                </c:pt>
                <c:pt idx="65">
                  <c:v>#N/A</c:v>
                </c:pt>
                <c:pt idx="66">
                  <c:v>#N/A</c:v>
                </c:pt>
                <c:pt idx="67">
                  <c:v>#N/A</c:v>
                </c:pt>
                <c:pt idx="68">
                  <c:v>#N/A</c:v>
                </c:pt>
                <c:pt idx="69">
                  <c:v>#N/A</c:v>
                </c:pt>
                <c:pt idx="70">
                  <c:v>#N/A</c:v>
                </c:pt>
                <c:pt idx="71">
                  <c:v>#N/A</c:v>
                </c:pt>
                <c:pt idx="72">
                  <c:v>#N/A</c:v>
                </c:pt>
                <c:pt idx="73">
                  <c:v>#N/A</c:v>
                </c:pt>
                <c:pt idx="74">
                  <c:v>#N/A</c:v>
                </c:pt>
                <c:pt idx="75">
                  <c:v>#N/A</c:v>
                </c:pt>
                <c:pt idx="76">
                  <c:v>#N/A</c:v>
                </c:pt>
                <c:pt idx="77">
                  <c:v>#N/A</c:v>
                </c:pt>
                <c:pt idx="78">
                  <c:v>#N/A</c:v>
                </c:pt>
                <c:pt idx="79">
                  <c:v>#N/A</c:v>
                </c:pt>
                <c:pt idx="80">
                  <c:v>#N/A</c:v>
                </c:pt>
                <c:pt idx="81">
                  <c:v>#N/A</c:v>
                </c:pt>
                <c:pt idx="82">
                  <c:v>#N/A</c:v>
                </c:pt>
                <c:pt idx="83">
                  <c:v>#N/A</c:v>
                </c:pt>
                <c:pt idx="84">
                  <c:v>#N/A</c:v>
                </c:pt>
                <c:pt idx="85">
                  <c:v>#N/A</c:v>
                </c:pt>
                <c:pt idx="86">
                  <c:v>#N/A</c:v>
                </c:pt>
                <c:pt idx="87">
                  <c:v>#N/A</c:v>
                </c:pt>
                <c:pt idx="88">
                  <c:v>#N/A</c:v>
                </c:pt>
                <c:pt idx="89">
                  <c:v>#N/A</c:v>
                </c:pt>
                <c:pt idx="90">
                  <c:v>#N/A</c:v>
                </c:pt>
                <c:pt idx="91">
                  <c:v>#N/A</c:v>
                </c:pt>
                <c:pt idx="92">
                  <c:v>#N/A</c:v>
                </c:pt>
                <c:pt idx="93">
                  <c:v>#N/A</c:v>
                </c:pt>
                <c:pt idx="94">
                  <c:v>#N/A</c:v>
                </c:pt>
                <c:pt idx="95">
                  <c:v>#N/A</c:v>
                </c:pt>
                <c:pt idx="96">
                  <c:v>#N/A</c:v>
                </c:pt>
                <c:pt idx="97">
                  <c:v>#N/A</c:v>
                </c:pt>
                <c:pt idx="98">
                  <c:v>#N/A</c:v>
                </c:pt>
                <c:pt idx="99">
                  <c:v>#N/A</c:v>
                </c:pt>
                <c:pt idx="100">
                  <c:v>#N/A</c:v>
                </c:pt>
                <c:pt idx="101">
                  <c:v>#N/A</c:v>
                </c:pt>
                <c:pt idx="102">
                  <c:v>#N/A</c:v>
                </c:pt>
                <c:pt idx="103">
                  <c:v>#N/A</c:v>
                </c:pt>
                <c:pt idx="104">
                  <c:v>#N/A</c:v>
                </c:pt>
                <c:pt idx="105">
                  <c:v>#N/A</c:v>
                </c:pt>
                <c:pt idx="106">
                  <c:v>#N/A</c:v>
                </c:pt>
                <c:pt idx="107">
                  <c:v>#N/A</c:v>
                </c:pt>
                <c:pt idx="108">
                  <c:v>#N/A</c:v>
                </c:pt>
                <c:pt idx="109">
                  <c:v>#N/A</c:v>
                </c:pt>
                <c:pt idx="110">
                  <c:v>#N/A</c:v>
                </c:pt>
                <c:pt idx="111">
                  <c:v>#N/A</c:v>
                </c:pt>
                <c:pt idx="112">
                  <c:v>#N/A</c:v>
                </c:pt>
                <c:pt idx="113">
                  <c:v>#N/A</c:v>
                </c:pt>
                <c:pt idx="114">
                  <c:v>#N/A</c:v>
                </c:pt>
                <c:pt idx="115">
                  <c:v>#N/A</c:v>
                </c:pt>
                <c:pt idx="116">
                  <c:v>#N/A</c:v>
                </c:pt>
                <c:pt idx="117">
                  <c:v>#N/A</c:v>
                </c:pt>
                <c:pt idx="118">
                  <c:v>#N/A</c:v>
                </c:pt>
                <c:pt idx="119">
                  <c:v>#N/A</c:v>
                </c:pt>
                <c:pt idx="120">
                  <c:v>#N/A</c:v>
                </c:pt>
                <c:pt idx="121">
                  <c:v>#N/A</c:v>
                </c:pt>
                <c:pt idx="122">
                  <c:v>#N/A</c:v>
                </c:pt>
                <c:pt idx="123">
                  <c:v>#N/A</c:v>
                </c:pt>
                <c:pt idx="124">
                  <c:v>#N/A</c:v>
                </c:pt>
                <c:pt idx="125">
                  <c:v>#N/A</c:v>
                </c:pt>
                <c:pt idx="126">
                  <c:v>#N/A</c:v>
                </c:pt>
                <c:pt idx="127">
                  <c:v>#N/A</c:v>
                </c:pt>
                <c:pt idx="128">
                  <c:v>#N/A</c:v>
                </c:pt>
                <c:pt idx="129">
                  <c:v>#N/A</c:v>
                </c:pt>
                <c:pt idx="130">
                  <c:v>#N/A</c:v>
                </c:pt>
                <c:pt idx="131">
                  <c:v>#N/A</c:v>
                </c:pt>
                <c:pt idx="132">
                  <c:v>#N/A</c:v>
                </c:pt>
                <c:pt idx="133">
                  <c:v>#N/A</c:v>
                </c:pt>
                <c:pt idx="134">
                  <c:v>#N/A</c:v>
                </c:pt>
                <c:pt idx="135">
                  <c:v>#N/A</c:v>
                </c:pt>
                <c:pt idx="136">
                  <c:v>#N/A</c:v>
                </c:pt>
                <c:pt idx="137">
                  <c:v>#N/A</c:v>
                </c:pt>
                <c:pt idx="138">
                  <c:v>#N/A</c:v>
                </c:pt>
                <c:pt idx="139">
                  <c:v>#N/A</c:v>
                </c:pt>
                <c:pt idx="140">
                  <c:v>#N/A</c:v>
                </c:pt>
                <c:pt idx="141">
                  <c:v>#N/A</c:v>
                </c:pt>
                <c:pt idx="142">
                  <c:v>#N/A</c:v>
                </c:pt>
                <c:pt idx="143">
                  <c:v>#N/A</c:v>
                </c:pt>
                <c:pt idx="144">
                  <c:v>#N/A</c:v>
                </c:pt>
                <c:pt idx="145">
                  <c:v>#N/A</c:v>
                </c:pt>
                <c:pt idx="146">
                  <c:v>#N/A</c:v>
                </c:pt>
                <c:pt idx="147">
                  <c:v>#N/A</c:v>
                </c:pt>
                <c:pt idx="148">
                  <c:v>#N/A</c:v>
                </c:pt>
                <c:pt idx="149">
                  <c:v>#N/A</c:v>
                </c:pt>
                <c:pt idx="150">
                  <c:v>#N/A</c:v>
                </c:pt>
                <c:pt idx="151">
                  <c:v>#N/A</c:v>
                </c:pt>
                <c:pt idx="152">
                  <c:v>#N/A</c:v>
                </c:pt>
                <c:pt idx="153">
                  <c:v>#N/A</c:v>
                </c:pt>
                <c:pt idx="154">
                  <c:v>#N/A</c:v>
                </c:pt>
                <c:pt idx="155">
                  <c:v>#N/A</c:v>
                </c:pt>
                <c:pt idx="156">
                  <c:v>#N/A</c:v>
                </c:pt>
                <c:pt idx="157">
                  <c:v>#N/A</c:v>
                </c:pt>
                <c:pt idx="158">
                  <c:v>#N/A</c:v>
                </c:pt>
                <c:pt idx="159">
                  <c:v>#N/A</c:v>
                </c:pt>
                <c:pt idx="160">
                  <c:v>#N/A</c:v>
                </c:pt>
                <c:pt idx="161">
                  <c:v>#N/A</c:v>
                </c:pt>
                <c:pt idx="162">
                  <c:v>#N/A</c:v>
                </c:pt>
                <c:pt idx="163">
                  <c:v>#N/A</c:v>
                </c:pt>
                <c:pt idx="164">
                  <c:v>#N/A</c:v>
                </c:pt>
                <c:pt idx="165">
                  <c:v>#N/A</c:v>
                </c:pt>
                <c:pt idx="166">
                  <c:v>#N/A</c:v>
                </c:pt>
                <c:pt idx="167">
                  <c:v>#N/A</c:v>
                </c:pt>
                <c:pt idx="168">
                  <c:v>#N/A</c:v>
                </c:pt>
                <c:pt idx="169">
                  <c:v>#N/A</c:v>
                </c:pt>
                <c:pt idx="170">
                  <c:v>#N/A</c:v>
                </c:pt>
                <c:pt idx="171">
                  <c:v>#N/A</c:v>
                </c:pt>
                <c:pt idx="172">
                  <c:v>#N/A</c:v>
                </c:pt>
                <c:pt idx="173">
                  <c:v>#N/A</c:v>
                </c:pt>
                <c:pt idx="174">
                  <c:v>#N/A</c:v>
                </c:pt>
                <c:pt idx="175">
                  <c:v>#N/A</c:v>
                </c:pt>
                <c:pt idx="176">
                  <c:v>#N/A</c:v>
                </c:pt>
                <c:pt idx="177">
                  <c:v>#N/A</c:v>
                </c:pt>
                <c:pt idx="178">
                  <c:v>#N/A</c:v>
                </c:pt>
                <c:pt idx="179">
                  <c:v>#N/A</c:v>
                </c:pt>
                <c:pt idx="180">
                  <c:v>#N/A</c:v>
                </c:pt>
                <c:pt idx="181">
                  <c:v>#N/A</c:v>
                </c:pt>
                <c:pt idx="182">
                  <c:v>#N/A</c:v>
                </c:pt>
                <c:pt idx="183">
                  <c:v>#N/A</c:v>
                </c:pt>
                <c:pt idx="184">
                  <c:v>#N/A</c:v>
                </c:pt>
                <c:pt idx="185">
                  <c:v>#N/A</c:v>
                </c:pt>
                <c:pt idx="186">
                  <c:v>#N/A</c:v>
                </c:pt>
                <c:pt idx="187">
                  <c:v>#N/A</c:v>
                </c:pt>
                <c:pt idx="188">
                  <c:v>#N/A</c:v>
                </c:pt>
                <c:pt idx="189">
                  <c:v>#N/A</c:v>
                </c:pt>
                <c:pt idx="190">
                  <c:v>#N/A</c:v>
                </c:pt>
                <c:pt idx="191">
                  <c:v>#N/A</c:v>
                </c:pt>
                <c:pt idx="192">
                  <c:v>#N/A</c:v>
                </c:pt>
                <c:pt idx="193">
                  <c:v>#N/A</c:v>
                </c:pt>
                <c:pt idx="194">
                  <c:v>#N/A</c:v>
                </c:pt>
                <c:pt idx="195">
                  <c:v>#N/A</c:v>
                </c:pt>
                <c:pt idx="196">
                  <c:v>#N/A</c:v>
                </c:pt>
                <c:pt idx="197">
                  <c:v>#N/A</c:v>
                </c:pt>
                <c:pt idx="198">
                  <c:v>#N/A</c:v>
                </c:pt>
                <c:pt idx="199">
                  <c:v>#N/A</c:v>
                </c:pt>
                <c:pt idx="200">
                  <c:v>#N/A</c:v>
                </c:pt>
                <c:pt idx="201">
                  <c:v>#N/A</c:v>
                </c:pt>
                <c:pt idx="202">
                  <c:v>#N/A</c:v>
                </c:pt>
                <c:pt idx="203">
                  <c:v>#N/A</c:v>
                </c:pt>
                <c:pt idx="204">
                  <c:v>#N/A</c:v>
                </c:pt>
                <c:pt idx="205">
                  <c:v>#N/A</c:v>
                </c:pt>
                <c:pt idx="206">
                  <c:v>#N/A</c:v>
                </c:pt>
                <c:pt idx="207">
                  <c:v>#N/A</c:v>
                </c:pt>
                <c:pt idx="208">
                  <c:v>#N/A</c:v>
                </c:pt>
                <c:pt idx="209">
                  <c:v>#N/A</c:v>
                </c:pt>
                <c:pt idx="210">
                  <c:v>#N/A</c:v>
                </c:pt>
                <c:pt idx="211">
                  <c:v>#N/A</c:v>
                </c:pt>
                <c:pt idx="212">
                  <c:v>#N/A</c:v>
                </c:pt>
                <c:pt idx="213">
                  <c:v>#N/A</c:v>
                </c:pt>
                <c:pt idx="214">
                  <c:v>#N/A</c:v>
                </c:pt>
                <c:pt idx="215">
                  <c:v>#N/A</c:v>
                </c:pt>
                <c:pt idx="216">
                  <c:v>#N/A</c:v>
                </c:pt>
                <c:pt idx="217">
                  <c:v>#N/A</c:v>
                </c:pt>
                <c:pt idx="218">
                  <c:v>#N/A</c:v>
                </c:pt>
                <c:pt idx="219">
                  <c:v>#N/A</c:v>
                </c:pt>
                <c:pt idx="220">
                  <c:v>#N/A</c:v>
                </c:pt>
                <c:pt idx="221">
                  <c:v>#N/A</c:v>
                </c:pt>
                <c:pt idx="222">
                  <c:v>#N/A</c:v>
                </c:pt>
                <c:pt idx="223">
                  <c:v>#N/A</c:v>
                </c:pt>
                <c:pt idx="224">
                  <c:v>#N/A</c:v>
                </c:pt>
                <c:pt idx="225">
                  <c:v>#N/A</c:v>
                </c:pt>
                <c:pt idx="226">
                  <c:v>#N/A</c:v>
                </c:pt>
                <c:pt idx="227">
                  <c:v>#N/A</c:v>
                </c:pt>
                <c:pt idx="228">
                  <c:v>#N/A</c:v>
                </c:pt>
                <c:pt idx="229">
                  <c:v>#N/A</c:v>
                </c:pt>
                <c:pt idx="230">
                  <c:v>#N/A</c:v>
                </c:pt>
                <c:pt idx="231">
                  <c:v>#N/A</c:v>
                </c:pt>
                <c:pt idx="232">
                  <c:v>#N/A</c:v>
                </c:pt>
                <c:pt idx="233">
                  <c:v>#N/A</c:v>
                </c:pt>
                <c:pt idx="234">
                  <c:v>#N/A</c:v>
                </c:pt>
                <c:pt idx="235">
                  <c:v>#N/A</c:v>
                </c:pt>
                <c:pt idx="236">
                  <c:v>#N/A</c:v>
                </c:pt>
                <c:pt idx="237">
                  <c:v>#N/A</c:v>
                </c:pt>
                <c:pt idx="238">
                  <c:v>#N/A</c:v>
                </c:pt>
                <c:pt idx="239">
                  <c:v>#N/A</c:v>
                </c:pt>
                <c:pt idx="240">
                  <c:v>#N/A</c:v>
                </c:pt>
                <c:pt idx="241">
                  <c:v>#N/A</c:v>
                </c:pt>
                <c:pt idx="242">
                  <c:v>#N/A</c:v>
                </c:pt>
                <c:pt idx="243">
                  <c:v>#N/A</c:v>
                </c:pt>
                <c:pt idx="244">
                  <c:v>#N/A</c:v>
                </c:pt>
                <c:pt idx="245">
                  <c:v>#N/A</c:v>
                </c:pt>
                <c:pt idx="246">
                  <c:v>#N/A</c:v>
                </c:pt>
                <c:pt idx="247">
                  <c:v>#N/A</c:v>
                </c:pt>
                <c:pt idx="248">
                  <c:v>#N/A</c:v>
                </c:pt>
                <c:pt idx="249">
                  <c:v>#N/A</c:v>
                </c:pt>
                <c:pt idx="250">
                  <c:v>#N/A</c:v>
                </c:pt>
                <c:pt idx="251">
                  <c:v>#N/A</c:v>
                </c:pt>
                <c:pt idx="252">
                  <c:v>#N/A</c:v>
                </c:pt>
                <c:pt idx="253">
                  <c:v>#N/A</c:v>
                </c:pt>
                <c:pt idx="254">
                  <c:v>#N/A</c:v>
                </c:pt>
                <c:pt idx="255">
                  <c:v>#N/A</c:v>
                </c:pt>
                <c:pt idx="256">
                  <c:v>#N/A</c:v>
                </c:pt>
                <c:pt idx="257">
                  <c:v>#N/A</c:v>
                </c:pt>
                <c:pt idx="258">
                  <c:v>#N/A</c:v>
                </c:pt>
                <c:pt idx="259">
                  <c:v>#N/A</c:v>
                </c:pt>
                <c:pt idx="260">
                  <c:v>#N/A</c:v>
                </c:pt>
                <c:pt idx="261">
                  <c:v>#N/A</c:v>
                </c:pt>
                <c:pt idx="262">
                  <c:v>#N/A</c:v>
                </c:pt>
                <c:pt idx="263">
                  <c:v>#N/A</c:v>
                </c:pt>
                <c:pt idx="264">
                  <c:v>#N/A</c:v>
                </c:pt>
                <c:pt idx="265">
                  <c:v>#N/A</c:v>
                </c:pt>
                <c:pt idx="266">
                  <c:v>#N/A</c:v>
                </c:pt>
                <c:pt idx="267">
                  <c:v>#N/A</c:v>
                </c:pt>
                <c:pt idx="268">
                  <c:v>#N/A</c:v>
                </c:pt>
                <c:pt idx="269">
                  <c:v>#N/A</c:v>
                </c:pt>
                <c:pt idx="270">
                  <c:v>#N/A</c:v>
                </c:pt>
                <c:pt idx="271">
                  <c:v>#N/A</c:v>
                </c:pt>
                <c:pt idx="272">
                  <c:v>#N/A</c:v>
                </c:pt>
                <c:pt idx="273">
                  <c:v>#N/A</c:v>
                </c:pt>
                <c:pt idx="274">
                  <c:v>#N/A</c:v>
                </c:pt>
                <c:pt idx="275">
                  <c:v>#N/A</c:v>
                </c:pt>
                <c:pt idx="276">
                  <c:v>#N/A</c:v>
                </c:pt>
                <c:pt idx="277">
                  <c:v>#N/A</c:v>
                </c:pt>
                <c:pt idx="278">
                  <c:v>#N/A</c:v>
                </c:pt>
                <c:pt idx="279">
                  <c:v>#N/A</c:v>
                </c:pt>
                <c:pt idx="280">
                  <c:v>#N/A</c:v>
                </c:pt>
                <c:pt idx="281">
                  <c:v>#N/A</c:v>
                </c:pt>
                <c:pt idx="282">
                  <c:v>#N/A</c:v>
                </c:pt>
                <c:pt idx="283">
                  <c:v>#N/A</c:v>
                </c:pt>
                <c:pt idx="284">
                  <c:v>#N/A</c:v>
                </c:pt>
                <c:pt idx="285">
                  <c:v>#N/A</c:v>
                </c:pt>
                <c:pt idx="286">
                  <c:v>#N/A</c:v>
                </c:pt>
                <c:pt idx="287">
                  <c:v>#N/A</c:v>
                </c:pt>
                <c:pt idx="288">
                  <c:v>#N/A</c:v>
                </c:pt>
                <c:pt idx="289">
                  <c:v>#N/A</c:v>
                </c:pt>
                <c:pt idx="290">
                  <c:v>#N/A</c:v>
                </c:pt>
                <c:pt idx="291">
                  <c:v>#N/A</c:v>
                </c:pt>
                <c:pt idx="292">
                  <c:v>#N/A</c:v>
                </c:pt>
                <c:pt idx="293">
                  <c:v>#N/A</c:v>
                </c:pt>
                <c:pt idx="294">
                  <c:v>#N/A</c:v>
                </c:pt>
                <c:pt idx="295">
                  <c:v>#N/A</c:v>
                </c:pt>
                <c:pt idx="296">
                  <c:v>#N/A</c:v>
                </c:pt>
                <c:pt idx="297">
                  <c:v>#N/A</c:v>
                </c:pt>
                <c:pt idx="298">
                  <c:v>#N/A</c:v>
                </c:pt>
                <c:pt idx="299">
                  <c:v>#N/A</c:v>
                </c:pt>
                <c:pt idx="300">
                  <c:v>#N/A</c:v>
                </c:pt>
                <c:pt idx="301">
                  <c:v>#N/A</c:v>
                </c:pt>
                <c:pt idx="302">
                  <c:v>#N/A</c:v>
                </c:pt>
                <c:pt idx="303">
                  <c:v>#N/A</c:v>
                </c:pt>
                <c:pt idx="304">
                  <c:v>#N/A</c:v>
                </c:pt>
                <c:pt idx="305">
                  <c:v>#N/A</c:v>
                </c:pt>
                <c:pt idx="306">
                  <c:v>#N/A</c:v>
                </c:pt>
                <c:pt idx="307">
                  <c:v>#N/A</c:v>
                </c:pt>
                <c:pt idx="308">
                  <c:v>#N/A</c:v>
                </c:pt>
                <c:pt idx="309">
                  <c:v>#N/A</c:v>
                </c:pt>
                <c:pt idx="310">
                  <c:v>#N/A</c:v>
                </c:pt>
                <c:pt idx="311">
                  <c:v>#N/A</c:v>
                </c:pt>
                <c:pt idx="312">
                  <c:v>#N/A</c:v>
                </c:pt>
                <c:pt idx="313">
                  <c:v>#N/A</c:v>
                </c:pt>
                <c:pt idx="314">
                  <c:v>#N/A</c:v>
                </c:pt>
                <c:pt idx="315">
                  <c:v>#N/A</c:v>
                </c:pt>
                <c:pt idx="316">
                  <c:v>#N/A</c:v>
                </c:pt>
                <c:pt idx="317">
                  <c:v>#N/A</c:v>
                </c:pt>
                <c:pt idx="318">
                  <c:v>#N/A</c:v>
                </c:pt>
                <c:pt idx="319">
                  <c:v>#N/A</c:v>
                </c:pt>
                <c:pt idx="320">
                  <c:v>#N/A</c:v>
                </c:pt>
                <c:pt idx="321">
                  <c:v>#N/A</c:v>
                </c:pt>
                <c:pt idx="322">
                  <c:v>#N/A</c:v>
                </c:pt>
                <c:pt idx="323">
                  <c:v>#N/A</c:v>
                </c:pt>
                <c:pt idx="324">
                  <c:v>#N/A</c:v>
                </c:pt>
                <c:pt idx="325">
                  <c:v>#N/A</c:v>
                </c:pt>
                <c:pt idx="326">
                  <c:v>#N/A</c:v>
                </c:pt>
                <c:pt idx="327">
                  <c:v>#N/A</c:v>
                </c:pt>
                <c:pt idx="328">
                  <c:v>#N/A</c:v>
                </c:pt>
                <c:pt idx="329">
                  <c:v>#N/A</c:v>
                </c:pt>
                <c:pt idx="330">
                  <c:v>#N/A</c:v>
                </c:pt>
                <c:pt idx="331">
                  <c:v>#N/A</c:v>
                </c:pt>
                <c:pt idx="332">
                  <c:v>#N/A</c:v>
                </c:pt>
                <c:pt idx="333">
                  <c:v>#N/A</c:v>
                </c:pt>
                <c:pt idx="334">
                  <c:v>#N/A</c:v>
                </c:pt>
                <c:pt idx="335">
                  <c:v>#N/A</c:v>
                </c:pt>
                <c:pt idx="336">
                  <c:v>#N/A</c:v>
                </c:pt>
                <c:pt idx="337">
                  <c:v>#N/A</c:v>
                </c:pt>
                <c:pt idx="338">
                  <c:v>#N/A</c:v>
                </c:pt>
                <c:pt idx="339">
                  <c:v>#N/A</c:v>
                </c:pt>
                <c:pt idx="340">
                  <c:v>#N/A</c:v>
                </c:pt>
                <c:pt idx="341">
                  <c:v>#N/A</c:v>
                </c:pt>
                <c:pt idx="342">
                  <c:v>#N/A</c:v>
                </c:pt>
                <c:pt idx="343">
                  <c:v>#N/A</c:v>
                </c:pt>
                <c:pt idx="344">
                  <c:v>#N/A</c:v>
                </c:pt>
                <c:pt idx="345">
                  <c:v>#N/A</c:v>
                </c:pt>
                <c:pt idx="346">
                  <c:v>#N/A</c:v>
                </c:pt>
                <c:pt idx="347">
                  <c:v>#N/A</c:v>
                </c:pt>
                <c:pt idx="348">
                  <c:v>#N/A</c:v>
                </c:pt>
                <c:pt idx="349">
                  <c:v>#N/A</c:v>
                </c:pt>
                <c:pt idx="350">
                  <c:v>#N/A</c:v>
                </c:pt>
                <c:pt idx="351">
                  <c:v>#N/A</c:v>
                </c:pt>
                <c:pt idx="352">
                  <c:v>#N/A</c:v>
                </c:pt>
                <c:pt idx="353">
                  <c:v>#N/A</c:v>
                </c:pt>
                <c:pt idx="354">
                  <c:v>#N/A</c:v>
                </c:pt>
                <c:pt idx="355">
                  <c:v>#N/A</c:v>
                </c:pt>
                <c:pt idx="356">
                  <c:v>#N/A</c:v>
                </c:pt>
                <c:pt idx="357">
                  <c:v>#N/A</c:v>
                </c:pt>
                <c:pt idx="358">
                  <c:v>#N/A</c:v>
                </c:pt>
                <c:pt idx="359">
                  <c:v>#N/A</c:v>
                </c:pt>
                <c:pt idx="360">
                  <c:v>#N/A</c:v>
                </c:pt>
                <c:pt idx="361">
                  <c:v>#N/A</c:v>
                </c:pt>
                <c:pt idx="362">
                  <c:v>#N/A</c:v>
                </c:pt>
                <c:pt idx="363">
                  <c:v>#N/A</c:v>
                </c:pt>
                <c:pt idx="36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02598912"/>
        <c:axId val="102609280"/>
      </c:barChart>
      <c:catAx>
        <c:axId val="1025989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Dage, sorteret</a:t>
                </a:r>
              </a:p>
            </c:rich>
          </c:tx>
          <c:layout>
            <c:manualLayout>
              <c:xMode val="edge"/>
              <c:yMode val="edge"/>
              <c:x val="0.49414887581137928"/>
              <c:y val="0.93409850028461694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900"/>
            </a:pPr>
            <a:endParaRPr lang="da-DK"/>
          </a:p>
        </c:txPr>
        <c:crossAx val="102609280"/>
        <c:crosses val="autoZero"/>
        <c:auto val="0"/>
        <c:lblAlgn val="ctr"/>
        <c:lblOffset val="100"/>
        <c:tickLblSkip val="15"/>
        <c:tickMarkSkip val="1"/>
        <c:noMultiLvlLbl val="0"/>
      </c:catAx>
      <c:valAx>
        <c:axId val="10260928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Varmesalg [MWh/dag]</a:t>
                </a:r>
              </a:p>
            </c:rich>
          </c:tx>
          <c:layout>
            <c:manualLayout>
              <c:xMode val="edge"/>
              <c:yMode val="edge"/>
              <c:x val="9.3357357848035828E-3"/>
              <c:y val="0.38305248031153077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da-DK"/>
          </a:p>
        </c:txPr>
        <c:crossAx val="10259891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2875255181593646"/>
          <c:y val="0.10762092412104972"/>
          <c:w val="0.19600935342040476"/>
          <c:h val="0.20348855421090209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</c:spPr>
      <c:txPr>
        <a:bodyPr/>
        <a:lstStyle/>
        <a:p>
          <a:pPr>
            <a:defRPr sz="900"/>
          </a:pPr>
          <a:endParaRPr lang="da-DK"/>
        </a:p>
      </c:txPr>
    </c:legend>
    <c:plotVisOnly val="1"/>
    <c:dispBlanksAs val="span"/>
    <c:showDLblsOverMax val="0"/>
  </c:chart>
  <c:printSettings>
    <c:headerFooter/>
    <c:pageMargins b="0.75" l="0.7" r="0.7" t="0.75" header="0.3" footer="0.3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da-DK" sz="1200"/>
              <a:t>Varmeproduktion</a:t>
            </a:r>
            <a:r>
              <a:rPr lang="da-DK" sz="1200" baseline="0"/>
              <a:t> - varighedskurve</a:t>
            </a:r>
            <a:endParaRPr lang="da-DK" sz="1200"/>
          </a:p>
        </c:rich>
      </c:tx>
      <c:layout>
        <c:manualLayout>
          <c:xMode val="edge"/>
          <c:yMode val="edge"/>
          <c:x val="8.2122709011019854E-2"/>
          <c:y val="1.611278441601940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2335948559571095E-2"/>
          <c:y val="8.6288189625058465E-2"/>
          <c:w val="0.8884269089686857"/>
          <c:h val="0.77558951222668537"/>
        </c:manualLayout>
      </c:layout>
      <c:areaChart>
        <c:grouping val="stacked"/>
        <c:varyColors val="0"/>
        <c:ser>
          <c:idx val="0"/>
          <c:order val="0"/>
          <c:tx>
            <c:strRef>
              <c:f>Data_sorteret!$U$6</c:f>
              <c:strCache>
                <c:ptCount val="1"/>
                <c:pt idx="0">
                  <c:v>200 kr./MWh Lavlast</c:v>
                </c:pt>
              </c:strCache>
            </c:strRef>
          </c:tx>
          <c:spPr>
            <a:solidFill>
              <a:srgbClr val="92D050"/>
            </a:solidFill>
          </c:spPr>
          <c:val>
            <c:numRef>
              <c:f>Data_sorteret!$U$7:$U$371</c:f>
              <c:numCache>
                <c:formatCode>0.00</c:formatCode>
                <c:ptCount val="365"/>
                <c:pt idx="0">
                  <c:v>74.703333321584452</c:v>
                </c:pt>
                <c:pt idx="1">
                  <c:v>74.703333321584452</c:v>
                </c:pt>
                <c:pt idx="2">
                  <c:v>74.703333321584452</c:v>
                </c:pt>
                <c:pt idx="3">
                  <c:v>74.703333321584452</c:v>
                </c:pt>
                <c:pt idx="4">
                  <c:v>74.703333321584452</c:v>
                </c:pt>
                <c:pt idx="5">
                  <c:v>74.703333321584452</c:v>
                </c:pt>
                <c:pt idx="6">
                  <c:v>74.703333321584452</c:v>
                </c:pt>
                <c:pt idx="7">
                  <c:v>74.703333321584452</c:v>
                </c:pt>
                <c:pt idx="8">
                  <c:v>74.703333321584452</c:v>
                </c:pt>
                <c:pt idx="9">
                  <c:v>74.703333321584452</c:v>
                </c:pt>
                <c:pt idx="10">
                  <c:v>74.703333321584452</c:v>
                </c:pt>
                <c:pt idx="11">
                  <c:v>74.703333321584452</c:v>
                </c:pt>
                <c:pt idx="12">
                  <c:v>74.703333321584452</c:v>
                </c:pt>
                <c:pt idx="13">
                  <c:v>74.703333321584452</c:v>
                </c:pt>
                <c:pt idx="14">
                  <c:v>74.703333321584452</c:v>
                </c:pt>
                <c:pt idx="15">
                  <c:v>74.703333321584452</c:v>
                </c:pt>
                <c:pt idx="16">
                  <c:v>74.703333321584452</c:v>
                </c:pt>
                <c:pt idx="17">
                  <c:v>74.703333321584452</c:v>
                </c:pt>
                <c:pt idx="18">
                  <c:v>74.703333321584452</c:v>
                </c:pt>
                <c:pt idx="19">
                  <c:v>74.703333321584452</c:v>
                </c:pt>
                <c:pt idx="20">
                  <c:v>74.703333321584452</c:v>
                </c:pt>
                <c:pt idx="21">
                  <c:v>74.703333321584452</c:v>
                </c:pt>
                <c:pt idx="22">
                  <c:v>74.703333321584452</c:v>
                </c:pt>
                <c:pt idx="23">
                  <c:v>74.703333321584452</c:v>
                </c:pt>
                <c:pt idx="24">
                  <c:v>74.703333321584452</c:v>
                </c:pt>
                <c:pt idx="25">
                  <c:v>74.703333321584452</c:v>
                </c:pt>
                <c:pt idx="26">
                  <c:v>74.703333321584452</c:v>
                </c:pt>
                <c:pt idx="27">
                  <c:v>74.703333321584452</c:v>
                </c:pt>
                <c:pt idx="28">
                  <c:v>74.703333321584452</c:v>
                </c:pt>
                <c:pt idx="29">
                  <c:v>74.703333321584452</c:v>
                </c:pt>
                <c:pt idx="30">
                  <c:v>74.703333321584452</c:v>
                </c:pt>
                <c:pt idx="31">
                  <c:v>74.703333321584452</c:v>
                </c:pt>
                <c:pt idx="32">
                  <c:v>74.703333321584452</c:v>
                </c:pt>
                <c:pt idx="33">
                  <c:v>74.703333321584452</c:v>
                </c:pt>
                <c:pt idx="34">
                  <c:v>74.703333321584452</c:v>
                </c:pt>
                <c:pt idx="35">
                  <c:v>74.703333321584452</c:v>
                </c:pt>
                <c:pt idx="36">
                  <c:v>74.703333321584452</c:v>
                </c:pt>
                <c:pt idx="37">
                  <c:v>74.703333321584452</c:v>
                </c:pt>
                <c:pt idx="38">
                  <c:v>74.703333321584452</c:v>
                </c:pt>
                <c:pt idx="39">
                  <c:v>74.703333321584452</c:v>
                </c:pt>
                <c:pt idx="40">
                  <c:v>74.703333321584452</c:v>
                </c:pt>
                <c:pt idx="41">
                  <c:v>74.703333321584452</c:v>
                </c:pt>
                <c:pt idx="42">
                  <c:v>74.703333321584452</c:v>
                </c:pt>
                <c:pt idx="43">
                  <c:v>74.703333321584452</c:v>
                </c:pt>
                <c:pt idx="44">
                  <c:v>74.703333321584452</c:v>
                </c:pt>
                <c:pt idx="45">
                  <c:v>74.703333321584452</c:v>
                </c:pt>
                <c:pt idx="46">
                  <c:v>74.703333321584452</c:v>
                </c:pt>
                <c:pt idx="47">
                  <c:v>74.703333321584452</c:v>
                </c:pt>
                <c:pt idx="48">
                  <c:v>74.703333321584452</c:v>
                </c:pt>
                <c:pt idx="49">
                  <c:v>74.703333321584452</c:v>
                </c:pt>
                <c:pt idx="50">
                  <c:v>74.703333321584452</c:v>
                </c:pt>
                <c:pt idx="51">
                  <c:v>74.703333321584452</c:v>
                </c:pt>
                <c:pt idx="52">
                  <c:v>74.703333321584452</c:v>
                </c:pt>
                <c:pt idx="53">
                  <c:v>74.703333321584452</c:v>
                </c:pt>
                <c:pt idx="54">
                  <c:v>74.703333321584452</c:v>
                </c:pt>
                <c:pt idx="55">
                  <c:v>74.703333321584452</c:v>
                </c:pt>
                <c:pt idx="56">
                  <c:v>74.703333321584452</c:v>
                </c:pt>
                <c:pt idx="57">
                  <c:v>74.703333321584452</c:v>
                </c:pt>
                <c:pt idx="58">
                  <c:v>74.703333321584452</c:v>
                </c:pt>
                <c:pt idx="59">
                  <c:v>74.703333321584452</c:v>
                </c:pt>
                <c:pt idx="60">
                  <c:v>74.703333321584452</c:v>
                </c:pt>
                <c:pt idx="61">
                  <c:v>74.703333321584452</c:v>
                </c:pt>
                <c:pt idx="62">
                  <c:v>74.703333321584452</c:v>
                </c:pt>
                <c:pt idx="63">
                  <c:v>74.703333321584452</c:v>
                </c:pt>
                <c:pt idx="64">
                  <c:v>74.703333321584452</c:v>
                </c:pt>
                <c:pt idx="65">
                  <c:v>74.703333321584452</c:v>
                </c:pt>
                <c:pt idx="66">
                  <c:v>74.703333321584452</c:v>
                </c:pt>
                <c:pt idx="67">
                  <c:v>74.703333321584452</c:v>
                </c:pt>
                <c:pt idx="68">
                  <c:v>74.703333321584452</c:v>
                </c:pt>
                <c:pt idx="69">
                  <c:v>74.703333321584452</c:v>
                </c:pt>
                <c:pt idx="70">
                  <c:v>74.703333321584452</c:v>
                </c:pt>
                <c:pt idx="71">
                  <c:v>74.703333321584452</c:v>
                </c:pt>
                <c:pt idx="72">
                  <c:v>74.703333321584452</c:v>
                </c:pt>
                <c:pt idx="73">
                  <c:v>74.703333321584452</c:v>
                </c:pt>
                <c:pt idx="74">
                  <c:v>74.703333321584452</c:v>
                </c:pt>
                <c:pt idx="75">
                  <c:v>74.703333321584452</c:v>
                </c:pt>
                <c:pt idx="76">
                  <c:v>74.703333321584452</c:v>
                </c:pt>
                <c:pt idx="77">
                  <c:v>74.703333321584452</c:v>
                </c:pt>
                <c:pt idx="78">
                  <c:v>74.703333321584452</c:v>
                </c:pt>
                <c:pt idx="79">
                  <c:v>74.703333321584452</c:v>
                </c:pt>
                <c:pt idx="80">
                  <c:v>74.703333321584452</c:v>
                </c:pt>
                <c:pt idx="81">
                  <c:v>74.703333321584452</c:v>
                </c:pt>
                <c:pt idx="82">
                  <c:v>74.703333321584452</c:v>
                </c:pt>
                <c:pt idx="83">
                  <c:v>74.703333321584452</c:v>
                </c:pt>
                <c:pt idx="84">
                  <c:v>74.703333321584452</c:v>
                </c:pt>
                <c:pt idx="85">
                  <c:v>74.703333321584452</c:v>
                </c:pt>
                <c:pt idx="86">
                  <c:v>74.703333321584452</c:v>
                </c:pt>
                <c:pt idx="87">
                  <c:v>74.703333321584452</c:v>
                </c:pt>
                <c:pt idx="88">
                  <c:v>74.703333321584452</c:v>
                </c:pt>
                <c:pt idx="89">
                  <c:v>74.703333321584452</c:v>
                </c:pt>
                <c:pt idx="90">
                  <c:v>74.703333321584452</c:v>
                </c:pt>
                <c:pt idx="91">
                  <c:v>74.703333321584452</c:v>
                </c:pt>
                <c:pt idx="92">
                  <c:v>74.703333321584452</c:v>
                </c:pt>
                <c:pt idx="93">
                  <c:v>74.703333321584452</c:v>
                </c:pt>
                <c:pt idx="94">
                  <c:v>74.703333321584452</c:v>
                </c:pt>
                <c:pt idx="95">
                  <c:v>74.703333321584452</c:v>
                </c:pt>
                <c:pt idx="96">
                  <c:v>74.703333321584452</c:v>
                </c:pt>
                <c:pt idx="97">
                  <c:v>74.703333321584452</c:v>
                </c:pt>
                <c:pt idx="98">
                  <c:v>74.703333321584452</c:v>
                </c:pt>
                <c:pt idx="99">
                  <c:v>74.703333321584452</c:v>
                </c:pt>
                <c:pt idx="100">
                  <c:v>74.703333321584452</c:v>
                </c:pt>
                <c:pt idx="101">
                  <c:v>74.703333321584452</c:v>
                </c:pt>
                <c:pt idx="102">
                  <c:v>74.703333321584452</c:v>
                </c:pt>
                <c:pt idx="103">
                  <c:v>74.703333321584452</c:v>
                </c:pt>
                <c:pt idx="104">
                  <c:v>74.703333321584452</c:v>
                </c:pt>
                <c:pt idx="105">
                  <c:v>74.703333321584452</c:v>
                </c:pt>
                <c:pt idx="106">
                  <c:v>74.703333321584452</c:v>
                </c:pt>
                <c:pt idx="107">
                  <c:v>74.703333321584452</c:v>
                </c:pt>
                <c:pt idx="108">
                  <c:v>74.703333321584452</c:v>
                </c:pt>
                <c:pt idx="109">
                  <c:v>74.703333321584452</c:v>
                </c:pt>
                <c:pt idx="110">
                  <c:v>74.703333321584452</c:v>
                </c:pt>
                <c:pt idx="111">
                  <c:v>74.703333321584452</c:v>
                </c:pt>
                <c:pt idx="112">
                  <c:v>74.703333321584452</c:v>
                </c:pt>
                <c:pt idx="113">
                  <c:v>74.703333321584452</c:v>
                </c:pt>
                <c:pt idx="114">
                  <c:v>74.703333321584452</c:v>
                </c:pt>
                <c:pt idx="115">
                  <c:v>74.703333321584452</c:v>
                </c:pt>
                <c:pt idx="116">
                  <c:v>74.703333321584452</c:v>
                </c:pt>
                <c:pt idx="117">
                  <c:v>74.703333321584452</c:v>
                </c:pt>
                <c:pt idx="118">
                  <c:v>74.703333321584452</c:v>
                </c:pt>
                <c:pt idx="119">
                  <c:v>74.703333321584452</c:v>
                </c:pt>
                <c:pt idx="120">
                  <c:v>74.703333321584452</c:v>
                </c:pt>
                <c:pt idx="121">
                  <c:v>74.703333321584452</c:v>
                </c:pt>
                <c:pt idx="122">
                  <c:v>74.703333321584452</c:v>
                </c:pt>
                <c:pt idx="123">
                  <c:v>74.703333321584452</c:v>
                </c:pt>
                <c:pt idx="124">
                  <c:v>74.703333321584452</c:v>
                </c:pt>
                <c:pt idx="125">
                  <c:v>74.703333321584452</c:v>
                </c:pt>
                <c:pt idx="126">
                  <c:v>74.703333321584452</c:v>
                </c:pt>
                <c:pt idx="127">
                  <c:v>74.703333321584452</c:v>
                </c:pt>
                <c:pt idx="128">
                  <c:v>74.703333321584452</c:v>
                </c:pt>
                <c:pt idx="129">
                  <c:v>74.703333321584452</c:v>
                </c:pt>
                <c:pt idx="130">
                  <c:v>74.703333321584452</c:v>
                </c:pt>
                <c:pt idx="131">
                  <c:v>74.703333321584452</c:v>
                </c:pt>
                <c:pt idx="132">
                  <c:v>74.703333321584452</c:v>
                </c:pt>
                <c:pt idx="133">
                  <c:v>74.703333321584452</c:v>
                </c:pt>
                <c:pt idx="134">
                  <c:v>74.703333321584452</c:v>
                </c:pt>
                <c:pt idx="135">
                  <c:v>74.703333321584452</c:v>
                </c:pt>
                <c:pt idx="136">
                  <c:v>74.703333321584452</c:v>
                </c:pt>
                <c:pt idx="137">
                  <c:v>74.703333321584452</c:v>
                </c:pt>
                <c:pt idx="138">
                  <c:v>74.703333321584452</c:v>
                </c:pt>
                <c:pt idx="139">
                  <c:v>74.703333321584452</c:v>
                </c:pt>
                <c:pt idx="140">
                  <c:v>74.703333321584452</c:v>
                </c:pt>
                <c:pt idx="141">
                  <c:v>74.703333321584452</c:v>
                </c:pt>
                <c:pt idx="142">
                  <c:v>74.703333321584452</c:v>
                </c:pt>
                <c:pt idx="143">
                  <c:v>74.703333321584452</c:v>
                </c:pt>
                <c:pt idx="144">
                  <c:v>74.703333321584452</c:v>
                </c:pt>
                <c:pt idx="145">
                  <c:v>74.703333321584452</c:v>
                </c:pt>
                <c:pt idx="146">
                  <c:v>74.703333321584452</c:v>
                </c:pt>
                <c:pt idx="147">
                  <c:v>74.703333321584452</c:v>
                </c:pt>
                <c:pt idx="148">
                  <c:v>74.703333321584452</c:v>
                </c:pt>
                <c:pt idx="149">
                  <c:v>74.703333321584452</c:v>
                </c:pt>
                <c:pt idx="150">
                  <c:v>74.703333321584452</c:v>
                </c:pt>
                <c:pt idx="151">
                  <c:v>74.703333321584452</c:v>
                </c:pt>
                <c:pt idx="152">
                  <c:v>74.703333321584452</c:v>
                </c:pt>
                <c:pt idx="153">
                  <c:v>74.703333321584452</c:v>
                </c:pt>
                <c:pt idx="154">
                  <c:v>74.703333321584452</c:v>
                </c:pt>
                <c:pt idx="155">
                  <c:v>74.703333321584452</c:v>
                </c:pt>
                <c:pt idx="156">
                  <c:v>74.703333321584452</c:v>
                </c:pt>
                <c:pt idx="157">
                  <c:v>74.703333321584452</c:v>
                </c:pt>
                <c:pt idx="158">
                  <c:v>74.703333321584452</c:v>
                </c:pt>
                <c:pt idx="159">
                  <c:v>74.703333321584452</c:v>
                </c:pt>
                <c:pt idx="160">
                  <c:v>74.703333321584452</c:v>
                </c:pt>
                <c:pt idx="161">
                  <c:v>74.703333321584452</c:v>
                </c:pt>
                <c:pt idx="162">
                  <c:v>74.703333321584452</c:v>
                </c:pt>
                <c:pt idx="163">
                  <c:v>74.703333321584452</c:v>
                </c:pt>
                <c:pt idx="164">
                  <c:v>74.703333321584452</c:v>
                </c:pt>
                <c:pt idx="165">
                  <c:v>74.703333321584452</c:v>
                </c:pt>
                <c:pt idx="166">
                  <c:v>74.703333321584452</c:v>
                </c:pt>
                <c:pt idx="167">
                  <c:v>74.703333321584452</c:v>
                </c:pt>
                <c:pt idx="168">
                  <c:v>74.703333321584452</c:v>
                </c:pt>
                <c:pt idx="169">
                  <c:v>74.703333321584452</c:v>
                </c:pt>
                <c:pt idx="170">
                  <c:v>74.703333321584452</c:v>
                </c:pt>
                <c:pt idx="171">
                  <c:v>74.703333321584452</c:v>
                </c:pt>
                <c:pt idx="172">
                  <c:v>74.703333321584452</c:v>
                </c:pt>
                <c:pt idx="173">
                  <c:v>74.703333321584452</c:v>
                </c:pt>
                <c:pt idx="174">
                  <c:v>74.703333321584452</c:v>
                </c:pt>
                <c:pt idx="175">
                  <c:v>74.703333321584452</c:v>
                </c:pt>
                <c:pt idx="176">
                  <c:v>74.703333321584452</c:v>
                </c:pt>
                <c:pt idx="177">
                  <c:v>74.703333321584452</c:v>
                </c:pt>
                <c:pt idx="178">
                  <c:v>74.703333321584452</c:v>
                </c:pt>
                <c:pt idx="179">
                  <c:v>74.703333321584452</c:v>
                </c:pt>
                <c:pt idx="180">
                  <c:v>74.703333321584452</c:v>
                </c:pt>
                <c:pt idx="181">
                  <c:v>74.703333321584452</c:v>
                </c:pt>
                <c:pt idx="182">
                  <c:v>74.703333321584452</c:v>
                </c:pt>
                <c:pt idx="183">
                  <c:v>74.703333321584452</c:v>
                </c:pt>
                <c:pt idx="184">
                  <c:v>74.703333321584452</c:v>
                </c:pt>
                <c:pt idx="185">
                  <c:v>74.703333321584452</c:v>
                </c:pt>
                <c:pt idx="186">
                  <c:v>74.703333321584452</c:v>
                </c:pt>
                <c:pt idx="187">
                  <c:v>74.703333321584452</c:v>
                </c:pt>
                <c:pt idx="188">
                  <c:v>74.703333321584452</c:v>
                </c:pt>
                <c:pt idx="189">
                  <c:v>74.703333321584452</c:v>
                </c:pt>
                <c:pt idx="190">
                  <c:v>74.703333321584452</c:v>
                </c:pt>
                <c:pt idx="191">
                  <c:v>74.703333321584452</c:v>
                </c:pt>
                <c:pt idx="192">
                  <c:v>74.703333321584452</c:v>
                </c:pt>
                <c:pt idx="193">
                  <c:v>74.703333321584452</c:v>
                </c:pt>
                <c:pt idx="194">
                  <c:v>74.703333321584452</c:v>
                </c:pt>
                <c:pt idx="195">
                  <c:v>74.703333321584452</c:v>
                </c:pt>
                <c:pt idx="196">
                  <c:v>74.703333321584452</c:v>
                </c:pt>
                <c:pt idx="197">
                  <c:v>74.703333321584452</c:v>
                </c:pt>
                <c:pt idx="198">
                  <c:v>74.703333321584452</c:v>
                </c:pt>
                <c:pt idx="199">
                  <c:v>74.703333321584452</c:v>
                </c:pt>
                <c:pt idx="200">
                  <c:v>74.703333321584452</c:v>
                </c:pt>
                <c:pt idx="201">
                  <c:v>74.703333321584452</c:v>
                </c:pt>
                <c:pt idx="202">
                  <c:v>74.703333321584452</c:v>
                </c:pt>
                <c:pt idx="203">
                  <c:v>74.703333321584452</c:v>
                </c:pt>
                <c:pt idx="204">
                  <c:v>74.703333321584452</c:v>
                </c:pt>
                <c:pt idx="205">
                  <c:v>74.703333321584452</c:v>
                </c:pt>
                <c:pt idx="206">
                  <c:v>74.703333321584452</c:v>
                </c:pt>
                <c:pt idx="207">
                  <c:v>74.703333321584452</c:v>
                </c:pt>
                <c:pt idx="208">
                  <c:v>74.703333321584452</c:v>
                </c:pt>
                <c:pt idx="209">
                  <c:v>74.703333321584452</c:v>
                </c:pt>
                <c:pt idx="210">
                  <c:v>74.703333321584452</c:v>
                </c:pt>
                <c:pt idx="211">
                  <c:v>74.703333321584452</c:v>
                </c:pt>
                <c:pt idx="212">
                  <c:v>74.703333321584452</c:v>
                </c:pt>
                <c:pt idx="213">
                  <c:v>74.703333321584452</c:v>
                </c:pt>
                <c:pt idx="214">
                  <c:v>74.703333321584452</c:v>
                </c:pt>
                <c:pt idx="215">
                  <c:v>74.703333321584452</c:v>
                </c:pt>
                <c:pt idx="216">
                  <c:v>74.703333321584452</c:v>
                </c:pt>
                <c:pt idx="217">
                  <c:v>74.703333321584452</c:v>
                </c:pt>
                <c:pt idx="218">
                  <c:v>74.703333321584452</c:v>
                </c:pt>
                <c:pt idx="219">
                  <c:v>74.703333321584452</c:v>
                </c:pt>
                <c:pt idx="220">
                  <c:v>74.703333321584452</c:v>
                </c:pt>
                <c:pt idx="221">
                  <c:v>74.703333321584452</c:v>
                </c:pt>
                <c:pt idx="222">
                  <c:v>74.703333321584452</c:v>
                </c:pt>
                <c:pt idx="223">
                  <c:v>74.703333321584452</c:v>
                </c:pt>
                <c:pt idx="224">
                  <c:v>74.703333321584452</c:v>
                </c:pt>
                <c:pt idx="225">
                  <c:v>74.703333321584452</c:v>
                </c:pt>
                <c:pt idx="226">
                  <c:v>74.703333321584452</c:v>
                </c:pt>
                <c:pt idx="227">
                  <c:v>74.703333321584452</c:v>
                </c:pt>
                <c:pt idx="228">
                  <c:v>74.703333321584452</c:v>
                </c:pt>
                <c:pt idx="229">
                  <c:v>74.703333321584452</c:v>
                </c:pt>
                <c:pt idx="230">
                  <c:v>74.703333321584452</c:v>
                </c:pt>
                <c:pt idx="231">
                  <c:v>74.703333321584452</c:v>
                </c:pt>
                <c:pt idx="232">
                  <c:v>74.703333321584452</c:v>
                </c:pt>
                <c:pt idx="233">
                  <c:v>74.703333321584452</c:v>
                </c:pt>
                <c:pt idx="234">
                  <c:v>74.703333321584452</c:v>
                </c:pt>
                <c:pt idx="235">
                  <c:v>74.703333321584452</c:v>
                </c:pt>
                <c:pt idx="236">
                  <c:v>74.703333321584452</c:v>
                </c:pt>
                <c:pt idx="237">
                  <c:v>74.703333321584452</c:v>
                </c:pt>
                <c:pt idx="238">
                  <c:v>74.703333321584452</c:v>
                </c:pt>
                <c:pt idx="239">
                  <c:v>74.703333321584452</c:v>
                </c:pt>
                <c:pt idx="240">
                  <c:v>74.703333321584452</c:v>
                </c:pt>
                <c:pt idx="241">
                  <c:v>74.703333321584452</c:v>
                </c:pt>
                <c:pt idx="242">
                  <c:v>74.703333321584452</c:v>
                </c:pt>
                <c:pt idx="243">
                  <c:v>74.703333321584452</c:v>
                </c:pt>
                <c:pt idx="244">
                  <c:v>74.703333321584452</c:v>
                </c:pt>
                <c:pt idx="245">
                  <c:v>74.703333321584452</c:v>
                </c:pt>
                <c:pt idx="246">
                  <c:v>74.703333321584452</c:v>
                </c:pt>
                <c:pt idx="247">
                  <c:v>74.703333321584452</c:v>
                </c:pt>
                <c:pt idx="248">
                  <c:v>74.703333321584452</c:v>
                </c:pt>
                <c:pt idx="249">
                  <c:v>74.703333321584452</c:v>
                </c:pt>
                <c:pt idx="250">
                  <c:v>74.703333321584452</c:v>
                </c:pt>
                <c:pt idx="251">
                  <c:v>74.703333321584452</c:v>
                </c:pt>
                <c:pt idx="252">
                  <c:v>74.703333321584452</c:v>
                </c:pt>
                <c:pt idx="253">
                  <c:v>74.703333321584452</c:v>
                </c:pt>
                <c:pt idx="254">
                  <c:v>74.703333321584452</c:v>
                </c:pt>
                <c:pt idx="255">
                  <c:v>74.703333321584452</c:v>
                </c:pt>
                <c:pt idx="256">
                  <c:v>74.703333321584452</c:v>
                </c:pt>
                <c:pt idx="257">
                  <c:v>74.703333321584452</c:v>
                </c:pt>
                <c:pt idx="258">
                  <c:v>74.703333321584452</c:v>
                </c:pt>
                <c:pt idx="259">
                  <c:v>74.703333321584452</c:v>
                </c:pt>
                <c:pt idx="260">
                  <c:v>74.703333321584452</c:v>
                </c:pt>
                <c:pt idx="261">
                  <c:v>74.703333321584452</c:v>
                </c:pt>
                <c:pt idx="262">
                  <c:v>74.703333321584452</c:v>
                </c:pt>
                <c:pt idx="263">
                  <c:v>74.703333321584452</c:v>
                </c:pt>
                <c:pt idx="264">
                  <c:v>74.703333321584452</c:v>
                </c:pt>
                <c:pt idx="265">
                  <c:v>74.703333321584452</c:v>
                </c:pt>
                <c:pt idx="266">
                  <c:v>74.703333321584452</c:v>
                </c:pt>
                <c:pt idx="267">
                  <c:v>74.703333321584452</c:v>
                </c:pt>
                <c:pt idx="268">
                  <c:v>74.703333321584452</c:v>
                </c:pt>
                <c:pt idx="269">
                  <c:v>74.703333321584452</c:v>
                </c:pt>
                <c:pt idx="270">
                  <c:v>74.703333321584452</c:v>
                </c:pt>
                <c:pt idx="271">
                  <c:v>74.703333321584452</c:v>
                </c:pt>
                <c:pt idx="272">
                  <c:v>74.703333321584452</c:v>
                </c:pt>
                <c:pt idx="273">
                  <c:v>74.703333321584452</c:v>
                </c:pt>
                <c:pt idx="274">
                  <c:v>74.703333321584452</c:v>
                </c:pt>
                <c:pt idx="275">
                  <c:v>74.703333321584452</c:v>
                </c:pt>
                <c:pt idx="276">
                  <c:v>74.703333321584452</c:v>
                </c:pt>
                <c:pt idx="277">
                  <c:v>74.703333321584452</c:v>
                </c:pt>
                <c:pt idx="278">
                  <c:v>74.703333321584452</c:v>
                </c:pt>
                <c:pt idx="279">
                  <c:v>74.703333321584452</c:v>
                </c:pt>
                <c:pt idx="280">
                  <c:v>74.703333321584452</c:v>
                </c:pt>
                <c:pt idx="281">
                  <c:v>74.703333321584452</c:v>
                </c:pt>
                <c:pt idx="282">
                  <c:v>74.703333321584452</c:v>
                </c:pt>
                <c:pt idx="283">
                  <c:v>74.703333321584452</c:v>
                </c:pt>
                <c:pt idx="284">
                  <c:v>74.703333321584452</c:v>
                </c:pt>
                <c:pt idx="285">
                  <c:v>74.703333321584452</c:v>
                </c:pt>
                <c:pt idx="286">
                  <c:v>74.703333321584452</c:v>
                </c:pt>
                <c:pt idx="287">
                  <c:v>74.703333321584452</c:v>
                </c:pt>
                <c:pt idx="288">
                  <c:v>74.703333321584452</c:v>
                </c:pt>
                <c:pt idx="289">
                  <c:v>74.703333321584452</c:v>
                </c:pt>
                <c:pt idx="290">
                  <c:v>74.703333321584452</c:v>
                </c:pt>
                <c:pt idx="291">
                  <c:v>74.703333321584452</c:v>
                </c:pt>
                <c:pt idx="292">
                  <c:v>74.703333321584452</c:v>
                </c:pt>
                <c:pt idx="293">
                  <c:v>74.703333321584452</c:v>
                </c:pt>
                <c:pt idx="294">
                  <c:v>74.703333321584452</c:v>
                </c:pt>
                <c:pt idx="295">
                  <c:v>74.703333321584452</c:v>
                </c:pt>
                <c:pt idx="296">
                  <c:v>74.703333321584452</c:v>
                </c:pt>
                <c:pt idx="297">
                  <c:v>74.703333321584452</c:v>
                </c:pt>
                <c:pt idx="298">
                  <c:v>74.703333321584452</c:v>
                </c:pt>
                <c:pt idx="299">
                  <c:v>74.703333321584452</c:v>
                </c:pt>
                <c:pt idx="300">
                  <c:v>74.703333321584452</c:v>
                </c:pt>
                <c:pt idx="301">
                  <c:v>74.703333321584452</c:v>
                </c:pt>
                <c:pt idx="302">
                  <c:v>74.703333321584452</c:v>
                </c:pt>
                <c:pt idx="303">
                  <c:v>74.703333321584452</c:v>
                </c:pt>
                <c:pt idx="304">
                  <c:v>73.291372124813179</c:v>
                </c:pt>
                <c:pt idx="305">
                  <c:v>72.939937833612234</c:v>
                </c:pt>
                <c:pt idx="306">
                  <c:v>71.78522516252329</c:v>
                </c:pt>
                <c:pt idx="307">
                  <c:v>71.735020263780342</c:v>
                </c:pt>
                <c:pt idx="308">
                  <c:v>69.977848807775544</c:v>
                </c:pt>
                <c:pt idx="309">
                  <c:v>68.471701845485654</c:v>
                </c:pt>
                <c:pt idx="310">
                  <c:v>68.371292047999745</c:v>
                </c:pt>
                <c:pt idx="311">
                  <c:v>67.819038161826711</c:v>
                </c:pt>
                <c:pt idx="312">
                  <c:v>66.614120591994833</c:v>
                </c:pt>
                <c:pt idx="313">
                  <c:v>66.212481402050884</c:v>
                </c:pt>
                <c:pt idx="314">
                  <c:v>65.961456908335919</c:v>
                </c:pt>
                <c:pt idx="315">
                  <c:v>65.308793224676947</c:v>
                </c:pt>
                <c:pt idx="316">
                  <c:v>63.903056059873123</c:v>
                </c:pt>
                <c:pt idx="317">
                  <c:v>63.702236464901119</c:v>
                </c:pt>
                <c:pt idx="318">
                  <c:v>63.45121197118619</c:v>
                </c:pt>
                <c:pt idx="319">
                  <c:v>61.643835616438352</c:v>
                </c:pt>
                <c:pt idx="320">
                  <c:v>61.643835616438352</c:v>
                </c:pt>
                <c:pt idx="321">
                  <c:v>61.643835616438352</c:v>
                </c:pt>
                <c:pt idx="322">
                  <c:v>61.643835616438352</c:v>
                </c:pt>
                <c:pt idx="323">
                  <c:v>61.643835616438352</c:v>
                </c:pt>
                <c:pt idx="324">
                  <c:v>61.643835616438352</c:v>
                </c:pt>
                <c:pt idx="325">
                  <c:v>61.643835616438352</c:v>
                </c:pt>
                <c:pt idx="326">
                  <c:v>61.643835616438352</c:v>
                </c:pt>
                <c:pt idx="327">
                  <c:v>61.643835616438352</c:v>
                </c:pt>
                <c:pt idx="328">
                  <c:v>61.643835616438352</c:v>
                </c:pt>
                <c:pt idx="329">
                  <c:v>61.643835616438352</c:v>
                </c:pt>
                <c:pt idx="330">
                  <c:v>61.643835616438352</c:v>
                </c:pt>
                <c:pt idx="331">
                  <c:v>61.643835616438352</c:v>
                </c:pt>
                <c:pt idx="332">
                  <c:v>61.643835616438352</c:v>
                </c:pt>
                <c:pt idx="333">
                  <c:v>61.643835616438352</c:v>
                </c:pt>
                <c:pt idx="334">
                  <c:v>61.643835616438352</c:v>
                </c:pt>
                <c:pt idx="335">
                  <c:v>61.643835616438352</c:v>
                </c:pt>
                <c:pt idx="336">
                  <c:v>61.643835616438352</c:v>
                </c:pt>
                <c:pt idx="337">
                  <c:v>61.643835616438352</c:v>
                </c:pt>
                <c:pt idx="338">
                  <c:v>61.643835616438352</c:v>
                </c:pt>
                <c:pt idx="339">
                  <c:v>61.643835616438352</c:v>
                </c:pt>
                <c:pt idx="340">
                  <c:v>61.643835616438352</c:v>
                </c:pt>
                <c:pt idx="341">
                  <c:v>61.643835616438352</c:v>
                </c:pt>
                <c:pt idx="342">
                  <c:v>61.643835616438352</c:v>
                </c:pt>
                <c:pt idx="343">
                  <c:v>61.643835616438352</c:v>
                </c:pt>
                <c:pt idx="344">
                  <c:v>61.643835616438352</c:v>
                </c:pt>
                <c:pt idx="345">
                  <c:v>61.643835616438352</c:v>
                </c:pt>
                <c:pt idx="346">
                  <c:v>61.643835616438352</c:v>
                </c:pt>
                <c:pt idx="347">
                  <c:v>61.643835616438352</c:v>
                </c:pt>
                <c:pt idx="348">
                  <c:v>61.643835616438352</c:v>
                </c:pt>
                <c:pt idx="349">
                  <c:v>61.643835616438352</c:v>
                </c:pt>
                <c:pt idx="350">
                  <c:v>61.643835616438352</c:v>
                </c:pt>
                <c:pt idx="351">
                  <c:v>61.643835616438352</c:v>
                </c:pt>
                <c:pt idx="352">
                  <c:v>61.643835616438352</c:v>
                </c:pt>
                <c:pt idx="353">
                  <c:v>61.643835616438352</c:v>
                </c:pt>
                <c:pt idx="354">
                  <c:v>61.643835616438352</c:v>
                </c:pt>
                <c:pt idx="355">
                  <c:v>61.643835616438352</c:v>
                </c:pt>
                <c:pt idx="356">
                  <c:v>61.643835616438352</c:v>
                </c:pt>
                <c:pt idx="357">
                  <c:v>61.643835616438352</c:v>
                </c:pt>
                <c:pt idx="358">
                  <c:v>61.643835616438352</c:v>
                </c:pt>
                <c:pt idx="359">
                  <c:v>61.643835616438352</c:v>
                </c:pt>
                <c:pt idx="360">
                  <c:v>61.643835616438352</c:v>
                </c:pt>
                <c:pt idx="361">
                  <c:v>61.643835616438352</c:v>
                </c:pt>
                <c:pt idx="362">
                  <c:v>61.643835616438352</c:v>
                </c:pt>
                <c:pt idx="363">
                  <c:v>61.643835616438352</c:v>
                </c:pt>
                <c:pt idx="364">
                  <c:v>61.643835616438352</c:v>
                </c:pt>
              </c:numCache>
            </c:numRef>
          </c:val>
        </c:ser>
        <c:ser>
          <c:idx val="1"/>
          <c:order val="1"/>
          <c:tx>
            <c:strRef>
              <c:f>Data_sorteret!$V$6</c:f>
              <c:strCache>
                <c:ptCount val="1"/>
                <c:pt idx="0">
                  <c:v>400 kr./MWh Mellemlast</c:v>
                </c:pt>
              </c:strCache>
            </c:strRef>
          </c:tx>
          <c:spPr>
            <a:solidFill>
              <a:srgbClr val="FFC000"/>
            </a:solidFill>
          </c:spPr>
          <c:val>
            <c:numRef>
              <c:f>Data_sorteret!$V$7:$V$371</c:f>
              <c:numCache>
                <c:formatCode>0.00</c:formatCode>
                <c:ptCount val="365"/>
                <c:pt idx="0">
                  <c:v>112.05499998237669</c:v>
                </c:pt>
                <c:pt idx="1">
                  <c:v>112.05499998237669</c:v>
                </c:pt>
                <c:pt idx="2">
                  <c:v>112.05499998237669</c:v>
                </c:pt>
                <c:pt idx="3">
                  <c:v>112.05499998237669</c:v>
                </c:pt>
                <c:pt idx="4">
                  <c:v>112.05499998237669</c:v>
                </c:pt>
                <c:pt idx="5">
                  <c:v>112.05499998237669</c:v>
                </c:pt>
                <c:pt idx="6">
                  <c:v>112.05499998237669</c:v>
                </c:pt>
                <c:pt idx="7">
                  <c:v>112.05499998237669</c:v>
                </c:pt>
                <c:pt idx="8">
                  <c:v>112.05499998237669</c:v>
                </c:pt>
                <c:pt idx="9">
                  <c:v>112.05499998237669</c:v>
                </c:pt>
                <c:pt idx="10">
                  <c:v>112.05499998237669</c:v>
                </c:pt>
                <c:pt idx="11">
                  <c:v>112.05499998237669</c:v>
                </c:pt>
                <c:pt idx="12">
                  <c:v>112.05499998237669</c:v>
                </c:pt>
                <c:pt idx="13">
                  <c:v>112.05499998237669</c:v>
                </c:pt>
                <c:pt idx="14">
                  <c:v>112.05499998237669</c:v>
                </c:pt>
                <c:pt idx="15">
                  <c:v>112.05499998237669</c:v>
                </c:pt>
                <c:pt idx="16">
                  <c:v>112.05499998237669</c:v>
                </c:pt>
                <c:pt idx="17">
                  <c:v>112.05499998237669</c:v>
                </c:pt>
                <c:pt idx="18">
                  <c:v>112.05499998237669</c:v>
                </c:pt>
                <c:pt idx="19">
                  <c:v>112.05499998237669</c:v>
                </c:pt>
                <c:pt idx="20">
                  <c:v>112.05499998237669</c:v>
                </c:pt>
                <c:pt idx="21">
                  <c:v>112.05499998237669</c:v>
                </c:pt>
                <c:pt idx="22">
                  <c:v>112.05499998237669</c:v>
                </c:pt>
                <c:pt idx="23">
                  <c:v>112.05499998237669</c:v>
                </c:pt>
                <c:pt idx="24">
                  <c:v>112.05499998237669</c:v>
                </c:pt>
                <c:pt idx="25">
                  <c:v>112.05499998237669</c:v>
                </c:pt>
                <c:pt idx="26">
                  <c:v>112.05499998237669</c:v>
                </c:pt>
                <c:pt idx="27">
                  <c:v>112.05499998237669</c:v>
                </c:pt>
                <c:pt idx="28">
                  <c:v>112.05499998237669</c:v>
                </c:pt>
                <c:pt idx="29">
                  <c:v>112.05499998237669</c:v>
                </c:pt>
                <c:pt idx="30">
                  <c:v>112.05499998237669</c:v>
                </c:pt>
                <c:pt idx="31">
                  <c:v>112.05499998237669</c:v>
                </c:pt>
                <c:pt idx="32">
                  <c:v>112.05499998237669</c:v>
                </c:pt>
                <c:pt idx="33">
                  <c:v>112.05499998237669</c:v>
                </c:pt>
                <c:pt idx="34">
                  <c:v>112.05499998237669</c:v>
                </c:pt>
                <c:pt idx="35">
                  <c:v>112.05499998237669</c:v>
                </c:pt>
                <c:pt idx="36">
                  <c:v>112.05499998237669</c:v>
                </c:pt>
                <c:pt idx="37">
                  <c:v>112.05499998237669</c:v>
                </c:pt>
                <c:pt idx="38">
                  <c:v>112.05499998237669</c:v>
                </c:pt>
                <c:pt idx="39">
                  <c:v>112.05499998237669</c:v>
                </c:pt>
                <c:pt idx="40">
                  <c:v>112.05499998237669</c:v>
                </c:pt>
                <c:pt idx="41">
                  <c:v>112.05499998237669</c:v>
                </c:pt>
                <c:pt idx="42">
                  <c:v>112.05499998237669</c:v>
                </c:pt>
                <c:pt idx="43">
                  <c:v>112.05499998237669</c:v>
                </c:pt>
                <c:pt idx="44">
                  <c:v>112.05499998237669</c:v>
                </c:pt>
                <c:pt idx="45">
                  <c:v>112.05499998237669</c:v>
                </c:pt>
                <c:pt idx="46">
                  <c:v>112.05499998237669</c:v>
                </c:pt>
                <c:pt idx="47">
                  <c:v>112.05499998237669</c:v>
                </c:pt>
                <c:pt idx="48">
                  <c:v>112.05499998237669</c:v>
                </c:pt>
                <c:pt idx="49">
                  <c:v>112.05499998237669</c:v>
                </c:pt>
                <c:pt idx="50">
                  <c:v>112.05499998237669</c:v>
                </c:pt>
                <c:pt idx="51">
                  <c:v>112.05499998237669</c:v>
                </c:pt>
                <c:pt idx="52">
                  <c:v>112.05499998237669</c:v>
                </c:pt>
                <c:pt idx="53">
                  <c:v>112.05499998237669</c:v>
                </c:pt>
                <c:pt idx="54">
                  <c:v>112.05499998237669</c:v>
                </c:pt>
                <c:pt idx="55">
                  <c:v>112.05499998237669</c:v>
                </c:pt>
                <c:pt idx="56">
                  <c:v>112.05499998237669</c:v>
                </c:pt>
                <c:pt idx="57">
                  <c:v>112.05499998237669</c:v>
                </c:pt>
                <c:pt idx="58">
                  <c:v>112.05499998237669</c:v>
                </c:pt>
                <c:pt idx="59">
                  <c:v>112.05499998237669</c:v>
                </c:pt>
                <c:pt idx="60">
                  <c:v>112.05499998237669</c:v>
                </c:pt>
                <c:pt idx="61">
                  <c:v>112.05499998237669</c:v>
                </c:pt>
                <c:pt idx="62">
                  <c:v>112.05499998237669</c:v>
                </c:pt>
                <c:pt idx="63">
                  <c:v>112.05499998237669</c:v>
                </c:pt>
                <c:pt idx="64">
                  <c:v>112.05499998237669</c:v>
                </c:pt>
                <c:pt idx="65">
                  <c:v>112.05499998237669</c:v>
                </c:pt>
                <c:pt idx="66">
                  <c:v>112.05499998237669</c:v>
                </c:pt>
                <c:pt idx="67">
                  <c:v>112.05499998237669</c:v>
                </c:pt>
                <c:pt idx="68">
                  <c:v>112.05499998237669</c:v>
                </c:pt>
                <c:pt idx="69">
                  <c:v>112.05499998237669</c:v>
                </c:pt>
                <c:pt idx="70">
                  <c:v>112.05499998237669</c:v>
                </c:pt>
                <c:pt idx="71">
                  <c:v>112.05499998237669</c:v>
                </c:pt>
                <c:pt idx="72">
                  <c:v>112.05499998237669</c:v>
                </c:pt>
                <c:pt idx="73">
                  <c:v>112.05499998237669</c:v>
                </c:pt>
                <c:pt idx="74">
                  <c:v>112.05499998237669</c:v>
                </c:pt>
                <c:pt idx="75">
                  <c:v>112.05499998237669</c:v>
                </c:pt>
                <c:pt idx="76">
                  <c:v>112.05499998237669</c:v>
                </c:pt>
                <c:pt idx="77">
                  <c:v>112.05499998237669</c:v>
                </c:pt>
                <c:pt idx="78">
                  <c:v>112.05499998237669</c:v>
                </c:pt>
                <c:pt idx="79">
                  <c:v>112.05499998237669</c:v>
                </c:pt>
                <c:pt idx="80">
                  <c:v>112.05499998237669</c:v>
                </c:pt>
                <c:pt idx="81">
                  <c:v>112.05499998237669</c:v>
                </c:pt>
                <c:pt idx="82">
                  <c:v>112.05499998237669</c:v>
                </c:pt>
                <c:pt idx="83">
                  <c:v>112.05499998237669</c:v>
                </c:pt>
                <c:pt idx="84">
                  <c:v>112.05499998237669</c:v>
                </c:pt>
                <c:pt idx="85">
                  <c:v>112.05499998237669</c:v>
                </c:pt>
                <c:pt idx="86">
                  <c:v>112.05499998237669</c:v>
                </c:pt>
                <c:pt idx="87">
                  <c:v>112.05499998237669</c:v>
                </c:pt>
                <c:pt idx="88">
                  <c:v>112.05499998237669</c:v>
                </c:pt>
                <c:pt idx="89">
                  <c:v>112.05499998237669</c:v>
                </c:pt>
                <c:pt idx="90">
                  <c:v>112.05499998237669</c:v>
                </c:pt>
                <c:pt idx="91">
                  <c:v>112.05499998237669</c:v>
                </c:pt>
                <c:pt idx="92">
                  <c:v>112.05499998237669</c:v>
                </c:pt>
                <c:pt idx="93">
                  <c:v>112.05499998237669</c:v>
                </c:pt>
                <c:pt idx="94">
                  <c:v>112.05499998237669</c:v>
                </c:pt>
                <c:pt idx="95">
                  <c:v>112.05499998237669</c:v>
                </c:pt>
                <c:pt idx="96">
                  <c:v>112.05499998237669</c:v>
                </c:pt>
                <c:pt idx="97">
                  <c:v>112.05499998237669</c:v>
                </c:pt>
                <c:pt idx="98">
                  <c:v>112.05499998237669</c:v>
                </c:pt>
                <c:pt idx="99">
                  <c:v>112.05499998237669</c:v>
                </c:pt>
                <c:pt idx="100">
                  <c:v>112.05499998237669</c:v>
                </c:pt>
                <c:pt idx="101">
                  <c:v>112.05499998237669</c:v>
                </c:pt>
                <c:pt idx="102">
                  <c:v>112.05499998237669</c:v>
                </c:pt>
                <c:pt idx="103">
                  <c:v>112.05499998237669</c:v>
                </c:pt>
                <c:pt idx="104">
                  <c:v>112.05499998237669</c:v>
                </c:pt>
                <c:pt idx="105">
                  <c:v>112.05499998237669</c:v>
                </c:pt>
                <c:pt idx="106">
                  <c:v>112.05499998237669</c:v>
                </c:pt>
                <c:pt idx="107">
                  <c:v>112.05499998237669</c:v>
                </c:pt>
                <c:pt idx="108">
                  <c:v>112.05499998237669</c:v>
                </c:pt>
                <c:pt idx="109">
                  <c:v>112.05499998237669</c:v>
                </c:pt>
                <c:pt idx="110">
                  <c:v>112.05499998237669</c:v>
                </c:pt>
                <c:pt idx="111">
                  <c:v>112.05499998237669</c:v>
                </c:pt>
                <c:pt idx="112">
                  <c:v>112.05499998237669</c:v>
                </c:pt>
                <c:pt idx="113">
                  <c:v>112.05499998237669</c:v>
                </c:pt>
                <c:pt idx="114">
                  <c:v>112.05499998237669</c:v>
                </c:pt>
                <c:pt idx="115">
                  <c:v>112.05499998237669</c:v>
                </c:pt>
                <c:pt idx="116">
                  <c:v>112.05499998237669</c:v>
                </c:pt>
                <c:pt idx="117">
                  <c:v>112.05499998237669</c:v>
                </c:pt>
                <c:pt idx="118">
                  <c:v>112.05499998237669</c:v>
                </c:pt>
                <c:pt idx="119">
                  <c:v>112.05499998237669</c:v>
                </c:pt>
                <c:pt idx="120">
                  <c:v>112.05499998237669</c:v>
                </c:pt>
                <c:pt idx="121">
                  <c:v>112.05499998237669</c:v>
                </c:pt>
                <c:pt idx="122">
                  <c:v>112.05499998237669</c:v>
                </c:pt>
                <c:pt idx="123">
                  <c:v>112.05499998237669</c:v>
                </c:pt>
                <c:pt idx="124">
                  <c:v>112.05499998237669</c:v>
                </c:pt>
                <c:pt idx="125">
                  <c:v>112.05499998237669</c:v>
                </c:pt>
                <c:pt idx="126">
                  <c:v>112.05499998237669</c:v>
                </c:pt>
                <c:pt idx="127">
                  <c:v>112.05499998237669</c:v>
                </c:pt>
                <c:pt idx="128">
                  <c:v>112.05499998237669</c:v>
                </c:pt>
                <c:pt idx="129">
                  <c:v>112.05499998237669</c:v>
                </c:pt>
                <c:pt idx="130">
                  <c:v>112.05499998237669</c:v>
                </c:pt>
                <c:pt idx="131">
                  <c:v>112.05499998237669</c:v>
                </c:pt>
                <c:pt idx="132">
                  <c:v>112.05499998237669</c:v>
                </c:pt>
                <c:pt idx="133">
                  <c:v>112.05499998237669</c:v>
                </c:pt>
                <c:pt idx="134">
                  <c:v>112.05499998237669</c:v>
                </c:pt>
                <c:pt idx="135">
                  <c:v>112.05499998237669</c:v>
                </c:pt>
                <c:pt idx="136">
                  <c:v>112.05499998237669</c:v>
                </c:pt>
                <c:pt idx="137">
                  <c:v>112.05499998237669</c:v>
                </c:pt>
                <c:pt idx="138">
                  <c:v>112.05499998237669</c:v>
                </c:pt>
                <c:pt idx="139">
                  <c:v>112.05499998237669</c:v>
                </c:pt>
                <c:pt idx="140">
                  <c:v>112.05499998237669</c:v>
                </c:pt>
                <c:pt idx="141">
                  <c:v>112.05499998237669</c:v>
                </c:pt>
                <c:pt idx="142">
                  <c:v>112.05499998237669</c:v>
                </c:pt>
                <c:pt idx="143">
                  <c:v>112.05499998237669</c:v>
                </c:pt>
                <c:pt idx="144">
                  <c:v>112.05499998237669</c:v>
                </c:pt>
                <c:pt idx="145">
                  <c:v>112.05499998237669</c:v>
                </c:pt>
                <c:pt idx="146">
                  <c:v>112.05499998237669</c:v>
                </c:pt>
                <c:pt idx="147">
                  <c:v>112.05499998237669</c:v>
                </c:pt>
                <c:pt idx="148">
                  <c:v>112.05499998237669</c:v>
                </c:pt>
                <c:pt idx="149">
                  <c:v>112.05499998237669</c:v>
                </c:pt>
                <c:pt idx="150">
                  <c:v>112.05499998237669</c:v>
                </c:pt>
                <c:pt idx="151">
                  <c:v>112.05499998237669</c:v>
                </c:pt>
                <c:pt idx="152">
                  <c:v>112.05499998237669</c:v>
                </c:pt>
                <c:pt idx="153">
                  <c:v>112.05499998237669</c:v>
                </c:pt>
                <c:pt idx="154">
                  <c:v>112.05499998237669</c:v>
                </c:pt>
                <c:pt idx="155">
                  <c:v>112.05110996239701</c:v>
                </c:pt>
                <c:pt idx="156">
                  <c:v>111.04701198753712</c:v>
                </c:pt>
                <c:pt idx="157">
                  <c:v>110.3441434051352</c:v>
                </c:pt>
                <c:pt idx="158">
                  <c:v>108.98861113907434</c:v>
                </c:pt>
                <c:pt idx="159">
                  <c:v>108.93840624033133</c:v>
                </c:pt>
                <c:pt idx="160">
                  <c:v>105.87590741700866</c:v>
                </c:pt>
                <c:pt idx="161">
                  <c:v>105.07262903712073</c:v>
                </c:pt>
                <c:pt idx="162">
                  <c:v>104.97221923963475</c:v>
                </c:pt>
                <c:pt idx="163">
                  <c:v>103.91791636603189</c:v>
                </c:pt>
                <c:pt idx="164">
                  <c:v>103.56648207483089</c:v>
                </c:pt>
                <c:pt idx="165">
                  <c:v>103.01422818865792</c:v>
                </c:pt>
                <c:pt idx="166">
                  <c:v>102.76320369494299</c:v>
                </c:pt>
                <c:pt idx="167">
                  <c:v>101.4578763276251</c:v>
                </c:pt>
                <c:pt idx="168">
                  <c:v>100.55418815025119</c:v>
                </c:pt>
                <c:pt idx="169">
                  <c:v>100.20275385905022</c:v>
                </c:pt>
                <c:pt idx="170">
                  <c:v>98.043943213101457</c:v>
                </c:pt>
                <c:pt idx="171">
                  <c:v>96.437386453325601</c:v>
                </c:pt>
                <c:pt idx="172">
                  <c:v>94.127961111147854</c:v>
                </c:pt>
                <c:pt idx="173">
                  <c:v>93.927141516175894</c:v>
                </c:pt>
                <c:pt idx="174">
                  <c:v>93.374887630002959</c:v>
                </c:pt>
                <c:pt idx="175">
                  <c:v>93.17406803503097</c:v>
                </c:pt>
                <c:pt idx="176">
                  <c:v>92.471199452629023</c:v>
                </c:pt>
                <c:pt idx="177">
                  <c:v>91.868740667713112</c:v>
                </c:pt>
                <c:pt idx="178">
                  <c:v>90.513208401652221</c:v>
                </c:pt>
                <c:pt idx="179">
                  <c:v>90.161774110451276</c:v>
                </c:pt>
                <c:pt idx="180">
                  <c:v>89.157676135591387</c:v>
                </c:pt>
                <c:pt idx="181">
                  <c:v>89.057266338105379</c:v>
                </c:pt>
                <c:pt idx="182">
                  <c:v>84.488620552492833</c:v>
                </c:pt>
                <c:pt idx="183">
                  <c:v>84.338005856263848</c:v>
                </c:pt>
                <c:pt idx="184">
                  <c:v>83.635137273861901</c:v>
                </c:pt>
                <c:pt idx="185">
                  <c:v>83.484522577632973</c:v>
                </c:pt>
                <c:pt idx="186">
                  <c:v>83.233498083917951</c:v>
                </c:pt>
                <c:pt idx="187">
                  <c:v>81.877965817857117</c:v>
                </c:pt>
                <c:pt idx="188">
                  <c:v>81.727351121628132</c:v>
                </c:pt>
                <c:pt idx="189">
                  <c:v>81.426121729170191</c:v>
                </c:pt>
                <c:pt idx="190">
                  <c:v>79.518335576936394</c:v>
                </c:pt>
                <c:pt idx="191">
                  <c:v>78.363622905847464</c:v>
                </c:pt>
                <c:pt idx="192">
                  <c:v>78.313418007104488</c:v>
                </c:pt>
                <c:pt idx="193">
                  <c:v>78.062393513389495</c:v>
                </c:pt>
                <c:pt idx="194">
                  <c:v>78.012188614646547</c:v>
                </c:pt>
                <c:pt idx="195">
                  <c:v>77.309320032244599</c:v>
                </c:pt>
                <c:pt idx="196">
                  <c:v>76.104402462412722</c:v>
                </c:pt>
                <c:pt idx="197">
                  <c:v>75.752968171211776</c:v>
                </c:pt>
                <c:pt idx="198">
                  <c:v>75.702763272468772</c:v>
                </c:pt>
                <c:pt idx="199">
                  <c:v>75.501943677496811</c:v>
                </c:pt>
                <c:pt idx="200">
                  <c:v>75.451738778753779</c:v>
                </c:pt>
                <c:pt idx="201">
                  <c:v>75.100304487552776</c:v>
                </c:pt>
                <c:pt idx="202">
                  <c:v>75.050099588809857</c:v>
                </c:pt>
                <c:pt idx="203">
                  <c:v>74.84927999383784</c:v>
                </c:pt>
                <c:pt idx="204">
                  <c:v>74.799075095094864</c:v>
                </c:pt>
                <c:pt idx="205">
                  <c:v>73.041903639090023</c:v>
                </c:pt>
                <c:pt idx="206">
                  <c:v>72.941493841604043</c:v>
                </c:pt>
                <c:pt idx="207">
                  <c:v>72.891288942861038</c:v>
                </c:pt>
                <c:pt idx="208">
                  <c:v>72.690469347889106</c:v>
                </c:pt>
                <c:pt idx="209">
                  <c:v>66.967110891187687</c:v>
                </c:pt>
                <c:pt idx="210">
                  <c:v>64.456865954037923</c:v>
                </c:pt>
                <c:pt idx="211">
                  <c:v>64.256046359065934</c:v>
                </c:pt>
                <c:pt idx="212">
                  <c:v>63.653587574150023</c:v>
                </c:pt>
                <c:pt idx="213">
                  <c:v>62.950718991748047</c:v>
                </c:pt>
                <c:pt idx="214">
                  <c:v>62.348260206832137</c:v>
                </c:pt>
                <c:pt idx="215">
                  <c:v>62.197645510603152</c:v>
                </c:pt>
                <c:pt idx="216">
                  <c:v>61.896416118145183</c:v>
                </c:pt>
                <c:pt idx="217">
                  <c:v>61.896416118145183</c:v>
                </c:pt>
                <c:pt idx="218">
                  <c:v>61.896416118145183</c:v>
                </c:pt>
                <c:pt idx="219">
                  <c:v>60.741703447056281</c:v>
                </c:pt>
                <c:pt idx="220">
                  <c:v>60.390269155855393</c:v>
                </c:pt>
                <c:pt idx="221">
                  <c:v>60.340064257112331</c:v>
                </c:pt>
                <c:pt idx="222">
                  <c:v>60.340064257112331</c:v>
                </c:pt>
                <c:pt idx="223">
                  <c:v>59.787810370939397</c:v>
                </c:pt>
                <c:pt idx="224">
                  <c:v>59.687400573453445</c:v>
                </c:pt>
                <c:pt idx="225">
                  <c:v>57.227360535046685</c:v>
                </c:pt>
                <c:pt idx="226">
                  <c:v>56.926131142588716</c:v>
                </c:pt>
                <c:pt idx="227">
                  <c:v>55.068549889097838</c:v>
                </c:pt>
                <c:pt idx="228">
                  <c:v>53.160763736864055</c:v>
                </c:pt>
                <c:pt idx="229">
                  <c:v>51.303182483373277</c:v>
                </c:pt>
                <c:pt idx="230">
                  <c:v>50.499904103485349</c:v>
                </c:pt>
                <c:pt idx="231">
                  <c:v>50.499904103485349</c:v>
                </c:pt>
                <c:pt idx="232">
                  <c:v>50.499904103485349</c:v>
                </c:pt>
                <c:pt idx="233">
                  <c:v>49.194576736167491</c:v>
                </c:pt>
                <c:pt idx="234">
                  <c:v>47.688429773877687</c:v>
                </c:pt>
                <c:pt idx="235">
                  <c:v>47.286790583933652</c:v>
                </c:pt>
                <c:pt idx="236">
                  <c:v>46.68433179901777</c:v>
                </c:pt>
                <c:pt idx="237">
                  <c:v>46.282692609073749</c:v>
                </c:pt>
                <c:pt idx="238">
                  <c:v>45.680233824157852</c:v>
                </c:pt>
                <c:pt idx="239">
                  <c:v>44.224291760610981</c:v>
                </c:pt>
                <c:pt idx="240">
                  <c:v>44.174086861868048</c:v>
                </c:pt>
                <c:pt idx="241">
                  <c:v>42.818554595807115</c:v>
                </c:pt>
                <c:pt idx="242">
                  <c:v>42.567530102092192</c:v>
                </c:pt>
                <c:pt idx="243">
                  <c:v>42.416915405863179</c:v>
                </c:pt>
                <c:pt idx="244">
                  <c:v>41.211997836031301</c:v>
                </c:pt>
                <c:pt idx="245">
                  <c:v>40.258104759914445</c:v>
                </c:pt>
                <c:pt idx="246">
                  <c:v>37.245810835334723</c:v>
                </c:pt>
                <c:pt idx="247">
                  <c:v>30.769378897488323</c:v>
                </c:pt>
                <c:pt idx="248">
                  <c:v>30.417944606287435</c:v>
                </c:pt>
                <c:pt idx="249">
                  <c:v>29.915895618857476</c:v>
                </c:pt>
                <c:pt idx="250">
                  <c:v>28.208929061595697</c:v>
                </c:pt>
                <c:pt idx="251">
                  <c:v>25.748889023188909</c:v>
                </c:pt>
                <c:pt idx="252">
                  <c:v>25.648479225702872</c:v>
                </c:pt>
                <c:pt idx="253">
                  <c:v>25.297044934501912</c:v>
                </c:pt>
                <c:pt idx="254">
                  <c:v>24.393356757128018</c:v>
                </c:pt>
                <c:pt idx="255">
                  <c:v>23.740693073469117</c:v>
                </c:pt>
                <c:pt idx="256">
                  <c:v>23.439463681011134</c:v>
                </c:pt>
                <c:pt idx="257">
                  <c:v>22.134136313693247</c:v>
                </c:pt>
                <c:pt idx="258">
                  <c:v>20.678194250146376</c:v>
                </c:pt>
                <c:pt idx="259">
                  <c:v>20.07573546523048</c:v>
                </c:pt>
                <c:pt idx="260">
                  <c:v>20.025530566487546</c:v>
                </c:pt>
                <c:pt idx="261">
                  <c:v>19.623891376543526</c:v>
                </c:pt>
                <c:pt idx="262">
                  <c:v>19.523481579057517</c:v>
                </c:pt>
                <c:pt idx="263">
                  <c:v>16.410777856991885</c:v>
                </c:pt>
                <c:pt idx="264">
                  <c:v>16.260163160762872</c:v>
                </c:pt>
                <c:pt idx="265">
                  <c:v>16.05934356579094</c:v>
                </c:pt>
                <c:pt idx="266">
                  <c:v>15.105450489673984</c:v>
                </c:pt>
                <c:pt idx="267">
                  <c:v>14.854425995959062</c:v>
                </c:pt>
                <c:pt idx="268">
                  <c:v>14.754016198473053</c:v>
                </c:pt>
                <c:pt idx="269">
                  <c:v>14.754016198473025</c:v>
                </c:pt>
                <c:pt idx="270">
                  <c:v>12.74582024875329</c:v>
                </c:pt>
                <c:pt idx="271">
                  <c:v>12.545000653781202</c:v>
                </c:pt>
                <c:pt idx="272">
                  <c:v>12.143361463837323</c:v>
                </c:pt>
                <c:pt idx="273">
                  <c:v>11.892336970122344</c:v>
                </c:pt>
                <c:pt idx="274">
                  <c:v>11.892336970122344</c:v>
                </c:pt>
                <c:pt idx="275">
                  <c:v>11.089058590234444</c:v>
                </c:pt>
                <c:pt idx="276">
                  <c:v>10.787829197776475</c:v>
                </c:pt>
                <c:pt idx="277">
                  <c:v>10.034755716631523</c:v>
                </c:pt>
                <c:pt idx="278">
                  <c:v>9.733526324173539</c:v>
                </c:pt>
                <c:pt idx="279">
                  <c:v>9.733526324173539</c:v>
                </c:pt>
                <c:pt idx="280">
                  <c:v>9.6331165266875729</c:v>
                </c:pt>
                <c:pt idx="281">
                  <c:v>8.9804528430286297</c:v>
                </c:pt>
                <c:pt idx="282">
                  <c:v>8.9302479442856821</c:v>
                </c:pt>
                <c:pt idx="283">
                  <c:v>7.8759450706827892</c:v>
                </c:pt>
                <c:pt idx="284">
                  <c:v>7.775535273196752</c:v>
                </c:pt>
                <c:pt idx="285">
                  <c:v>7.5747156782248197</c:v>
                </c:pt>
                <c:pt idx="286">
                  <c:v>7.2232813870238317</c:v>
                </c:pt>
                <c:pt idx="287">
                  <c:v>5.8677491209629693</c:v>
                </c:pt>
                <c:pt idx="288">
                  <c:v>5.666929525990966</c:v>
                </c:pt>
                <c:pt idx="289">
                  <c:v>4.5624217536450971</c:v>
                </c:pt>
                <c:pt idx="290">
                  <c:v>4.4620119561590883</c:v>
                </c:pt>
                <c:pt idx="291">
                  <c:v>4.1607825637011473</c:v>
                </c:pt>
                <c:pt idx="292">
                  <c:v>4.0101678674721484</c:v>
                </c:pt>
                <c:pt idx="293">
                  <c:v>3.9097580699862107</c:v>
                </c:pt>
                <c:pt idx="294">
                  <c:v>3.6085286775281986</c:v>
                </c:pt>
                <c:pt idx="295">
                  <c:v>3.2068894875842489</c:v>
                </c:pt>
                <c:pt idx="296">
                  <c:v>2.8554551963832608</c:v>
                </c:pt>
                <c:pt idx="297">
                  <c:v>2.3534062089533592</c:v>
                </c:pt>
                <c:pt idx="298">
                  <c:v>2.0019719177523569</c:v>
                </c:pt>
                <c:pt idx="299">
                  <c:v>1.9015621202663908</c:v>
                </c:pt>
                <c:pt idx="300">
                  <c:v>1.8513572215234007</c:v>
                </c:pt>
                <c:pt idx="301">
                  <c:v>1.2488984366074334</c:v>
                </c:pt>
                <c:pt idx="302">
                  <c:v>1.2488984366074334</c:v>
                </c:pt>
                <c:pt idx="303">
                  <c:v>0.59623475294849015</c:v>
                </c:pt>
                <c:pt idx="304">
                  <c:v>#N/A</c:v>
                </c:pt>
                <c:pt idx="305">
                  <c:v>#N/A</c:v>
                </c:pt>
                <c:pt idx="306">
                  <c:v>#N/A</c:v>
                </c:pt>
                <c:pt idx="307">
                  <c:v>#N/A</c:v>
                </c:pt>
                <c:pt idx="308">
                  <c:v>#N/A</c:v>
                </c:pt>
                <c:pt idx="309">
                  <c:v>#N/A</c:v>
                </c:pt>
                <c:pt idx="310">
                  <c:v>#N/A</c:v>
                </c:pt>
                <c:pt idx="311">
                  <c:v>#N/A</c:v>
                </c:pt>
                <c:pt idx="312">
                  <c:v>#N/A</c:v>
                </c:pt>
                <c:pt idx="313">
                  <c:v>#N/A</c:v>
                </c:pt>
                <c:pt idx="314">
                  <c:v>#N/A</c:v>
                </c:pt>
                <c:pt idx="315">
                  <c:v>#N/A</c:v>
                </c:pt>
                <c:pt idx="316">
                  <c:v>#N/A</c:v>
                </c:pt>
                <c:pt idx="317">
                  <c:v>#N/A</c:v>
                </c:pt>
                <c:pt idx="318">
                  <c:v>#N/A</c:v>
                </c:pt>
                <c:pt idx="319">
                  <c:v>#N/A</c:v>
                </c:pt>
                <c:pt idx="320">
                  <c:v>#N/A</c:v>
                </c:pt>
                <c:pt idx="321">
                  <c:v>#N/A</c:v>
                </c:pt>
                <c:pt idx="322">
                  <c:v>#N/A</c:v>
                </c:pt>
                <c:pt idx="323">
                  <c:v>#N/A</c:v>
                </c:pt>
                <c:pt idx="324">
                  <c:v>#N/A</c:v>
                </c:pt>
                <c:pt idx="325">
                  <c:v>#N/A</c:v>
                </c:pt>
                <c:pt idx="326">
                  <c:v>#N/A</c:v>
                </c:pt>
                <c:pt idx="327">
                  <c:v>#N/A</c:v>
                </c:pt>
                <c:pt idx="328">
                  <c:v>#N/A</c:v>
                </c:pt>
                <c:pt idx="329">
                  <c:v>#N/A</c:v>
                </c:pt>
                <c:pt idx="330">
                  <c:v>#N/A</c:v>
                </c:pt>
                <c:pt idx="331">
                  <c:v>#N/A</c:v>
                </c:pt>
                <c:pt idx="332">
                  <c:v>#N/A</c:v>
                </c:pt>
                <c:pt idx="333">
                  <c:v>#N/A</c:v>
                </c:pt>
                <c:pt idx="334">
                  <c:v>#N/A</c:v>
                </c:pt>
                <c:pt idx="335">
                  <c:v>#N/A</c:v>
                </c:pt>
                <c:pt idx="336">
                  <c:v>#N/A</c:v>
                </c:pt>
                <c:pt idx="337">
                  <c:v>#N/A</c:v>
                </c:pt>
                <c:pt idx="338">
                  <c:v>#N/A</c:v>
                </c:pt>
                <c:pt idx="339">
                  <c:v>#N/A</c:v>
                </c:pt>
                <c:pt idx="340">
                  <c:v>#N/A</c:v>
                </c:pt>
                <c:pt idx="341">
                  <c:v>#N/A</c:v>
                </c:pt>
                <c:pt idx="342">
                  <c:v>#N/A</c:v>
                </c:pt>
                <c:pt idx="343">
                  <c:v>#N/A</c:v>
                </c:pt>
                <c:pt idx="344">
                  <c:v>#N/A</c:v>
                </c:pt>
                <c:pt idx="345">
                  <c:v>#N/A</c:v>
                </c:pt>
                <c:pt idx="346">
                  <c:v>#N/A</c:v>
                </c:pt>
                <c:pt idx="347">
                  <c:v>#N/A</c:v>
                </c:pt>
                <c:pt idx="348">
                  <c:v>#N/A</c:v>
                </c:pt>
                <c:pt idx="349">
                  <c:v>#N/A</c:v>
                </c:pt>
                <c:pt idx="350">
                  <c:v>#N/A</c:v>
                </c:pt>
                <c:pt idx="351">
                  <c:v>#N/A</c:v>
                </c:pt>
                <c:pt idx="352">
                  <c:v>#N/A</c:v>
                </c:pt>
                <c:pt idx="353">
                  <c:v>#N/A</c:v>
                </c:pt>
                <c:pt idx="354">
                  <c:v>#N/A</c:v>
                </c:pt>
                <c:pt idx="355">
                  <c:v>#N/A</c:v>
                </c:pt>
                <c:pt idx="356">
                  <c:v>#N/A</c:v>
                </c:pt>
                <c:pt idx="357">
                  <c:v>#N/A</c:v>
                </c:pt>
                <c:pt idx="358">
                  <c:v>#N/A</c:v>
                </c:pt>
                <c:pt idx="359">
                  <c:v>#N/A</c:v>
                </c:pt>
                <c:pt idx="360">
                  <c:v>#N/A</c:v>
                </c:pt>
                <c:pt idx="361">
                  <c:v>#N/A</c:v>
                </c:pt>
                <c:pt idx="362">
                  <c:v>#N/A</c:v>
                </c:pt>
                <c:pt idx="363">
                  <c:v>#N/A</c:v>
                </c:pt>
                <c:pt idx="364">
                  <c:v>#N/A</c:v>
                </c:pt>
              </c:numCache>
            </c:numRef>
          </c:val>
        </c:ser>
        <c:ser>
          <c:idx val="2"/>
          <c:order val="2"/>
          <c:tx>
            <c:strRef>
              <c:f>Data_sorteret!$W$6</c:f>
              <c:strCache>
                <c:ptCount val="1"/>
                <c:pt idx="0">
                  <c:v>600 kr./MWh Højlast</c:v>
                </c:pt>
              </c:strCache>
            </c:strRef>
          </c:tx>
          <c:spPr>
            <a:solidFill>
              <a:schemeClr val="accent6"/>
            </a:solidFill>
          </c:spPr>
          <c:val>
            <c:numRef>
              <c:f>Data_sorteret!$W$7:$W$371</c:f>
              <c:numCache>
                <c:formatCode>0.00</c:formatCode>
                <c:ptCount val="365"/>
                <c:pt idx="0">
                  <c:v>112.05499998237669</c:v>
                </c:pt>
                <c:pt idx="1">
                  <c:v>112.05499998237669</c:v>
                </c:pt>
                <c:pt idx="2">
                  <c:v>112.05499998237669</c:v>
                </c:pt>
                <c:pt idx="3">
                  <c:v>112.05499998237669</c:v>
                </c:pt>
                <c:pt idx="4">
                  <c:v>112.05499998237669</c:v>
                </c:pt>
                <c:pt idx="5">
                  <c:v>112.05499998237669</c:v>
                </c:pt>
                <c:pt idx="6">
                  <c:v>112.05499998237669</c:v>
                </c:pt>
                <c:pt idx="7">
                  <c:v>112.05499998237669</c:v>
                </c:pt>
                <c:pt idx="8">
                  <c:v>112.05499998237669</c:v>
                </c:pt>
                <c:pt idx="9">
                  <c:v>112.05499998237669</c:v>
                </c:pt>
                <c:pt idx="10">
                  <c:v>112.05499998237669</c:v>
                </c:pt>
                <c:pt idx="11">
                  <c:v>112.05499998237669</c:v>
                </c:pt>
                <c:pt idx="12">
                  <c:v>112.05499998237669</c:v>
                </c:pt>
                <c:pt idx="13">
                  <c:v>112.05499998237669</c:v>
                </c:pt>
                <c:pt idx="14">
                  <c:v>112.05499998237669</c:v>
                </c:pt>
                <c:pt idx="15">
                  <c:v>112.05499998237669</c:v>
                </c:pt>
                <c:pt idx="16">
                  <c:v>112.05499998237669</c:v>
                </c:pt>
                <c:pt idx="17">
                  <c:v>112.05499998237669</c:v>
                </c:pt>
                <c:pt idx="18">
                  <c:v>112.05499998237669</c:v>
                </c:pt>
                <c:pt idx="19">
                  <c:v>112.05499998237669</c:v>
                </c:pt>
                <c:pt idx="20">
                  <c:v>112.05499998237669</c:v>
                </c:pt>
                <c:pt idx="21">
                  <c:v>112.05499998237669</c:v>
                </c:pt>
                <c:pt idx="22">
                  <c:v>112.05499998237669</c:v>
                </c:pt>
                <c:pt idx="23">
                  <c:v>112.05499998237669</c:v>
                </c:pt>
                <c:pt idx="24">
                  <c:v>112.05499998237669</c:v>
                </c:pt>
                <c:pt idx="25">
                  <c:v>112.00323907564184</c:v>
                </c:pt>
                <c:pt idx="26">
                  <c:v>110.24606761963692</c:v>
                </c:pt>
                <c:pt idx="27">
                  <c:v>104.97455325162259</c:v>
                </c:pt>
                <c:pt idx="28">
                  <c:v>103.61902098556165</c:v>
                </c:pt>
                <c:pt idx="29">
                  <c:v>102.06266912452885</c:v>
                </c:pt>
                <c:pt idx="30">
                  <c:v>101.05857114966894</c:v>
                </c:pt>
                <c:pt idx="31">
                  <c:v>100.10467807355202</c:v>
                </c:pt>
                <c:pt idx="32">
                  <c:v>97.895662528860228</c:v>
                </c:pt>
                <c:pt idx="33">
                  <c:v>96.48992536405639</c:v>
                </c:pt>
                <c:pt idx="34">
                  <c:v>96.289105769084429</c:v>
                </c:pt>
                <c:pt idx="35">
                  <c:v>95.787056781654499</c:v>
                </c:pt>
                <c:pt idx="36">
                  <c:v>94.883368604280591</c:v>
                </c:pt>
                <c:pt idx="37">
                  <c:v>94.381319616850604</c:v>
                </c:pt>
                <c:pt idx="38">
                  <c:v>94.3311147181076</c:v>
                </c:pt>
                <c:pt idx="39">
                  <c:v>93.879270629420674</c:v>
                </c:pt>
                <c:pt idx="40">
                  <c:v>93.075992249532774</c:v>
                </c:pt>
                <c:pt idx="41">
                  <c:v>91.871074679700953</c:v>
                </c:pt>
                <c:pt idx="42">
                  <c:v>90.917181603583984</c:v>
                </c:pt>
                <c:pt idx="43">
                  <c:v>89.712264033752106</c:v>
                </c:pt>
                <c:pt idx="44">
                  <c:v>88.708166058892246</c:v>
                </c:pt>
                <c:pt idx="45">
                  <c:v>88.708166058892246</c:v>
                </c:pt>
                <c:pt idx="46">
                  <c:v>88.055502375233303</c:v>
                </c:pt>
                <c:pt idx="47">
                  <c:v>87.854682780261342</c:v>
                </c:pt>
                <c:pt idx="48">
                  <c:v>87.653863185289325</c:v>
                </c:pt>
                <c:pt idx="49">
                  <c:v>87.252223995345346</c:v>
                </c:pt>
                <c:pt idx="50">
                  <c:v>87.051404400373329</c:v>
                </c:pt>
                <c:pt idx="51">
                  <c:v>86.298330919228491</c:v>
                </c:pt>
                <c:pt idx="52">
                  <c:v>84.591364361966683</c:v>
                </c:pt>
                <c:pt idx="53">
                  <c:v>84.239930070765709</c:v>
                </c:pt>
                <c:pt idx="54">
                  <c:v>82.884397804704761</c:v>
                </c:pt>
                <c:pt idx="55">
                  <c:v>81.930504728587906</c:v>
                </c:pt>
                <c:pt idx="56">
                  <c:v>81.830094931101897</c:v>
                </c:pt>
                <c:pt idx="57">
                  <c:v>81.227636146185958</c:v>
                </c:pt>
                <c:pt idx="58">
                  <c:v>80.675382260013023</c:v>
                </c:pt>
                <c:pt idx="59">
                  <c:v>80.02271857635408</c:v>
                </c:pt>
                <c:pt idx="60">
                  <c:v>79.872103880125067</c:v>
                </c:pt>
                <c:pt idx="61">
                  <c:v>79.721489183896168</c:v>
                </c:pt>
                <c:pt idx="62">
                  <c:v>79.219440196466238</c:v>
                </c:pt>
                <c:pt idx="63">
                  <c:v>78.667186310293246</c:v>
                </c:pt>
                <c:pt idx="64">
                  <c:v>78.416161816578224</c:v>
                </c:pt>
                <c:pt idx="65">
                  <c:v>78.265547120349268</c:v>
                </c:pt>
                <c:pt idx="66">
                  <c:v>77.763498132919338</c:v>
                </c:pt>
                <c:pt idx="67">
                  <c:v>74.952023803311604</c:v>
                </c:pt>
                <c:pt idx="68">
                  <c:v>73.947925828451801</c:v>
                </c:pt>
                <c:pt idx="69">
                  <c:v>73.546286638507823</c:v>
                </c:pt>
                <c:pt idx="70">
                  <c:v>73.496081739764819</c:v>
                </c:pt>
                <c:pt idx="71">
                  <c:v>73.245057246049797</c:v>
                </c:pt>
                <c:pt idx="72">
                  <c:v>71.989934777474971</c:v>
                </c:pt>
                <c:pt idx="73">
                  <c:v>71.538090688787989</c:v>
                </c:pt>
                <c:pt idx="74">
                  <c:v>70.584197612671076</c:v>
                </c:pt>
                <c:pt idx="75">
                  <c:v>70.433582916442177</c:v>
                </c:pt>
                <c:pt idx="76">
                  <c:v>69.881329030269185</c:v>
                </c:pt>
                <c:pt idx="77">
                  <c:v>69.630304536554164</c:v>
                </c:pt>
                <c:pt idx="78">
                  <c:v>68.073952675521369</c:v>
                </c:pt>
                <c:pt idx="79">
                  <c:v>67.722518384320338</c:v>
                </c:pt>
                <c:pt idx="80">
                  <c:v>66.818830206946487</c:v>
                </c:pt>
                <c:pt idx="81">
                  <c:v>66.467395915745513</c:v>
                </c:pt>
                <c:pt idx="82">
                  <c:v>65.714322434600561</c:v>
                </c:pt>
                <c:pt idx="83">
                  <c:v>65.613912637114609</c:v>
                </c:pt>
                <c:pt idx="84">
                  <c:v>63.806536282366793</c:v>
                </c:pt>
                <c:pt idx="85">
                  <c:v>63.404897092422871</c:v>
                </c:pt>
                <c:pt idx="86">
                  <c:v>62.651823611277919</c:v>
                </c:pt>
                <c:pt idx="87">
                  <c:v>62.250184421333941</c:v>
                </c:pt>
                <c:pt idx="88">
                  <c:v>61.597520737675055</c:v>
                </c:pt>
                <c:pt idx="89">
                  <c:v>61.597520737675055</c:v>
                </c:pt>
                <c:pt idx="90">
                  <c:v>61.296291345217028</c:v>
                </c:pt>
                <c:pt idx="91">
                  <c:v>61.145676648988072</c:v>
                </c:pt>
                <c:pt idx="92">
                  <c:v>59.237890496754247</c:v>
                </c:pt>
                <c:pt idx="93">
                  <c:v>57.279899445777474</c:v>
                </c:pt>
                <c:pt idx="94">
                  <c:v>57.22969454703447</c:v>
                </c:pt>
                <c:pt idx="95">
                  <c:v>57.22969454703447</c:v>
                </c:pt>
                <c:pt idx="96">
                  <c:v>56.125186774688601</c:v>
                </c:pt>
                <c:pt idx="97">
                  <c:v>55.974572078459587</c:v>
                </c:pt>
                <c:pt idx="98">
                  <c:v>55.522727989772662</c:v>
                </c:pt>
                <c:pt idx="99">
                  <c:v>55.372113293543649</c:v>
                </c:pt>
                <c:pt idx="100">
                  <c:v>55.020679002342675</c:v>
                </c:pt>
                <c:pt idx="101">
                  <c:v>54.920269204856666</c:v>
                </c:pt>
                <c:pt idx="102">
                  <c:v>52.912073255136931</c:v>
                </c:pt>
                <c:pt idx="103">
                  <c:v>52.610843862678962</c:v>
                </c:pt>
                <c:pt idx="104">
                  <c:v>52.058589976505971</c:v>
                </c:pt>
                <c:pt idx="105">
                  <c:v>52.008385077762966</c:v>
                </c:pt>
                <c:pt idx="106">
                  <c:v>51.606745887819073</c:v>
                </c:pt>
                <c:pt idx="107">
                  <c:v>49.146705849412285</c:v>
                </c:pt>
                <c:pt idx="108">
                  <c:v>46.084207026089615</c:v>
                </c:pt>
                <c:pt idx="109">
                  <c:v>42.921298405280936</c:v>
                </c:pt>
                <c:pt idx="110">
                  <c:v>40.963307354304106</c:v>
                </c:pt>
                <c:pt idx="111">
                  <c:v>39.507365290757321</c:v>
                </c:pt>
                <c:pt idx="112">
                  <c:v>39.306545695785303</c:v>
                </c:pt>
                <c:pt idx="113">
                  <c:v>38.503267315897403</c:v>
                </c:pt>
                <c:pt idx="114">
                  <c:v>38.001218328467445</c:v>
                </c:pt>
                <c:pt idx="115">
                  <c:v>37.850603632238432</c:v>
                </c:pt>
                <c:pt idx="116">
                  <c:v>37.197939948579517</c:v>
                </c:pt>
                <c:pt idx="117">
                  <c:v>36.495071366177626</c:v>
                </c:pt>
                <c:pt idx="118">
                  <c:v>36.394661568691618</c:v>
                </c:pt>
                <c:pt idx="119">
                  <c:v>35.892612581261687</c:v>
                </c:pt>
                <c:pt idx="120">
                  <c:v>35.440768492574705</c:v>
                </c:pt>
                <c:pt idx="121">
                  <c:v>35.239948897602716</c:v>
                </c:pt>
                <c:pt idx="122">
                  <c:v>33.934621530284858</c:v>
                </c:pt>
                <c:pt idx="123">
                  <c:v>33.733801935312897</c:v>
                </c:pt>
                <c:pt idx="124">
                  <c:v>33.683597036569921</c:v>
                </c:pt>
                <c:pt idx="125">
                  <c:v>33.633392137826888</c:v>
                </c:pt>
                <c:pt idx="126">
                  <c:v>33.382367644111895</c:v>
                </c:pt>
                <c:pt idx="127">
                  <c:v>33.332162745368919</c:v>
                </c:pt>
                <c:pt idx="128">
                  <c:v>32.579089264223995</c:v>
                </c:pt>
                <c:pt idx="129">
                  <c:v>29.86802473210227</c:v>
                </c:pt>
                <c:pt idx="130">
                  <c:v>28.562697364784356</c:v>
                </c:pt>
                <c:pt idx="131">
                  <c:v>28.261467972326443</c:v>
                </c:pt>
                <c:pt idx="132">
                  <c:v>26.705116111293592</c:v>
                </c:pt>
                <c:pt idx="133">
                  <c:v>26.303476921349642</c:v>
                </c:pt>
                <c:pt idx="134">
                  <c:v>23.240978098026915</c:v>
                </c:pt>
                <c:pt idx="135">
                  <c:v>21.885445831966081</c:v>
                </c:pt>
                <c:pt idx="136">
                  <c:v>21.282987047050199</c:v>
                </c:pt>
                <c:pt idx="137">
                  <c:v>20.630323363391199</c:v>
                </c:pt>
                <c:pt idx="138">
                  <c:v>20.580118464648194</c:v>
                </c:pt>
                <c:pt idx="139">
                  <c:v>18.170283324984467</c:v>
                </c:pt>
                <c:pt idx="140">
                  <c:v>17.768644135040518</c:v>
                </c:pt>
                <c:pt idx="141">
                  <c:v>17.718439236297513</c:v>
                </c:pt>
                <c:pt idx="142">
                  <c:v>17.316800046353535</c:v>
                </c:pt>
                <c:pt idx="143">
                  <c:v>17.166185350124579</c:v>
                </c:pt>
                <c:pt idx="144">
                  <c:v>16.061677577778653</c:v>
                </c:pt>
                <c:pt idx="145">
                  <c:v>14.555530615488834</c:v>
                </c:pt>
                <c:pt idx="146">
                  <c:v>12.346515070797125</c:v>
                </c:pt>
                <c:pt idx="147">
                  <c:v>12.246105273311059</c:v>
                </c:pt>
                <c:pt idx="148">
                  <c:v>11.844466083367109</c:v>
                </c:pt>
                <c:pt idx="149">
                  <c:v>10.990982804736234</c:v>
                </c:pt>
                <c:pt idx="150">
                  <c:v>9.0329917537594042</c:v>
                </c:pt>
                <c:pt idx="151">
                  <c:v>8.0288937788994872</c:v>
                </c:pt>
                <c:pt idx="152">
                  <c:v>5.4182390442637711</c:v>
                </c:pt>
                <c:pt idx="153">
                  <c:v>4.8659851580908366</c:v>
                </c:pt>
                <c:pt idx="154">
                  <c:v>0.2973393724782909</c:v>
                </c:pt>
                <c:pt idx="155">
                  <c:v>#N/A</c:v>
                </c:pt>
                <c:pt idx="156">
                  <c:v>#N/A</c:v>
                </c:pt>
                <c:pt idx="157">
                  <c:v>#N/A</c:v>
                </c:pt>
                <c:pt idx="158">
                  <c:v>#N/A</c:v>
                </c:pt>
                <c:pt idx="159">
                  <c:v>#N/A</c:v>
                </c:pt>
                <c:pt idx="160">
                  <c:v>#N/A</c:v>
                </c:pt>
                <c:pt idx="161">
                  <c:v>#N/A</c:v>
                </c:pt>
                <c:pt idx="162">
                  <c:v>#N/A</c:v>
                </c:pt>
                <c:pt idx="163">
                  <c:v>#N/A</c:v>
                </c:pt>
                <c:pt idx="164">
                  <c:v>#N/A</c:v>
                </c:pt>
                <c:pt idx="165">
                  <c:v>#N/A</c:v>
                </c:pt>
                <c:pt idx="166">
                  <c:v>#N/A</c:v>
                </c:pt>
                <c:pt idx="167">
                  <c:v>#N/A</c:v>
                </c:pt>
                <c:pt idx="168">
                  <c:v>#N/A</c:v>
                </c:pt>
                <c:pt idx="169">
                  <c:v>#N/A</c:v>
                </c:pt>
                <c:pt idx="170">
                  <c:v>#N/A</c:v>
                </c:pt>
                <c:pt idx="171">
                  <c:v>#N/A</c:v>
                </c:pt>
                <c:pt idx="172">
                  <c:v>#N/A</c:v>
                </c:pt>
                <c:pt idx="173">
                  <c:v>#N/A</c:v>
                </c:pt>
                <c:pt idx="174">
                  <c:v>#N/A</c:v>
                </c:pt>
                <c:pt idx="175">
                  <c:v>#N/A</c:v>
                </c:pt>
                <c:pt idx="176">
                  <c:v>#N/A</c:v>
                </c:pt>
                <c:pt idx="177">
                  <c:v>#N/A</c:v>
                </c:pt>
                <c:pt idx="178">
                  <c:v>#N/A</c:v>
                </c:pt>
                <c:pt idx="179">
                  <c:v>#N/A</c:v>
                </c:pt>
                <c:pt idx="180">
                  <c:v>#N/A</c:v>
                </c:pt>
                <c:pt idx="181">
                  <c:v>#N/A</c:v>
                </c:pt>
                <c:pt idx="182">
                  <c:v>#N/A</c:v>
                </c:pt>
                <c:pt idx="183">
                  <c:v>#N/A</c:v>
                </c:pt>
                <c:pt idx="184">
                  <c:v>#N/A</c:v>
                </c:pt>
                <c:pt idx="185">
                  <c:v>#N/A</c:v>
                </c:pt>
                <c:pt idx="186">
                  <c:v>#N/A</c:v>
                </c:pt>
                <c:pt idx="187">
                  <c:v>#N/A</c:v>
                </c:pt>
                <c:pt idx="188">
                  <c:v>#N/A</c:v>
                </c:pt>
                <c:pt idx="189">
                  <c:v>#N/A</c:v>
                </c:pt>
                <c:pt idx="190">
                  <c:v>#N/A</c:v>
                </c:pt>
                <c:pt idx="191">
                  <c:v>#N/A</c:v>
                </c:pt>
                <c:pt idx="192">
                  <c:v>#N/A</c:v>
                </c:pt>
                <c:pt idx="193">
                  <c:v>#N/A</c:v>
                </c:pt>
                <c:pt idx="194">
                  <c:v>#N/A</c:v>
                </c:pt>
                <c:pt idx="195">
                  <c:v>#N/A</c:v>
                </c:pt>
                <c:pt idx="196">
                  <c:v>#N/A</c:v>
                </c:pt>
                <c:pt idx="197">
                  <c:v>#N/A</c:v>
                </c:pt>
                <c:pt idx="198">
                  <c:v>#N/A</c:v>
                </c:pt>
                <c:pt idx="199">
                  <c:v>#N/A</c:v>
                </c:pt>
                <c:pt idx="200">
                  <c:v>#N/A</c:v>
                </c:pt>
                <c:pt idx="201">
                  <c:v>#N/A</c:v>
                </c:pt>
                <c:pt idx="202">
                  <c:v>#N/A</c:v>
                </c:pt>
                <c:pt idx="203">
                  <c:v>#N/A</c:v>
                </c:pt>
                <c:pt idx="204">
                  <c:v>#N/A</c:v>
                </c:pt>
                <c:pt idx="205">
                  <c:v>#N/A</c:v>
                </c:pt>
                <c:pt idx="206">
                  <c:v>#N/A</c:v>
                </c:pt>
                <c:pt idx="207">
                  <c:v>#N/A</c:v>
                </c:pt>
                <c:pt idx="208">
                  <c:v>#N/A</c:v>
                </c:pt>
                <c:pt idx="209">
                  <c:v>#N/A</c:v>
                </c:pt>
                <c:pt idx="210">
                  <c:v>#N/A</c:v>
                </c:pt>
                <c:pt idx="211">
                  <c:v>#N/A</c:v>
                </c:pt>
                <c:pt idx="212">
                  <c:v>#N/A</c:v>
                </c:pt>
                <c:pt idx="213">
                  <c:v>#N/A</c:v>
                </c:pt>
                <c:pt idx="214">
                  <c:v>#N/A</c:v>
                </c:pt>
                <c:pt idx="215">
                  <c:v>#N/A</c:v>
                </c:pt>
                <c:pt idx="216">
                  <c:v>#N/A</c:v>
                </c:pt>
                <c:pt idx="217">
                  <c:v>#N/A</c:v>
                </c:pt>
                <c:pt idx="218">
                  <c:v>#N/A</c:v>
                </c:pt>
                <c:pt idx="219">
                  <c:v>#N/A</c:v>
                </c:pt>
                <c:pt idx="220">
                  <c:v>#N/A</c:v>
                </c:pt>
                <c:pt idx="221">
                  <c:v>#N/A</c:v>
                </c:pt>
                <c:pt idx="222">
                  <c:v>#N/A</c:v>
                </c:pt>
                <c:pt idx="223">
                  <c:v>#N/A</c:v>
                </c:pt>
                <c:pt idx="224">
                  <c:v>#N/A</c:v>
                </c:pt>
                <c:pt idx="225">
                  <c:v>#N/A</c:v>
                </c:pt>
                <c:pt idx="226">
                  <c:v>#N/A</c:v>
                </c:pt>
                <c:pt idx="227">
                  <c:v>#N/A</c:v>
                </c:pt>
                <c:pt idx="228">
                  <c:v>#N/A</c:v>
                </c:pt>
                <c:pt idx="229">
                  <c:v>#N/A</c:v>
                </c:pt>
                <c:pt idx="230">
                  <c:v>#N/A</c:v>
                </c:pt>
                <c:pt idx="231">
                  <c:v>#N/A</c:v>
                </c:pt>
                <c:pt idx="232">
                  <c:v>#N/A</c:v>
                </c:pt>
                <c:pt idx="233">
                  <c:v>#N/A</c:v>
                </c:pt>
                <c:pt idx="234">
                  <c:v>#N/A</c:v>
                </c:pt>
                <c:pt idx="235">
                  <c:v>#N/A</c:v>
                </c:pt>
                <c:pt idx="236">
                  <c:v>#N/A</c:v>
                </c:pt>
                <c:pt idx="237">
                  <c:v>#N/A</c:v>
                </c:pt>
                <c:pt idx="238">
                  <c:v>#N/A</c:v>
                </c:pt>
                <c:pt idx="239">
                  <c:v>#N/A</c:v>
                </c:pt>
                <c:pt idx="240">
                  <c:v>#N/A</c:v>
                </c:pt>
                <c:pt idx="241">
                  <c:v>#N/A</c:v>
                </c:pt>
                <c:pt idx="242">
                  <c:v>#N/A</c:v>
                </c:pt>
                <c:pt idx="243">
                  <c:v>#N/A</c:v>
                </c:pt>
                <c:pt idx="244">
                  <c:v>#N/A</c:v>
                </c:pt>
                <c:pt idx="245">
                  <c:v>#N/A</c:v>
                </c:pt>
                <c:pt idx="246">
                  <c:v>#N/A</c:v>
                </c:pt>
                <c:pt idx="247">
                  <c:v>#N/A</c:v>
                </c:pt>
                <c:pt idx="248">
                  <c:v>#N/A</c:v>
                </c:pt>
                <c:pt idx="249">
                  <c:v>#N/A</c:v>
                </c:pt>
                <c:pt idx="250">
                  <c:v>#N/A</c:v>
                </c:pt>
                <c:pt idx="251">
                  <c:v>#N/A</c:v>
                </c:pt>
                <c:pt idx="252">
                  <c:v>#N/A</c:v>
                </c:pt>
                <c:pt idx="253">
                  <c:v>#N/A</c:v>
                </c:pt>
                <c:pt idx="254">
                  <c:v>#N/A</c:v>
                </c:pt>
                <c:pt idx="255">
                  <c:v>#N/A</c:v>
                </c:pt>
                <c:pt idx="256">
                  <c:v>#N/A</c:v>
                </c:pt>
                <c:pt idx="257">
                  <c:v>#N/A</c:v>
                </c:pt>
                <c:pt idx="258">
                  <c:v>#N/A</c:v>
                </c:pt>
                <c:pt idx="259">
                  <c:v>#N/A</c:v>
                </c:pt>
                <c:pt idx="260">
                  <c:v>#N/A</c:v>
                </c:pt>
                <c:pt idx="261">
                  <c:v>#N/A</c:v>
                </c:pt>
                <c:pt idx="262">
                  <c:v>#N/A</c:v>
                </c:pt>
                <c:pt idx="263">
                  <c:v>#N/A</c:v>
                </c:pt>
                <c:pt idx="264">
                  <c:v>#N/A</c:v>
                </c:pt>
                <c:pt idx="265">
                  <c:v>#N/A</c:v>
                </c:pt>
                <c:pt idx="266">
                  <c:v>#N/A</c:v>
                </c:pt>
                <c:pt idx="267">
                  <c:v>#N/A</c:v>
                </c:pt>
                <c:pt idx="268">
                  <c:v>#N/A</c:v>
                </c:pt>
                <c:pt idx="269">
                  <c:v>#N/A</c:v>
                </c:pt>
                <c:pt idx="270">
                  <c:v>#N/A</c:v>
                </c:pt>
                <c:pt idx="271">
                  <c:v>#N/A</c:v>
                </c:pt>
                <c:pt idx="272">
                  <c:v>#N/A</c:v>
                </c:pt>
                <c:pt idx="273">
                  <c:v>#N/A</c:v>
                </c:pt>
                <c:pt idx="274">
                  <c:v>#N/A</c:v>
                </c:pt>
                <c:pt idx="275">
                  <c:v>#N/A</c:v>
                </c:pt>
                <c:pt idx="276">
                  <c:v>#N/A</c:v>
                </c:pt>
                <c:pt idx="277">
                  <c:v>#N/A</c:v>
                </c:pt>
                <c:pt idx="278">
                  <c:v>#N/A</c:v>
                </c:pt>
                <c:pt idx="279">
                  <c:v>#N/A</c:v>
                </c:pt>
                <c:pt idx="280">
                  <c:v>#N/A</c:v>
                </c:pt>
                <c:pt idx="281">
                  <c:v>#N/A</c:v>
                </c:pt>
                <c:pt idx="282">
                  <c:v>#N/A</c:v>
                </c:pt>
                <c:pt idx="283">
                  <c:v>#N/A</c:v>
                </c:pt>
                <c:pt idx="284">
                  <c:v>#N/A</c:v>
                </c:pt>
                <c:pt idx="285">
                  <c:v>#N/A</c:v>
                </c:pt>
                <c:pt idx="286">
                  <c:v>#N/A</c:v>
                </c:pt>
                <c:pt idx="287">
                  <c:v>#N/A</c:v>
                </c:pt>
                <c:pt idx="288">
                  <c:v>#N/A</c:v>
                </c:pt>
                <c:pt idx="289">
                  <c:v>#N/A</c:v>
                </c:pt>
                <c:pt idx="290">
                  <c:v>#N/A</c:v>
                </c:pt>
                <c:pt idx="291">
                  <c:v>#N/A</c:v>
                </c:pt>
                <c:pt idx="292">
                  <c:v>#N/A</c:v>
                </c:pt>
                <c:pt idx="293">
                  <c:v>#N/A</c:v>
                </c:pt>
                <c:pt idx="294">
                  <c:v>#N/A</c:v>
                </c:pt>
                <c:pt idx="295">
                  <c:v>#N/A</c:v>
                </c:pt>
                <c:pt idx="296">
                  <c:v>#N/A</c:v>
                </c:pt>
                <c:pt idx="297">
                  <c:v>#N/A</c:v>
                </c:pt>
                <c:pt idx="298">
                  <c:v>#N/A</c:v>
                </c:pt>
                <c:pt idx="299">
                  <c:v>#N/A</c:v>
                </c:pt>
                <c:pt idx="300">
                  <c:v>#N/A</c:v>
                </c:pt>
                <c:pt idx="301">
                  <c:v>#N/A</c:v>
                </c:pt>
                <c:pt idx="302">
                  <c:v>#N/A</c:v>
                </c:pt>
                <c:pt idx="303">
                  <c:v>#N/A</c:v>
                </c:pt>
                <c:pt idx="304">
                  <c:v>#N/A</c:v>
                </c:pt>
                <c:pt idx="305">
                  <c:v>#N/A</c:v>
                </c:pt>
                <c:pt idx="306">
                  <c:v>#N/A</c:v>
                </c:pt>
                <c:pt idx="307">
                  <c:v>#N/A</c:v>
                </c:pt>
                <c:pt idx="308">
                  <c:v>#N/A</c:v>
                </c:pt>
                <c:pt idx="309">
                  <c:v>#N/A</c:v>
                </c:pt>
                <c:pt idx="310">
                  <c:v>#N/A</c:v>
                </c:pt>
                <c:pt idx="311">
                  <c:v>#N/A</c:v>
                </c:pt>
                <c:pt idx="312">
                  <c:v>#N/A</c:v>
                </c:pt>
                <c:pt idx="313">
                  <c:v>#N/A</c:v>
                </c:pt>
                <c:pt idx="314">
                  <c:v>#N/A</c:v>
                </c:pt>
                <c:pt idx="315">
                  <c:v>#N/A</c:v>
                </c:pt>
                <c:pt idx="316">
                  <c:v>#N/A</c:v>
                </c:pt>
                <c:pt idx="317">
                  <c:v>#N/A</c:v>
                </c:pt>
                <c:pt idx="318">
                  <c:v>#N/A</c:v>
                </c:pt>
                <c:pt idx="319">
                  <c:v>#N/A</c:v>
                </c:pt>
                <c:pt idx="320">
                  <c:v>#N/A</c:v>
                </c:pt>
                <c:pt idx="321">
                  <c:v>#N/A</c:v>
                </c:pt>
                <c:pt idx="322">
                  <c:v>#N/A</c:v>
                </c:pt>
                <c:pt idx="323">
                  <c:v>#N/A</c:v>
                </c:pt>
                <c:pt idx="324">
                  <c:v>#N/A</c:v>
                </c:pt>
                <c:pt idx="325">
                  <c:v>#N/A</c:v>
                </c:pt>
                <c:pt idx="326">
                  <c:v>#N/A</c:v>
                </c:pt>
                <c:pt idx="327">
                  <c:v>#N/A</c:v>
                </c:pt>
                <c:pt idx="328">
                  <c:v>#N/A</c:v>
                </c:pt>
                <c:pt idx="329">
                  <c:v>#N/A</c:v>
                </c:pt>
                <c:pt idx="330">
                  <c:v>#N/A</c:v>
                </c:pt>
                <c:pt idx="331">
                  <c:v>#N/A</c:v>
                </c:pt>
                <c:pt idx="332">
                  <c:v>#N/A</c:v>
                </c:pt>
                <c:pt idx="333">
                  <c:v>#N/A</c:v>
                </c:pt>
                <c:pt idx="334">
                  <c:v>#N/A</c:v>
                </c:pt>
                <c:pt idx="335">
                  <c:v>#N/A</c:v>
                </c:pt>
                <c:pt idx="336">
                  <c:v>#N/A</c:v>
                </c:pt>
                <c:pt idx="337">
                  <c:v>#N/A</c:v>
                </c:pt>
                <c:pt idx="338">
                  <c:v>#N/A</c:v>
                </c:pt>
                <c:pt idx="339">
                  <c:v>#N/A</c:v>
                </c:pt>
                <c:pt idx="340">
                  <c:v>#N/A</c:v>
                </c:pt>
                <c:pt idx="341">
                  <c:v>#N/A</c:v>
                </c:pt>
                <c:pt idx="342">
                  <c:v>#N/A</c:v>
                </c:pt>
                <c:pt idx="343">
                  <c:v>#N/A</c:v>
                </c:pt>
                <c:pt idx="344">
                  <c:v>#N/A</c:v>
                </c:pt>
                <c:pt idx="345">
                  <c:v>#N/A</c:v>
                </c:pt>
                <c:pt idx="346">
                  <c:v>#N/A</c:v>
                </c:pt>
                <c:pt idx="347">
                  <c:v>#N/A</c:v>
                </c:pt>
                <c:pt idx="348">
                  <c:v>#N/A</c:v>
                </c:pt>
                <c:pt idx="349">
                  <c:v>#N/A</c:v>
                </c:pt>
                <c:pt idx="350">
                  <c:v>#N/A</c:v>
                </c:pt>
                <c:pt idx="351">
                  <c:v>#N/A</c:v>
                </c:pt>
                <c:pt idx="352">
                  <c:v>#N/A</c:v>
                </c:pt>
                <c:pt idx="353">
                  <c:v>#N/A</c:v>
                </c:pt>
                <c:pt idx="354">
                  <c:v>#N/A</c:v>
                </c:pt>
                <c:pt idx="355">
                  <c:v>#N/A</c:v>
                </c:pt>
                <c:pt idx="356">
                  <c:v>#N/A</c:v>
                </c:pt>
                <c:pt idx="357">
                  <c:v>#N/A</c:v>
                </c:pt>
                <c:pt idx="358">
                  <c:v>#N/A</c:v>
                </c:pt>
                <c:pt idx="359">
                  <c:v>#N/A</c:v>
                </c:pt>
                <c:pt idx="360">
                  <c:v>#N/A</c:v>
                </c:pt>
                <c:pt idx="361">
                  <c:v>#N/A</c:v>
                </c:pt>
                <c:pt idx="362">
                  <c:v>#N/A</c:v>
                </c:pt>
                <c:pt idx="363">
                  <c:v>#N/A</c:v>
                </c:pt>
                <c:pt idx="364">
                  <c:v>#N/A</c:v>
                </c:pt>
              </c:numCache>
            </c:numRef>
          </c:val>
        </c:ser>
        <c:ser>
          <c:idx val="3"/>
          <c:order val="3"/>
          <c:tx>
            <c:strRef>
              <c:f>Data_sorteret!$X$6</c:f>
              <c:strCache>
                <c:ptCount val="1"/>
                <c:pt idx="0">
                  <c:v>800 kr./MWh Spidslast</c:v>
                </c:pt>
              </c:strCache>
            </c:strRef>
          </c:tx>
          <c:spPr>
            <a:solidFill>
              <a:schemeClr val="accent2"/>
            </a:solidFill>
          </c:spPr>
          <c:val>
            <c:numRef>
              <c:f>Data_sorteret!$X$7:$X$371</c:f>
              <c:numCache>
                <c:formatCode>0.00</c:formatCode>
                <c:ptCount val="365"/>
                <c:pt idx="0">
                  <c:v>74.703333321584452</c:v>
                </c:pt>
                <c:pt idx="1">
                  <c:v>69.030179763626037</c:v>
                </c:pt>
                <c:pt idx="2">
                  <c:v>57.633667748966147</c:v>
                </c:pt>
                <c:pt idx="3">
                  <c:v>51.35805540609185</c:v>
                </c:pt>
                <c:pt idx="4">
                  <c:v>44.479984278301615</c:v>
                </c:pt>
                <c:pt idx="5">
                  <c:v>37.350888656796357</c:v>
                </c:pt>
                <c:pt idx="6">
                  <c:v>36.447200479422392</c:v>
                </c:pt>
                <c:pt idx="7">
                  <c:v>33.434906554842698</c:v>
                </c:pt>
                <c:pt idx="8">
                  <c:v>32.280193883753824</c:v>
                </c:pt>
                <c:pt idx="9">
                  <c:v>31.426710605122864</c:v>
                </c:pt>
                <c:pt idx="10">
                  <c:v>27.410318705683252</c:v>
                </c:pt>
                <c:pt idx="11">
                  <c:v>25.351917857220471</c:v>
                </c:pt>
                <c:pt idx="12">
                  <c:v>25.151098262248453</c:v>
                </c:pt>
                <c:pt idx="13">
                  <c:v>25.050688464762445</c:v>
                </c:pt>
                <c:pt idx="14">
                  <c:v>18.875485919374157</c:v>
                </c:pt>
                <c:pt idx="15">
                  <c:v>14.758684222448608</c:v>
                </c:pt>
                <c:pt idx="16">
                  <c:v>12.097824589069944</c:v>
                </c:pt>
                <c:pt idx="17">
                  <c:v>11.595775601639957</c:v>
                </c:pt>
                <c:pt idx="18">
                  <c:v>10.139833538093114</c:v>
                </c:pt>
                <c:pt idx="19">
                  <c:v>4.0148358914476603</c:v>
                </c:pt>
                <c:pt idx="20">
                  <c:v>3.7136064989898045</c:v>
                </c:pt>
                <c:pt idx="21">
                  <c:v>2.8099183216158394</c:v>
                </c:pt>
                <c:pt idx="22">
                  <c:v>2.4082791316718613</c:v>
                </c:pt>
                <c:pt idx="23">
                  <c:v>0.70131257441005346</c:v>
                </c:pt>
                <c:pt idx="24">
                  <c:v>9.8853789494057764E-2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  <c:pt idx="50">
                  <c:v>#N/A</c:v>
                </c:pt>
                <c:pt idx="51">
                  <c:v>#N/A</c:v>
                </c:pt>
                <c:pt idx="52">
                  <c:v>#N/A</c:v>
                </c:pt>
                <c:pt idx="53">
                  <c:v>#N/A</c:v>
                </c:pt>
                <c:pt idx="54">
                  <c:v>#N/A</c:v>
                </c:pt>
                <c:pt idx="55">
                  <c:v>#N/A</c:v>
                </c:pt>
                <c:pt idx="56">
                  <c:v>#N/A</c:v>
                </c:pt>
                <c:pt idx="57">
                  <c:v>#N/A</c:v>
                </c:pt>
                <c:pt idx="58">
                  <c:v>#N/A</c:v>
                </c:pt>
                <c:pt idx="59">
                  <c:v>#N/A</c:v>
                </c:pt>
                <c:pt idx="60">
                  <c:v>#N/A</c:v>
                </c:pt>
                <c:pt idx="61">
                  <c:v>#N/A</c:v>
                </c:pt>
                <c:pt idx="62">
                  <c:v>#N/A</c:v>
                </c:pt>
                <c:pt idx="63">
                  <c:v>#N/A</c:v>
                </c:pt>
                <c:pt idx="64">
                  <c:v>#N/A</c:v>
                </c:pt>
                <c:pt idx="65">
                  <c:v>#N/A</c:v>
                </c:pt>
                <c:pt idx="66">
                  <c:v>#N/A</c:v>
                </c:pt>
                <c:pt idx="67">
                  <c:v>#N/A</c:v>
                </c:pt>
                <c:pt idx="68">
                  <c:v>#N/A</c:v>
                </c:pt>
                <c:pt idx="69">
                  <c:v>#N/A</c:v>
                </c:pt>
                <c:pt idx="70">
                  <c:v>#N/A</c:v>
                </c:pt>
                <c:pt idx="71">
                  <c:v>#N/A</c:v>
                </c:pt>
                <c:pt idx="72">
                  <c:v>#N/A</c:v>
                </c:pt>
                <c:pt idx="73">
                  <c:v>#N/A</c:v>
                </c:pt>
                <c:pt idx="74">
                  <c:v>#N/A</c:v>
                </c:pt>
                <c:pt idx="75">
                  <c:v>#N/A</c:v>
                </c:pt>
                <c:pt idx="76">
                  <c:v>#N/A</c:v>
                </c:pt>
                <c:pt idx="77">
                  <c:v>#N/A</c:v>
                </c:pt>
                <c:pt idx="78">
                  <c:v>#N/A</c:v>
                </c:pt>
                <c:pt idx="79">
                  <c:v>#N/A</c:v>
                </c:pt>
                <c:pt idx="80">
                  <c:v>#N/A</c:v>
                </c:pt>
                <c:pt idx="81">
                  <c:v>#N/A</c:v>
                </c:pt>
                <c:pt idx="82">
                  <c:v>#N/A</c:v>
                </c:pt>
                <c:pt idx="83">
                  <c:v>#N/A</c:v>
                </c:pt>
                <c:pt idx="84">
                  <c:v>#N/A</c:v>
                </c:pt>
                <c:pt idx="85">
                  <c:v>#N/A</c:v>
                </c:pt>
                <c:pt idx="86">
                  <c:v>#N/A</c:v>
                </c:pt>
                <c:pt idx="87">
                  <c:v>#N/A</c:v>
                </c:pt>
                <c:pt idx="88">
                  <c:v>#N/A</c:v>
                </c:pt>
                <c:pt idx="89">
                  <c:v>#N/A</c:v>
                </c:pt>
                <c:pt idx="90">
                  <c:v>#N/A</c:v>
                </c:pt>
                <c:pt idx="91">
                  <c:v>#N/A</c:v>
                </c:pt>
                <c:pt idx="92">
                  <c:v>#N/A</c:v>
                </c:pt>
                <c:pt idx="93">
                  <c:v>#N/A</c:v>
                </c:pt>
                <c:pt idx="94">
                  <c:v>#N/A</c:v>
                </c:pt>
                <c:pt idx="95">
                  <c:v>#N/A</c:v>
                </c:pt>
                <c:pt idx="96">
                  <c:v>#N/A</c:v>
                </c:pt>
                <c:pt idx="97">
                  <c:v>#N/A</c:v>
                </c:pt>
                <c:pt idx="98">
                  <c:v>#N/A</c:v>
                </c:pt>
                <c:pt idx="99">
                  <c:v>#N/A</c:v>
                </c:pt>
                <c:pt idx="100">
                  <c:v>#N/A</c:v>
                </c:pt>
                <c:pt idx="101">
                  <c:v>#N/A</c:v>
                </c:pt>
                <c:pt idx="102">
                  <c:v>#N/A</c:v>
                </c:pt>
                <c:pt idx="103">
                  <c:v>#N/A</c:v>
                </c:pt>
                <c:pt idx="104">
                  <c:v>#N/A</c:v>
                </c:pt>
                <c:pt idx="105">
                  <c:v>#N/A</c:v>
                </c:pt>
                <c:pt idx="106">
                  <c:v>#N/A</c:v>
                </c:pt>
                <c:pt idx="107">
                  <c:v>#N/A</c:v>
                </c:pt>
                <c:pt idx="108">
                  <c:v>#N/A</c:v>
                </c:pt>
                <c:pt idx="109">
                  <c:v>#N/A</c:v>
                </c:pt>
                <c:pt idx="110">
                  <c:v>#N/A</c:v>
                </c:pt>
                <c:pt idx="111">
                  <c:v>#N/A</c:v>
                </c:pt>
                <c:pt idx="112">
                  <c:v>#N/A</c:v>
                </c:pt>
                <c:pt idx="113">
                  <c:v>#N/A</c:v>
                </c:pt>
                <c:pt idx="114">
                  <c:v>#N/A</c:v>
                </c:pt>
                <c:pt idx="115">
                  <c:v>#N/A</c:v>
                </c:pt>
                <c:pt idx="116">
                  <c:v>#N/A</c:v>
                </c:pt>
                <c:pt idx="117">
                  <c:v>#N/A</c:v>
                </c:pt>
                <c:pt idx="118">
                  <c:v>#N/A</c:v>
                </c:pt>
                <c:pt idx="119">
                  <c:v>#N/A</c:v>
                </c:pt>
                <c:pt idx="120">
                  <c:v>#N/A</c:v>
                </c:pt>
                <c:pt idx="121">
                  <c:v>#N/A</c:v>
                </c:pt>
                <c:pt idx="122">
                  <c:v>#N/A</c:v>
                </c:pt>
                <c:pt idx="123">
                  <c:v>#N/A</c:v>
                </c:pt>
                <c:pt idx="124">
                  <c:v>#N/A</c:v>
                </c:pt>
                <c:pt idx="125">
                  <c:v>#N/A</c:v>
                </c:pt>
                <c:pt idx="126">
                  <c:v>#N/A</c:v>
                </c:pt>
                <c:pt idx="127">
                  <c:v>#N/A</c:v>
                </c:pt>
                <c:pt idx="128">
                  <c:v>#N/A</c:v>
                </c:pt>
                <c:pt idx="129">
                  <c:v>#N/A</c:v>
                </c:pt>
                <c:pt idx="130">
                  <c:v>#N/A</c:v>
                </c:pt>
                <c:pt idx="131">
                  <c:v>#N/A</c:v>
                </c:pt>
                <c:pt idx="132">
                  <c:v>#N/A</c:v>
                </c:pt>
                <c:pt idx="133">
                  <c:v>#N/A</c:v>
                </c:pt>
                <c:pt idx="134">
                  <c:v>#N/A</c:v>
                </c:pt>
                <c:pt idx="135">
                  <c:v>#N/A</c:v>
                </c:pt>
                <c:pt idx="136">
                  <c:v>#N/A</c:v>
                </c:pt>
                <c:pt idx="137">
                  <c:v>#N/A</c:v>
                </c:pt>
                <c:pt idx="138">
                  <c:v>#N/A</c:v>
                </c:pt>
                <c:pt idx="139">
                  <c:v>#N/A</c:v>
                </c:pt>
                <c:pt idx="140">
                  <c:v>#N/A</c:v>
                </c:pt>
                <c:pt idx="141">
                  <c:v>#N/A</c:v>
                </c:pt>
                <c:pt idx="142">
                  <c:v>#N/A</c:v>
                </c:pt>
                <c:pt idx="143">
                  <c:v>#N/A</c:v>
                </c:pt>
                <c:pt idx="144">
                  <c:v>#N/A</c:v>
                </c:pt>
                <c:pt idx="145">
                  <c:v>#N/A</c:v>
                </c:pt>
                <c:pt idx="146">
                  <c:v>#N/A</c:v>
                </c:pt>
                <c:pt idx="147">
                  <c:v>#N/A</c:v>
                </c:pt>
                <c:pt idx="148">
                  <c:v>#N/A</c:v>
                </c:pt>
                <c:pt idx="149">
                  <c:v>#N/A</c:v>
                </c:pt>
                <c:pt idx="150">
                  <c:v>#N/A</c:v>
                </c:pt>
                <c:pt idx="151">
                  <c:v>#N/A</c:v>
                </c:pt>
                <c:pt idx="152">
                  <c:v>#N/A</c:v>
                </c:pt>
                <c:pt idx="153">
                  <c:v>#N/A</c:v>
                </c:pt>
                <c:pt idx="154">
                  <c:v>#N/A</c:v>
                </c:pt>
                <c:pt idx="155">
                  <c:v>#N/A</c:v>
                </c:pt>
                <c:pt idx="156">
                  <c:v>#N/A</c:v>
                </c:pt>
                <c:pt idx="157">
                  <c:v>#N/A</c:v>
                </c:pt>
                <c:pt idx="158">
                  <c:v>#N/A</c:v>
                </c:pt>
                <c:pt idx="159">
                  <c:v>#N/A</c:v>
                </c:pt>
                <c:pt idx="160">
                  <c:v>#N/A</c:v>
                </c:pt>
                <c:pt idx="161">
                  <c:v>#N/A</c:v>
                </c:pt>
                <c:pt idx="162">
                  <c:v>#N/A</c:v>
                </c:pt>
                <c:pt idx="163">
                  <c:v>#N/A</c:v>
                </c:pt>
                <c:pt idx="164">
                  <c:v>#N/A</c:v>
                </c:pt>
                <c:pt idx="165">
                  <c:v>#N/A</c:v>
                </c:pt>
                <c:pt idx="166">
                  <c:v>#N/A</c:v>
                </c:pt>
                <c:pt idx="167">
                  <c:v>#N/A</c:v>
                </c:pt>
                <c:pt idx="168">
                  <c:v>#N/A</c:v>
                </c:pt>
                <c:pt idx="169">
                  <c:v>#N/A</c:v>
                </c:pt>
                <c:pt idx="170">
                  <c:v>#N/A</c:v>
                </c:pt>
                <c:pt idx="171">
                  <c:v>#N/A</c:v>
                </c:pt>
                <c:pt idx="172">
                  <c:v>#N/A</c:v>
                </c:pt>
                <c:pt idx="173">
                  <c:v>#N/A</c:v>
                </c:pt>
                <c:pt idx="174">
                  <c:v>#N/A</c:v>
                </c:pt>
                <c:pt idx="175">
                  <c:v>#N/A</c:v>
                </c:pt>
                <c:pt idx="176">
                  <c:v>#N/A</c:v>
                </c:pt>
                <c:pt idx="177">
                  <c:v>#N/A</c:v>
                </c:pt>
                <c:pt idx="178">
                  <c:v>#N/A</c:v>
                </c:pt>
                <c:pt idx="179">
                  <c:v>#N/A</c:v>
                </c:pt>
                <c:pt idx="180">
                  <c:v>#N/A</c:v>
                </c:pt>
                <c:pt idx="181">
                  <c:v>#N/A</c:v>
                </c:pt>
                <c:pt idx="182">
                  <c:v>#N/A</c:v>
                </c:pt>
                <c:pt idx="183">
                  <c:v>#N/A</c:v>
                </c:pt>
                <c:pt idx="184">
                  <c:v>#N/A</c:v>
                </c:pt>
                <c:pt idx="185">
                  <c:v>#N/A</c:v>
                </c:pt>
                <c:pt idx="186">
                  <c:v>#N/A</c:v>
                </c:pt>
                <c:pt idx="187">
                  <c:v>#N/A</c:v>
                </c:pt>
                <c:pt idx="188">
                  <c:v>#N/A</c:v>
                </c:pt>
                <c:pt idx="189">
                  <c:v>#N/A</c:v>
                </c:pt>
                <c:pt idx="190">
                  <c:v>#N/A</c:v>
                </c:pt>
                <c:pt idx="191">
                  <c:v>#N/A</c:v>
                </c:pt>
                <c:pt idx="192">
                  <c:v>#N/A</c:v>
                </c:pt>
                <c:pt idx="193">
                  <c:v>#N/A</c:v>
                </c:pt>
                <c:pt idx="194">
                  <c:v>#N/A</c:v>
                </c:pt>
                <c:pt idx="195">
                  <c:v>#N/A</c:v>
                </c:pt>
                <c:pt idx="196">
                  <c:v>#N/A</c:v>
                </c:pt>
                <c:pt idx="197">
                  <c:v>#N/A</c:v>
                </c:pt>
                <c:pt idx="198">
                  <c:v>#N/A</c:v>
                </c:pt>
                <c:pt idx="199">
                  <c:v>#N/A</c:v>
                </c:pt>
                <c:pt idx="200">
                  <c:v>#N/A</c:v>
                </c:pt>
                <c:pt idx="201">
                  <c:v>#N/A</c:v>
                </c:pt>
                <c:pt idx="202">
                  <c:v>#N/A</c:v>
                </c:pt>
                <c:pt idx="203">
                  <c:v>#N/A</c:v>
                </c:pt>
                <c:pt idx="204">
                  <c:v>#N/A</c:v>
                </c:pt>
                <c:pt idx="205">
                  <c:v>#N/A</c:v>
                </c:pt>
                <c:pt idx="206">
                  <c:v>#N/A</c:v>
                </c:pt>
                <c:pt idx="207">
                  <c:v>#N/A</c:v>
                </c:pt>
                <c:pt idx="208">
                  <c:v>#N/A</c:v>
                </c:pt>
                <c:pt idx="209">
                  <c:v>#N/A</c:v>
                </c:pt>
                <c:pt idx="210">
                  <c:v>#N/A</c:v>
                </c:pt>
                <c:pt idx="211">
                  <c:v>#N/A</c:v>
                </c:pt>
                <c:pt idx="212">
                  <c:v>#N/A</c:v>
                </c:pt>
                <c:pt idx="213">
                  <c:v>#N/A</c:v>
                </c:pt>
                <c:pt idx="214">
                  <c:v>#N/A</c:v>
                </c:pt>
                <c:pt idx="215">
                  <c:v>#N/A</c:v>
                </c:pt>
                <c:pt idx="216">
                  <c:v>#N/A</c:v>
                </c:pt>
                <c:pt idx="217">
                  <c:v>#N/A</c:v>
                </c:pt>
                <c:pt idx="218">
                  <c:v>#N/A</c:v>
                </c:pt>
                <c:pt idx="219">
                  <c:v>#N/A</c:v>
                </c:pt>
                <c:pt idx="220">
                  <c:v>#N/A</c:v>
                </c:pt>
                <c:pt idx="221">
                  <c:v>#N/A</c:v>
                </c:pt>
                <c:pt idx="222">
                  <c:v>#N/A</c:v>
                </c:pt>
                <c:pt idx="223">
                  <c:v>#N/A</c:v>
                </c:pt>
                <c:pt idx="224">
                  <c:v>#N/A</c:v>
                </c:pt>
                <c:pt idx="225">
                  <c:v>#N/A</c:v>
                </c:pt>
                <c:pt idx="226">
                  <c:v>#N/A</c:v>
                </c:pt>
                <c:pt idx="227">
                  <c:v>#N/A</c:v>
                </c:pt>
                <c:pt idx="228">
                  <c:v>#N/A</c:v>
                </c:pt>
                <c:pt idx="229">
                  <c:v>#N/A</c:v>
                </c:pt>
                <c:pt idx="230">
                  <c:v>#N/A</c:v>
                </c:pt>
                <c:pt idx="231">
                  <c:v>#N/A</c:v>
                </c:pt>
                <c:pt idx="232">
                  <c:v>#N/A</c:v>
                </c:pt>
                <c:pt idx="233">
                  <c:v>#N/A</c:v>
                </c:pt>
                <c:pt idx="234">
                  <c:v>#N/A</c:v>
                </c:pt>
                <c:pt idx="235">
                  <c:v>#N/A</c:v>
                </c:pt>
                <c:pt idx="236">
                  <c:v>#N/A</c:v>
                </c:pt>
                <c:pt idx="237">
                  <c:v>#N/A</c:v>
                </c:pt>
                <c:pt idx="238">
                  <c:v>#N/A</c:v>
                </c:pt>
                <c:pt idx="239">
                  <c:v>#N/A</c:v>
                </c:pt>
                <c:pt idx="240">
                  <c:v>#N/A</c:v>
                </c:pt>
                <c:pt idx="241">
                  <c:v>#N/A</c:v>
                </c:pt>
                <c:pt idx="242">
                  <c:v>#N/A</c:v>
                </c:pt>
                <c:pt idx="243">
                  <c:v>#N/A</c:v>
                </c:pt>
                <c:pt idx="244">
                  <c:v>#N/A</c:v>
                </c:pt>
                <c:pt idx="245">
                  <c:v>#N/A</c:v>
                </c:pt>
                <c:pt idx="246">
                  <c:v>#N/A</c:v>
                </c:pt>
                <c:pt idx="247">
                  <c:v>#N/A</c:v>
                </c:pt>
                <c:pt idx="248">
                  <c:v>#N/A</c:v>
                </c:pt>
                <c:pt idx="249">
                  <c:v>#N/A</c:v>
                </c:pt>
                <c:pt idx="250">
                  <c:v>#N/A</c:v>
                </c:pt>
                <c:pt idx="251">
                  <c:v>#N/A</c:v>
                </c:pt>
                <c:pt idx="252">
                  <c:v>#N/A</c:v>
                </c:pt>
                <c:pt idx="253">
                  <c:v>#N/A</c:v>
                </c:pt>
                <c:pt idx="254">
                  <c:v>#N/A</c:v>
                </c:pt>
                <c:pt idx="255">
                  <c:v>#N/A</c:v>
                </c:pt>
                <c:pt idx="256">
                  <c:v>#N/A</c:v>
                </c:pt>
                <c:pt idx="257">
                  <c:v>#N/A</c:v>
                </c:pt>
                <c:pt idx="258">
                  <c:v>#N/A</c:v>
                </c:pt>
                <c:pt idx="259">
                  <c:v>#N/A</c:v>
                </c:pt>
                <c:pt idx="260">
                  <c:v>#N/A</c:v>
                </c:pt>
                <c:pt idx="261">
                  <c:v>#N/A</c:v>
                </c:pt>
                <c:pt idx="262">
                  <c:v>#N/A</c:v>
                </c:pt>
                <c:pt idx="263">
                  <c:v>#N/A</c:v>
                </c:pt>
                <c:pt idx="264">
                  <c:v>#N/A</c:v>
                </c:pt>
                <c:pt idx="265">
                  <c:v>#N/A</c:v>
                </c:pt>
                <c:pt idx="266">
                  <c:v>#N/A</c:v>
                </c:pt>
                <c:pt idx="267">
                  <c:v>#N/A</c:v>
                </c:pt>
                <c:pt idx="268">
                  <c:v>#N/A</c:v>
                </c:pt>
                <c:pt idx="269">
                  <c:v>#N/A</c:v>
                </c:pt>
                <c:pt idx="270">
                  <c:v>#N/A</c:v>
                </c:pt>
                <c:pt idx="271">
                  <c:v>#N/A</c:v>
                </c:pt>
                <c:pt idx="272">
                  <c:v>#N/A</c:v>
                </c:pt>
                <c:pt idx="273">
                  <c:v>#N/A</c:v>
                </c:pt>
                <c:pt idx="274">
                  <c:v>#N/A</c:v>
                </c:pt>
                <c:pt idx="275">
                  <c:v>#N/A</c:v>
                </c:pt>
                <c:pt idx="276">
                  <c:v>#N/A</c:v>
                </c:pt>
                <c:pt idx="277">
                  <c:v>#N/A</c:v>
                </c:pt>
                <c:pt idx="278">
                  <c:v>#N/A</c:v>
                </c:pt>
                <c:pt idx="279">
                  <c:v>#N/A</c:v>
                </c:pt>
                <c:pt idx="280">
                  <c:v>#N/A</c:v>
                </c:pt>
                <c:pt idx="281">
                  <c:v>#N/A</c:v>
                </c:pt>
                <c:pt idx="282">
                  <c:v>#N/A</c:v>
                </c:pt>
                <c:pt idx="283">
                  <c:v>#N/A</c:v>
                </c:pt>
                <c:pt idx="284">
                  <c:v>#N/A</c:v>
                </c:pt>
                <c:pt idx="285">
                  <c:v>#N/A</c:v>
                </c:pt>
                <c:pt idx="286">
                  <c:v>#N/A</c:v>
                </c:pt>
                <c:pt idx="287">
                  <c:v>#N/A</c:v>
                </c:pt>
                <c:pt idx="288">
                  <c:v>#N/A</c:v>
                </c:pt>
                <c:pt idx="289">
                  <c:v>#N/A</c:v>
                </c:pt>
                <c:pt idx="290">
                  <c:v>#N/A</c:v>
                </c:pt>
                <c:pt idx="291">
                  <c:v>#N/A</c:v>
                </c:pt>
                <c:pt idx="292">
                  <c:v>#N/A</c:v>
                </c:pt>
                <c:pt idx="293">
                  <c:v>#N/A</c:v>
                </c:pt>
                <c:pt idx="294">
                  <c:v>#N/A</c:v>
                </c:pt>
                <c:pt idx="295">
                  <c:v>#N/A</c:v>
                </c:pt>
                <c:pt idx="296">
                  <c:v>#N/A</c:v>
                </c:pt>
                <c:pt idx="297">
                  <c:v>#N/A</c:v>
                </c:pt>
                <c:pt idx="298">
                  <c:v>#N/A</c:v>
                </c:pt>
                <c:pt idx="299">
                  <c:v>#N/A</c:v>
                </c:pt>
                <c:pt idx="300">
                  <c:v>#N/A</c:v>
                </c:pt>
                <c:pt idx="301">
                  <c:v>#N/A</c:v>
                </c:pt>
                <c:pt idx="302">
                  <c:v>#N/A</c:v>
                </c:pt>
                <c:pt idx="303">
                  <c:v>#N/A</c:v>
                </c:pt>
                <c:pt idx="304">
                  <c:v>#N/A</c:v>
                </c:pt>
                <c:pt idx="305">
                  <c:v>#N/A</c:v>
                </c:pt>
                <c:pt idx="306">
                  <c:v>#N/A</c:v>
                </c:pt>
                <c:pt idx="307">
                  <c:v>#N/A</c:v>
                </c:pt>
                <c:pt idx="308">
                  <c:v>#N/A</c:v>
                </c:pt>
                <c:pt idx="309">
                  <c:v>#N/A</c:v>
                </c:pt>
                <c:pt idx="310">
                  <c:v>#N/A</c:v>
                </c:pt>
                <c:pt idx="311">
                  <c:v>#N/A</c:v>
                </c:pt>
                <c:pt idx="312">
                  <c:v>#N/A</c:v>
                </c:pt>
                <c:pt idx="313">
                  <c:v>#N/A</c:v>
                </c:pt>
                <c:pt idx="314">
                  <c:v>#N/A</c:v>
                </c:pt>
                <c:pt idx="315">
                  <c:v>#N/A</c:v>
                </c:pt>
                <c:pt idx="316">
                  <c:v>#N/A</c:v>
                </c:pt>
                <c:pt idx="317">
                  <c:v>#N/A</c:v>
                </c:pt>
                <c:pt idx="318">
                  <c:v>#N/A</c:v>
                </c:pt>
                <c:pt idx="319">
                  <c:v>#N/A</c:v>
                </c:pt>
                <c:pt idx="320">
                  <c:v>#N/A</c:v>
                </c:pt>
                <c:pt idx="321">
                  <c:v>#N/A</c:v>
                </c:pt>
                <c:pt idx="322">
                  <c:v>#N/A</c:v>
                </c:pt>
                <c:pt idx="323">
                  <c:v>#N/A</c:v>
                </c:pt>
                <c:pt idx="324">
                  <c:v>#N/A</c:v>
                </c:pt>
                <c:pt idx="325">
                  <c:v>#N/A</c:v>
                </c:pt>
                <c:pt idx="326">
                  <c:v>#N/A</c:v>
                </c:pt>
                <c:pt idx="327">
                  <c:v>#N/A</c:v>
                </c:pt>
                <c:pt idx="328">
                  <c:v>#N/A</c:v>
                </c:pt>
                <c:pt idx="329">
                  <c:v>#N/A</c:v>
                </c:pt>
                <c:pt idx="330">
                  <c:v>#N/A</c:v>
                </c:pt>
                <c:pt idx="331">
                  <c:v>#N/A</c:v>
                </c:pt>
                <c:pt idx="332">
                  <c:v>#N/A</c:v>
                </c:pt>
                <c:pt idx="333">
                  <c:v>#N/A</c:v>
                </c:pt>
                <c:pt idx="334">
                  <c:v>#N/A</c:v>
                </c:pt>
                <c:pt idx="335">
                  <c:v>#N/A</c:v>
                </c:pt>
                <c:pt idx="336">
                  <c:v>#N/A</c:v>
                </c:pt>
                <c:pt idx="337">
                  <c:v>#N/A</c:v>
                </c:pt>
                <c:pt idx="338">
                  <c:v>#N/A</c:v>
                </c:pt>
                <c:pt idx="339">
                  <c:v>#N/A</c:v>
                </c:pt>
                <c:pt idx="340">
                  <c:v>#N/A</c:v>
                </c:pt>
                <c:pt idx="341">
                  <c:v>#N/A</c:v>
                </c:pt>
                <c:pt idx="342">
                  <c:v>#N/A</c:v>
                </c:pt>
                <c:pt idx="343">
                  <c:v>#N/A</c:v>
                </c:pt>
                <c:pt idx="344">
                  <c:v>#N/A</c:v>
                </c:pt>
                <c:pt idx="345">
                  <c:v>#N/A</c:v>
                </c:pt>
                <c:pt idx="346">
                  <c:v>#N/A</c:v>
                </c:pt>
                <c:pt idx="347">
                  <c:v>#N/A</c:v>
                </c:pt>
                <c:pt idx="348">
                  <c:v>#N/A</c:v>
                </c:pt>
                <c:pt idx="349">
                  <c:v>#N/A</c:v>
                </c:pt>
                <c:pt idx="350">
                  <c:v>#N/A</c:v>
                </c:pt>
                <c:pt idx="351">
                  <c:v>#N/A</c:v>
                </c:pt>
                <c:pt idx="352">
                  <c:v>#N/A</c:v>
                </c:pt>
                <c:pt idx="353">
                  <c:v>#N/A</c:v>
                </c:pt>
                <c:pt idx="354">
                  <c:v>#N/A</c:v>
                </c:pt>
                <c:pt idx="355">
                  <c:v>#N/A</c:v>
                </c:pt>
                <c:pt idx="356">
                  <c:v>#N/A</c:v>
                </c:pt>
                <c:pt idx="357">
                  <c:v>#N/A</c:v>
                </c:pt>
                <c:pt idx="358">
                  <c:v>#N/A</c:v>
                </c:pt>
                <c:pt idx="359">
                  <c:v>#N/A</c:v>
                </c:pt>
                <c:pt idx="360">
                  <c:v>#N/A</c:v>
                </c:pt>
                <c:pt idx="361">
                  <c:v>#N/A</c:v>
                </c:pt>
                <c:pt idx="362">
                  <c:v>#N/A</c:v>
                </c:pt>
                <c:pt idx="363">
                  <c:v>#N/A</c:v>
                </c:pt>
                <c:pt idx="36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5424256"/>
        <c:axId val="115426432"/>
      </c:areaChart>
      <c:catAx>
        <c:axId val="1154242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Dage, sorteret</a:t>
                </a:r>
              </a:p>
            </c:rich>
          </c:tx>
          <c:layout>
            <c:manualLayout>
              <c:xMode val="edge"/>
              <c:yMode val="edge"/>
              <c:x val="0.49414887581137928"/>
              <c:y val="0.93409850028461694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900"/>
            </a:pPr>
            <a:endParaRPr lang="da-DK"/>
          </a:p>
        </c:txPr>
        <c:crossAx val="115426432"/>
        <c:crosses val="autoZero"/>
        <c:auto val="0"/>
        <c:lblAlgn val="ctr"/>
        <c:lblOffset val="100"/>
        <c:tickLblSkip val="25"/>
        <c:tickMarkSkip val="1"/>
        <c:noMultiLvlLbl val="0"/>
      </c:catAx>
      <c:valAx>
        <c:axId val="11542643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Varmeproduktion [MWh/dag]</a:t>
                </a:r>
              </a:p>
            </c:rich>
          </c:tx>
          <c:layout>
            <c:manualLayout>
              <c:xMode val="edge"/>
              <c:yMode val="edge"/>
              <c:x val="9.3357357848035828E-3"/>
              <c:y val="0.38305248031153077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da-DK"/>
          </a:p>
        </c:txPr>
        <c:crossAx val="115424256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72875255181593646"/>
          <c:y val="0.10762092412104972"/>
          <c:w val="0.1912643955297266"/>
          <c:h val="0.2005205623354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</c:spPr>
      <c:txPr>
        <a:bodyPr/>
        <a:lstStyle/>
        <a:p>
          <a:pPr>
            <a:defRPr sz="900"/>
          </a:pPr>
          <a:endParaRPr lang="da-DK"/>
        </a:p>
      </c:txPr>
    </c:legend>
    <c:plotVisOnly val="1"/>
    <c:dispBlanksAs val="span"/>
    <c:showDLblsOverMax val="0"/>
  </c:chart>
  <c:printSettings>
    <c:headerFooter/>
    <c:pageMargins b="0.75" l="0.7" r="0.7" t="0.75" header="0.3" footer="0.3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7620</xdr:colOff>
      <xdr:row>25</xdr:row>
      <xdr:rowOff>0</xdr:rowOff>
    </xdr:from>
    <xdr:to>
      <xdr:col>13</xdr:col>
      <xdr:colOff>762000</xdr:colOff>
      <xdr:row>44</xdr:row>
      <xdr:rowOff>91440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</cdr:x>
      <cdr:y>0.90168</cdr:y>
    </cdr:from>
    <cdr:to>
      <cdr:x>1</cdr:x>
      <cdr:y>0.99224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114800" y="2655570"/>
          <a:ext cx="457200" cy="266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da-DK" sz="1100"/>
            <a:t>kW</a:t>
          </a:r>
        </a:p>
      </cdr:txBody>
    </cdr:sp>
  </cdr:relSizeAnchor>
  <cdr:relSizeAnchor xmlns:cdr="http://schemas.openxmlformats.org/drawingml/2006/chartDrawing">
    <cdr:from>
      <cdr:x>0.02278</cdr:x>
      <cdr:y>0.06123</cdr:y>
    </cdr:from>
    <cdr:to>
      <cdr:x>0.14597</cdr:x>
      <cdr:y>0.15179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103446" y="181040"/>
          <a:ext cx="559494" cy="26773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da-DK" sz="1100"/>
            <a:t>kr/år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22859</xdr:colOff>
      <xdr:row>40</xdr:row>
      <xdr:rowOff>76200</xdr:rowOff>
    </xdr:from>
    <xdr:to>
      <xdr:col>12</xdr:col>
      <xdr:colOff>518160</xdr:colOff>
      <xdr:row>75</xdr:row>
      <xdr:rowOff>21909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30480</xdr:colOff>
      <xdr:row>2</xdr:row>
      <xdr:rowOff>137160</xdr:rowOff>
    </xdr:from>
    <xdr:to>
      <xdr:col>12</xdr:col>
      <xdr:colOff>516256</xdr:colOff>
      <xdr:row>37</xdr:row>
      <xdr:rowOff>6669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15240</xdr:colOff>
      <xdr:row>78</xdr:row>
      <xdr:rowOff>83820</xdr:rowOff>
    </xdr:from>
    <xdr:to>
      <xdr:col>12</xdr:col>
      <xdr:colOff>510541</xdr:colOff>
      <xdr:row>113</xdr:row>
      <xdr:rowOff>29529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38</xdr:row>
      <xdr:rowOff>91440</xdr:rowOff>
    </xdr:from>
    <xdr:to>
      <xdr:col>12</xdr:col>
      <xdr:colOff>485776</xdr:colOff>
      <xdr:row>73</xdr:row>
      <xdr:rowOff>37149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22860</xdr:colOff>
      <xdr:row>1</xdr:row>
      <xdr:rowOff>129540</xdr:rowOff>
    </xdr:from>
    <xdr:to>
      <xdr:col>12</xdr:col>
      <xdr:colOff>508636</xdr:colOff>
      <xdr:row>35</xdr:row>
      <xdr:rowOff>143829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Thomas Rønn" refreshedDate="41554.398086226851" createdVersion="4" refreshedVersion="4" minRefreshableVersion="3" recordCount="365">
  <cacheSource type="worksheet">
    <worksheetSource ref="A1:C366" sheet="Sheet2"/>
  </cacheSource>
  <cacheFields count="3">
    <cacheField name="Måned" numFmtId="0">
      <sharedItems count="12">
        <s v="01"/>
        <s v="02"/>
        <s v="03"/>
        <s v="04"/>
        <s v="05"/>
        <s v="06"/>
        <s v="07"/>
        <s v="08"/>
        <s v="09"/>
        <s v="10"/>
        <s v="11"/>
        <s v="12"/>
      </sharedItems>
    </cacheField>
    <cacheField name="Dato" numFmtId="0">
      <sharedItems/>
    </cacheField>
    <cacheField name="Døgnmiddeltemp." numFmtId="0">
      <sharedItems containsSemiMixedTypes="0" containsString="0" containsNumber="1" minValue="-8.8833333333333311" maxValue="21.920833333333334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65">
  <r>
    <x v="0"/>
    <s v="01-01"/>
    <n v="-1.1083333333333334"/>
  </r>
  <r>
    <x v="0"/>
    <s v="02-01"/>
    <n v="-3.6875"/>
  </r>
  <r>
    <x v="0"/>
    <s v="03-01"/>
    <n v="1.416666666666667"/>
  </r>
  <r>
    <x v="0"/>
    <s v="04-01"/>
    <n v="-2.5333333333333328"/>
  </r>
  <r>
    <x v="0"/>
    <s v="05-01"/>
    <n v="-4.770833333333333"/>
  </r>
  <r>
    <x v="0"/>
    <s v="06-01"/>
    <n v="-0.74583333333333346"/>
  </r>
  <r>
    <x v="0"/>
    <s v="07-01"/>
    <n v="-0.12500000000000003"/>
  </r>
  <r>
    <x v="0"/>
    <s v="08-01"/>
    <n v="-0.5458333333333335"/>
  </r>
  <r>
    <x v="0"/>
    <s v="09-01"/>
    <n v="3.8208333333333333"/>
  </r>
  <r>
    <x v="0"/>
    <s v="10-01"/>
    <n v="2.3333333333333335"/>
  </r>
  <r>
    <x v="0"/>
    <s v="11-01"/>
    <n v="0.81666666666666676"/>
  </r>
  <r>
    <x v="0"/>
    <s v="12-01"/>
    <n v="3.8166666666666669"/>
  </r>
  <r>
    <x v="0"/>
    <s v="13-01"/>
    <n v="3.7999999999999994"/>
  </r>
  <r>
    <x v="0"/>
    <s v="14-01"/>
    <n v="3.3374999999999999"/>
  </r>
  <r>
    <x v="0"/>
    <s v="15-01"/>
    <n v="1.0708333333333331"/>
  </r>
  <r>
    <x v="0"/>
    <s v="16-01"/>
    <n v="-0.62499999999999967"/>
  </r>
  <r>
    <x v="0"/>
    <s v="17-01"/>
    <n v="-1.2500000000000016E-2"/>
  </r>
  <r>
    <x v="0"/>
    <s v="18-01"/>
    <n v="1.8624999999999998"/>
  </r>
  <r>
    <x v="0"/>
    <s v="19-01"/>
    <n v="1.9708333333333332"/>
  </r>
  <r>
    <x v="0"/>
    <s v="20-01"/>
    <n v="3.6750000000000007"/>
  </r>
  <r>
    <x v="0"/>
    <s v="21-01"/>
    <n v="1.3541666666666663"/>
  </r>
  <r>
    <x v="0"/>
    <s v="22-01"/>
    <n v="0.51249999999999996"/>
  </r>
  <r>
    <x v="0"/>
    <s v="23-01"/>
    <n v="1.5291666666666666"/>
  </r>
  <r>
    <x v="0"/>
    <s v="24-01"/>
    <n v="2.2999999999999998"/>
  </r>
  <r>
    <x v="0"/>
    <s v="25-01"/>
    <n v="2.5375000000000001"/>
  </r>
  <r>
    <x v="0"/>
    <s v="26-01"/>
    <n v="1.3208333333333331"/>
  </r>
  <r>
    <x v="0"/>
    <s v="27-01"/>
    <n v="1.1000000000000001"/>
  </r>
  <r>
    <x v="0"/>
    <s v="28-01"/>
    <n v="4.166666666666663E-2"/>
  </r>
  <r>
    <x v="0"/>
    <s v="29-01"/>
    <n v="-2.7416666666666671"/>
  </r>
  <r>
    <x v="0"/>
    <s v="30-01"/>
    <n v="-1.3749999999999993"/>
  </r>
  <r>
    <x v="0"/>
    <s v="31-01"/>
    <n v="0.51666666666666672"/>
  </r>
  <r>
    <x v="1"/>
    <s v="01-02"/>
    <n v="-1.6916666666666664"/>
  </r>
  <r>
    <x v="1"/>
    <s v="02-02"/>
    <n v="-0.26250000000000001"/>
  </r>
  <r>
    <x v="1"/>
    <s v="03-02"/>
    <n v="0.6791666666666667"/>
  </r>
  <r>
    <x v="1"/>
    <s v="04-02"/>
    <n v="0.53749999999999998"/>
  </r>
  <r>
    <x v="1"/>
    <s v="05-02"/>
    <n v="0.64166666666666672"/>
  </r>
  <r>
    <x v="1"/>
    <s v="06-02"/>
    <n v="3.0541666666666667"/>
  </r>
  <r>
    <x v="1"/>
    <s v="07-02"/>
    <n v="2.2250000000000001"/>
  </r>
  <r>
    <x v="1"/>
    <s v="08-02"/>
    <n v="1.5041666666666667"/>
  </r>
  <r>
    <x v="1"/>
    <s v="09-02"/>
    <n v="0.39583333333333343"/>
  </r>
  <r>
    <x v="1"/>
    <s v="10-02"/>
    <n v="0.99583333333333313"/>
  </r>
  <r>
    <x v="1"/>
    <s v="11-02"/>
    <n v="0.16250000000000001"/>
  </r>
  <r>
    <x v="1"/>
    <s v="12-02"/>
    <n v="-0.69166666666666676"/>
  </r>
  <r>
    <x v="1"/>
    <s v="13-02"/>
    <n v="-2.0958333333333337"/>
  </r>
  <r>
    <x v="1"/>
    <s v="14-02"/>
    <n v="-1.2125000000000001"/>
  </r>
  <r>
    <x v="1"/>
    <s v="15-02"/>
    <n v="-0.65833333333333333"/>
  </r>
  <r>
    <x v="1"/>
    <s v="16-02"/>
    <n v="-1.0083333333333335"/>
  </r>
  <r>
    <x v="1"/>
    <s v="17-02"/>
    <n v="-4.958333333333333"/>
  </r>
  <r>
    <x v="1"/>
    <s v="18-02"/>
    <n v="-3.5250000000000004"/>
  </r>
  <r>
    <x v="1"/>
    <s v="19-02"/>
    <n v="-1.3333333333333333"/>
  </r>
  <r>
    <x v="1"/>
    <s v="20-02"/>
    <n v="-0.67499999999999993"/>
  </r>
  <r>
    <x v="1"/>
    <s v="21-02"/>
    <n v="-7.9166666666666677E-2"/>
  </r>
  <r>
    <x v="1"/>
    <s v="22-02"/>
    <n v="3.8458333333333332"/>
  </r>
  <r>
    <x v="1"/>
    <s v="23-02"/>
    <n v="0.96666666666666645"/>
  </r>
  <r>
    <x v="1"/>
    <s v="24-02"/>
    <n v="1.1708333333333332"/>
  </r>
  <r>
    <x v="1"/>
    <s v="25-02"/>
    <n v="4.9041666666666668"/>
  </r>
  <r>
    <x v="1"/>
    <s v="26-02"/>
    <n v="4.4333333333333345"/>
  </r>
  <r>
    <x v="1"/>
    <s v="27-02"/>
    <n v="3.3541666666666661"/>
  </r>
  <r>
    <x v="1"/>
    <s v="28-02"/>
    <n v="1.5041666666666667"/>
  </r>
  <r>
    <x v="2"/>
    <s v="01-03"/>
    <n v="-0.82916666666666661"/>
  </r>
  <r>
    <x v="2"/>
    <s v="02-03"/>
    <n v="-0.37499999999999994"/>
  </r>
  <r>
    <x v="2"/>
    <s v="03-03"/>
    <n v="-1.7708333333333337"/>
  </r>
  <r>
    <x v="2"/>
    <s v="04-03"/>
    <n v="-2.9916666666666667"/>
  </r>
  <r>
    <x v="2"/>
    <s v="05-03"/>
    <n v="-4.7625000000000002"/>
  </r>
  <r>
    <x v="2"/>
    <s v="06-03"/>
    <n v="-5.3625000000000007"/>
  </r>
  <r>
    <x v="2"/>
    <s v="07-03"/>
    <n v="-7.4666666666666659"/>
  </r>
  <r>
    <x v="2"/>
    <s v="08-03"/>
    <n v="-4.7875000000000005"/>
  </r>
  <r>
    <x v="2"/>
    <s v="09-03"/>
    <n v="-1.8541666666666667"/>
  </r>
  <r>
    <x v="2"/>
    <s v="10-03"/>
    <n v="-3.9083333333333332"/>
  </r>
  <r>
    <x v="2"/>
    <s v="11-03"/>
    <n v="-5.458333333333333"/>
  </r>
  <r>
    <x v="2"/>
    <s v="12-03"/>
    <n v="-5.2916666666666661"/>
  </r>
  <r>
    <x v="2"/>
    <s v="13-03"/>
    <n v="-5.7833333333333341"/>
  </r>
  <r>
    <x v="2"/>
    <s v="14-03"/>
    <n v="-5.7083333333333348"/>
  </r>
  <r>
    <x v="2"/>
    <s v="15-03"/>
    <n v="-1.2583333333333335"/>
  </r>
  <r>
    <x v="2"/>
    <s v="16-03"/>
    <n v="-0.17499999999999996"/>
  </r>
  <r>
    <x v="2"/>
    <s v="17-03"/>
    <n v="-1.9833333333333334"/>
  </r>
  <r>
    <x v="2"/>
    <s v="18-03"/>
    <n v="-1.175"/>
  </r>
  <r>
    <x v="2"/>
    <s v="19-03"/>
    <n v="0.77083333333333315"/>
  </r>
  <r>
    <x v="2"/>
    <s v="20-03"/>
    <n v="-1.2166666666666668"/>
  </r>
  <r>
    <x v="2"/>
    <s v="21-03"/>
    <n v="-0.60833333333333328"/>
  </r>
  <r>
    <x v="2"/>
    <s v="22-03"/>
    <n v="-0.40416666666666679"/>
  </r>
  <r>
    <x v="2"/>
    <s v="23-03"/>
    <n v="0.47916666666666657"/>
  </r>
  <r>
    <x v="2"/>
    <s v="24-03"/>
    <n v="1.5416666666666667"/>
  </r>
  <r>
    <x v="2"/>
    <s v="25-03"/>
    <n v="0.83750000000000024"/>
  </r>
  <r>
    <x v="2"/>
    <s v="26-03"/>
    <n v="2.0083333333333333"/>
  </r>
  <r>
    <x v="2"/>
    <s v="27-03"/>
    <n v="9.1208333333333336"/>
  </r>
  <r>
    <x v="2"/>
    <s v="28-03"/>
    <n v="8.1833333333333318"/>
  </r>
  <r>
    <x v="2"/>
    <s v="29-03"/>
    <n v="5.7041666666666666"/>
  </r>
  <r>
    <x v="2"/>
    <s v="30-03"/>
    <n v="5.1458333333333339"/>
  </r>
  <r>
    <x v="2"/>
    <s v="31-03"/>
    <n v="6.5916666666666686"/>
  </r>
  <r>
    <x v="3"/>
    <s v="01-04"/>
    <n v="4.6875000000000009"/>
  </r>
  <r>
    <x v="3"/>
    <s v="02-04"/>
    <n v="5.6000000000000005"/>
  </r>
  <r>
    <x v="3"/>
    <s v="03-04"/>
    <n v="5.1791666666666663"/>
  </r>
  <r>
    <x v="3"/>
    <s v="04-04"/>
    <n v="4.4000000000000004"/>
  </r>
  <r>
    <x v="3"/>
    <s v="05-04"/>
    <n v="5.1083333333333334"/>
  </r>
  <r>
    <x v="3"/>
    <s v="06-04"/>
    <n v="6.7583333333333337"/>
  </r>
  <r>
    <x v="3"/>
    <s v="07-04"/>
    <n v="7.6000000000000005"/>
  </r>
  <r>
    <x v="3"/>
    <s v="08-04"/>
    <n v="7.5708333333333329"/>
  </r>
  <r>
    <x v="3"/>
    <s v="09-04"/>
    <n v="7.195833333333332"/>
  </r>
  <r>
    <x v="3"/>
    <s v="10-04"/>
    <n v="6.166666666666667"/>
  </r>
  <r>
    <x v="3"/>
    <s v="11-04"/>
    <n v="7.4958333333333327"/>
  </r>
  <r>
    <x v="3"/>
    <s v="12-04"/>
    <n v="6.875"/>
  </r>
  <r>
    <x v="3"/>
    <s v="13-04"/>
    <n v="6.2124999999999995"/>
  </r>
  <r>
    <x v="3"/>
    <s v="14-04"/>
    <n v="7.3874999999999993"/>
  </r>
  <r>
    <x v="3"/>
    <s v="15-04"/>
    <n v="7.2041666666666648"/>
  </r>
  <r>
    <x v="3"/>
    <s v="16-04"/>
    <n v="7.1291666666666673"/>
  </r>
  <r>
    <x v="3"/>
    <s v="17-04"/>
    <n v="7.2916666666666652"/>
  </r>
  <r>
    <x v="3"/>
    <s v="18-04"/>
    <n v="7.7791666666666659"/>
  </r>
  <r>
    <x v="3"/>
    <s v="19-04"/>
    <n v="5.1916666666666664"/>
  </r>
  <r>
    <x v="3"/>
    <s v="20-04"/>
    <n v="3.5291666666666663"/>
  </r>
  <r>
    <x v="3"/>
    <s v="21-04"/>
    <n v="3.912500000000001"/>
  </r>
  <r>
    <x v="3"/>
    <s v="22-04"/>
    <n v="5.6333333333333337"/>
  </r>
  <r>
    <x v="3"/>
    <s v="23-04"/>
    <n v="5.5916666666666659"/>
  </r>
  <r>
    <x v="3"/>
    <s v="24-04"/>
    <n v="5.9499999999999993"/>
  </r>
  <r>
    <x v="3"/>
    <s v="25-04"/>
    <n v="8.1208333333333318"/>
  </r>
  <r>
    <x v="3"/>
    <s v="26-04"/>
    <n v="10.779166666666667"/>
  </r>
  <r>
    <x v="3"/>
    <s v="27-04"/>
    <n v="9.6333333333333329"/>
  </r>
  <r>
    <x v="3"/>
    <s v="28-04"/>
    <n v="10.908333333333333"/>
  </r>
  <r>
    <x v="3"/>
    <s v="29-04"/>
    <n v="15.108333333333334"/>
  </r>
  <r>
    <x v="3"/>
    <s v="30-04"/>
    <n v="10.962499999999999"/>
  </r>
  <r>
    <x v="4"/>
    <s v="01-05"/>
    <n v="7.3666666666666663"/>
  </r>
  <r>
    <x v="4"/>
    <s v="02-05"/>
    <n v="8.5250000000000004"/>
  </r>
  <r>
    <x v="4"/>
    <s v="03-05"/>
    <n v="12.249999999999998"/>
  </r>
  <r>
    <x v="4"/>
    <s v="04-05"/>
    <n v="14.079166666666667"/>
  </r>
  <r>
    <x v="4"/>
    <s v="05-05"/>
    <n v="14.691666666666665"/>
  </r>
  <r>
    <x v="4"/>
    <s v="06-05"/>
    <n v="14.566666666666668"/>
  </r>
  <r>
    <x v="4"/>
    <s v="07-05"/>
    <n v="15.75"/>
  </r>
  <r>
    <x v="4"/>
    <s v="08-05"/>
    <n v="15.270833333333334"/>
  </r>
  <r>
    <x v="4"/>
    <s v="09-05"/>
    <n v="14.554166666666665"/>
  </r>
  <r>
    <x v="4"/>
    <s v="10-05"/>
    <n v="14.995833333333332"/>
  </r>
  <r>
    <x v="4"/>
    <s v="11-05"/>
    <n v="14.68333333333333"/>
  </r>
  <r>
    <x v="4"/>
    <s v="12-05"/>
    <n v="13.779166666666667"/>
  </r>
  <r>
    <x v="4"/>
    <s v="13-05"/>
    <n v="10.779166666666667"/>
  </r>
  <r>
    <x v="4"/>
    <s v="14-05"/>
    <n v="9.6499999999999968"/>
  </r>
  <r>
    <x v="4"/>
    <s v="15-05"/>
    <n v="8.1041666666666661"/>
  </r>
  <r>
    <x v="4"/>
    <s v="16-05"/>
    <n v="8.2416666666666671"/>
  </r>
  <r>
    <x v="4"/>
    <s v="17-05"/>
    <n v="9.4125000000000014"/>
  </r>
  <r>
    <x v="4"/>
    <s v="18-05"/>
    <n v="10.691666666666668"/>
  </r>
  <r>
    <x v="4"/>
    <s v="19-05"/>
    <n v="11.725"/>
  </r>
  <r>
    <x v="4"/>
    <s v="20-05"/>
    <n v="12.041666666666666"/>
  </r>
  <r>
    <x v="4"/>
    <s v="21-05"/>
    <n v="11.166666666666664"/>
  </r>
  <r>
    <x v="4"/>
    <s v="22-05"/>
    <n v="12.825000000000001"/>
  </r>
  <r>
    <x v="4"/>
    <s v="23-05"/>
    <n v="10.633333333333331"/>
  </r>
  <r>
    <x v="4"/>
    <s v="24-05"/>
    <n v="9.1333333333333329"/>
  </r>
  <r>
    <x v="4"/>
    <s v="25-05"/>
    <n v="9.8624999999999989"/>
  </r>
  <r>
    <x v="4"/>
    <s v="26-05"/>
    <n v="9.8833333333333311"/>
  </r>
  <r>
    <x v="4"/>
    <s v="27-05"/>
    <n v="9.4375000000000018"/>
  </r>
  <r>
    <x v="4"/>
    <s v="28-05"/>
    <n v="9.8541666666666679"/>
  </r>
  <r>
    <x v="4"/>
    <s v="29-05"/>
    <n v="9.7083333333333339"/>
  </r>
  <r>
    <x v="4"/>
    <s v="30-05"/>
    <n v="10.904166666666663"/>
  </r>
  <r>
    <x v="4"/>
    <s v="31-05"/>
    <n v="11.95833333333333"/>
  </r>
  <r>
    <x v="5"/>
    <s v="01-06"/>
    <n v="10.583333333333334"/>
  </r>
  <r>
    <x v="5"/>
    <s v="02-06"/>
    <n v="9.6541666666666668"/>
  </r>
  <r>
    <x v="5"/>
    <s v="03-06"/>
    <n v="15.8125"/>
  </r>
  <r>
    <x v="5"/>
    <s v="04-06"/>
    <n v="13.891666666666667"/>
  </r>
  <r>
    <x v="5"/>
    <s v="05-06"/>
    <n v="11.658333333333333"/>
  </r>
  <r>
    <x v="5"/>
    <s v="06-06"/>
    <n v="9.8666666666666689"/>
  </r>
  <r>
    <x v="5"/>
    <s v="07-06"/>
    <n v="11.345833333333337"/>
  </r>
  <r>
    <x v="5"/>
    <s v="08-06"/>
    <n v="11.725000000000001"/>
  </r>
  <r>
    <x v="5"/>
    <s v="09-06"/>
    <n v="12.574999999999998"/>
  </r>
  <r>
    <x v="5"/>
    <s v="10-06"/>
    <n v="12.383333333333331"/>
  </r>
  <r>
    <x v="5"/>
    <s v="11-06"/>
    <n v="11.504166666666668"/>
  </r>
  <r>
    <x v="5"/>
    <s v="12-06"/>
    <n v="10.741666666666667"/>
  </r>
  <r>
    <x v="5"/>
    <s v="13-06"/>
    <n v="9.4166666666666661"/>
  </r>
  <r>
    <x v="5"/>
    <s v="14-06"/>
    <n v="13.81666666666667"/>
  </r>
  <r>
    <x v="5"/>
    <s v="15-06"/>
    <n v="15.679166666666667"/>
  </r>
  <r>
    <x v="5"/>
    <s v="16-06"/>
    <n v="15.174999999999997"/>
  </r>
  <r>
    <x v="5"/>
    <s v="17-06"/>
    <n v="15.108333333333334"/>
  </r>
  <r>
    <x v="5"/>
    <s v="18-06"/>
    <n v="15.170833333333334"/>
  </r>
  <r>
    <x v="5"/>
    <s v="19-06"/>
    <n v="15.649999999999999"/>
  </r>
  <r>
    <x v="5"/>
    <s v="20-06"/>
    <n v="17.283333333333335"/>
  </r>
  <r>
    <x v="5"/>
    <s v="21-06"/>
    <n v="19.333333333333332"/>
  </r>
  <r>
    <x v="5"/>
    <s v="22-06"/>
    <n v="15.583333333333334"/>
  </r>
  <r>
    <x v="5"/>
    <s v="23-06"/>
    <n v="18.358333333333338"/>
  </r>
  <r>
    <x v="5"/>
    <s v="24-06"/>
    <n v="19.920833333333338"/>
  </r>
  <r>
    <x v="5"/>
    <s v="25-06"/>
    <n v="15.445833333333333"/>
  </r>
  <r>
    <x v="5"/>
    <s v="26-06"/>
    <n v="15.616666666666665"/>
  </r>
  <r>
    <x v="5"/>
    <s v="27-06"/>
    <n v="15.316666666666665"/>
  </r>
  <r>
    <x v="5"/>
    <s v="28-06"/>
    <n v="15.287499999999996"/>
  </r>
  <r>
    <x v="5"/>
    <s v="29-06"/>
    <n v="15.72083333333333"/>
  </r>
  <r>
    <x v="5"/>
    <s v="30-06"/>
    <n v="17.420833333333331"/>
  </r>
  <r>
    <x v="6"/>
    <s v="01-07"/>
    <n v="21.029166666666672"/>
  </r>
  <r>
    <x v="6"/>
    <s v="02-07"/>
    <n v="20.3"/>
  </r>
  <r>
    <x v="6"/>
    <s v="03-07"/>
    <n v="21.412499999999998"/>
  </r>
  <r>
    <x v="6"/>
    <s v="04-07"/>
    <n v="21.745833333333326"/>
  </r>
  <r>
    <x v="6"/>
    <s v="05-07"/>
    <n v="19.112500000000001"/>
  </r>
  <r>
    <x v="6"/>
    <s v="06-07"/>
    <n v="17.641666666666669"/>
  </r>
  <r>
    <x v="6"/>
    <s v="07-07"/>
    <n v="17.008333333333333"/>
  </r>
  <r>
    <x v="6"/>
    <s v="08-07"/>
    <n v="16.162499999999998"/>
  </r>
  <r>
    <x v="6"/>
    <s v="09-07"/>
    <n v="15.5375"/>
  </r>
  <r>
    <x v="6"/>
    <s v="10-07"/>
    <n v="14.295833333333336"/>
  </r>
  <r>
    <x v="6"/>
    <s v="11-07"/>
    <n v="15.262499999999998"/>
  </r>
  <r>
    <x v="6"/>
    <s v="12-07"/>
    <n v="16.033333333333331"/>
  </r>
  <r>
    <x v="6"/>
    <s v="13-07"/>
    <n v="17.854166666666668"/>
  </r>
  <r>
    <x v="6"/>
    <s v="14-07"/>
    <n v="19.124999999999996"/>
  </r>
  <r>
    <x v="6"/>
    <s v="15-07"/>
    <n v="20.05"/>
  </r>
  <r>
    <x v="6"/>
    <s v="16-07"/>
    <n v="18.920833333333331"/>
  </r>
  <r>
    <x v="6"/>
    <s v="17-07"/>
    <n v="19.220833333333331"/>
  </r>
  <r>
    <x v="6"/>
    <s v="18-07"/>
    <n v="17.733333333333338"/>
  </r>
  <r>
    <x v="6"/>
    <s v="19-07"/>
    <n v="16.641666666666666"/>
  </r>
  <r>
    <x v="6"/>
    <s v="20-07"/>
    <n v="15.429166666666665"/>
  </r>
  <r>
    <x v="6"/>
    <s v="21-07"/>
    <n v="17.149999999999999"/>
  </r>
  <r>
    <x v="6"/>
    <s v="22-07"/>
    <n v="17.666666666666664"/>
  </r>
  <r>
    <x v="6"/>
    <s v="23-07"/>
    <n v="18.083333333333332"/>
  </r>
  <r>
    <x v="6"/>
    <s v="24-07"/>
    <n v="16.062499999999996"/>
  </r>
  <r>
    <x v="6"/>
    <s v="25-07"/>
    <n v="16.433333333333334"/>
  </r>
  <r>
    <x v="6"/>
    <s v="26-07"/>
    <n v="16.587500000000002"/>
  </r>
  <r>
    <x v="6"/>
    <s v="27-07"/>
    <n v="19.087500000000002"/>
  </r>
  <r>
    <x v="6"/>
    <s v="28-07"/>
    <n v="17.745833333333334"/>
  </r>
  <r>
    <x v="6"/>
    <s v="29-07"/>
    <n v="17.879166666666666"/>
  </r>
  <r>
    <x v="6"/>
    <s v="30-07"/>
    <n v="17.608333333333331"/>
  </r>
  <r>
    <x v="6"/>
    <s v="31-07"/>
    <n v="16.441666666666659"/>
  </r>
  <r>
    <x v="7"/>
    <s v="01-08"/>
    <n v="16.487500000000001"/>
  </r>
  <r>
    <x v="7"/>
    <s v="02-08"/>
    <n v="20.345833333333328"/>
  </r>
  <r>
    <x v="7"/>
    <s v="03-08"/>
    <n v="17.216666666666665"/>
  </r>
  <r>
    <x v="7"/>
    <s v="04-08"/>
    <n v="17.158333333333335"/>
  </r>
  <r>
    <x v="7"/>
    <s v="05-08"/>
    <n v="18.341666666666665"/>
  </r>
  <r>
    <x v="7"/>
    <s v="06-08"/>
    <n v="19.537499999999998"/>
  </r>
  <r>
    <x v="7"/>
    <s v="07-08"/>
    <n v="20.029166666666669"/>
  </r>
  <r>
    <x v="7"/>
    <s v="08-08"/>
    <n v="21.366666666666664"/>
  </r>
  <r>
    <x v="7"/>
    <s v="09-08"/>
    <n v="21.920833333333334"/>
  </r>
  <r>
    <x v="7"/>
    <s v="10-08"/>
    <n v="20.116666666666664"/>
  </r>
  <r>
    <x v="7"/>
    <s v="11-08"/>
    <n v="17.883333333333336"/>
  </r>
  <r>
    <x v="7"/>
    <s v="12-08"/>
    <n v="16.849999999999998"/>
  </r>
  <r>
    <x v="7"/>
    <s v="13-08"/>
    <n v="16.829166666666669"/>
  </r>
  <r>
    <x v="7"/>
    <s v="14-08"/>
    <n v="16.158333333333335"/>
  </r>
  <r>
    <x v="7"/>
    <s v="15-08"/>
    <n v="16.695833333333336"/>
  </r>
  <r>
    <x v="7"/>
    <s v="16-08"/>
    <n v="18.833333333333332"/>
  </r>
  <r>
    <x v="7"/>
    <s v="17-08"/>
    <n v="17.108333333333331"/>
  </r>
  <r>
    <x v="7"/>
    <s v="18-08"/>
    <n v="15.591666666666663"/>
  </r>
  <r>
    <x v="7"/>
    <s v="19-08"/>
    <n v="16.620833333333334"/>
  </r>
  <r>
    <x v="7"/>
    <s v="20-08"/>
    <n v="20.845833333333335"/>
  </r>
  <r>
    <x v="7"/>
    <s v="21-08"/>
    <n v="18.933333333333334"/>
  </r>
  <r>
    <x v="7"/>
    <s v="22-08"/>
    <n v="16.30833333333333"/>
  </r>
  <r>
    <x v="7"/>
    <s v="23-08"/>
    <n v="15.762499999999998"/>
  </r>
  <r>
    <x v="7"/>
    <s v="24-08"/>
    <n v="18.666666666666668"/>
  </r>
  <r>
    <x v="7"/>
    <s v="25-08"/>
    <n v="19.358333333333331"/>
  </r>
  <r>
    <x v="7"/>
    <s v="26-08"/>
    <n v="16.8125"/>
  </r>
  <r>
    <x v="7"/>
    <s v="27-08"/>
    <n v="20.274999999999999"/>
  </r>
  <r>
    <x v="7"/>
    <s v="28-08"/>
    <n v="17.729166666666668"/>
  </r>
  <r>
    <x v="7"/>
    <s v="29-08"/>
    <n v="14.691666666666668"/>
  </r>
  <r>
    <x v="7"/>
    <s v="30-08"/>
    <n v="14.254166666666663"/>
  </r>
  <r>
    <x v="7"/>
    <s v="31-08"/>
    <n v="15.570833333333333"/>
  </r>
  <r>
    <x v="8"/>
    <s v="01-09"/>
    <n v="20.462500000000002"/>
  </r>
  <r>
    <x v="8"/>
    <s v="02-09"/>
    <n v="15.866666666666667"/>
  </r>
  <r>
    <x v="8"/>
    <s v="03-09"/>
    <n v="15.545833333333334"/>
  </r>
  <r>
    <x v="8"/>
    <s v="04-09"/>
    <n v="14.875000000000005"/>
  </r>
  <r>
    <x v="8"/>
    <s v="05-09"/>
    <n v="14.200000000000003"/>
  </r>
  <r>
    <x v="8"/>
    <s v="06-09"/>
    <n v="15.02083333333333"/>
  </r>
  <r>
    <x v="8"/>
    <s v="07-09"/>
    <n v="15.8125"/>
  </r>
  <r>
    <x v="8"/>
    <s v="08-09"/>
    <n v="18.583333333333339"/>
  </r>
  <r>
    <x v="8"/>
    <s v="09-09"/>
    <n v="17.254166666666666"/>
  </r>
  <r>
    <x v="8"/>
    <s v="10-09"/>
    <n v="15.083333333333334"/>
  </r>
  <r>
    <x v="8"/>
    <s v="11-09"/>
    <n v="13.945833333333333"/>
  </r>
  <r>
    <x v="8"/>
    <s v="12-09"/>
    <n v="13.433333333333332"/>
  </r>
  <r>
    <x v="8"/>
    <s v="13-09"/>
    <n v="14.929166666666665"/>
  </r>
  <r>
    <x v="8"/>
    <s v="14-09"/>
    <n v="14.929166666666665"/>
  </r>
  <r>
    <x v="8"/>
    <s v="15-09"/>
    <n v="13.787500000000003"/>
  </r>
  <r>
    <x v="8"/>
    <s v="16-09"/>
    <n v="12.362500000000002"/>
  </r>
  <r>
    <x v="8"/>
    <s v="17-09"/>
    <n v="11.725"/>
  </r>
  <r>
    <x v="8"/>
    <s v="18-09"/>
    <n v="11.991666666666669"/>
  </r>
  <r>
    <x v="8"/>
    <s v="19-09"/>
    <n v="14.908333333333331"/>
  </r>
  <r>
    <x v="8"/>
    <s v="20-09"/>
    <n v="14.858333333333329"/>
  </r>
  <r>
    <x v="8"/>
    <s v="21-09"/>
    <n v="13.391666666666666"/>
  </r>
  <r>
    <x v="8"/>
    <s v="22-09"/>
    <n v="15.758333333333331"/>
  </r>
  <r>
    <x v="8"/>
    <s v="23-09"/>
    <n v="14.58333333333333"/>
  </r>
  <r>
    <x v="8"/>
    <s v="24-09"/>
    <n v="13.970833333333333"/>
  </r>
  <r>
    <x v="8"/>
    <s v="25-09"/>
    <n v="14.25"/>
  </r>
  <r>
    <x v="8"/>
    <s v="26-09"/>
    <n v="14.662500000000001"/>
  </r>
  <r>
    <x v="8"/>
    <s v="27-09"/>
    <n v="15.116666666666667"/>
  </r>
  <r>
    <x v="8"/>
    <s v="28-09"/>
    <n v="14.287500000000001"/>
  </r>
  <r>
    <x v="8"/>
    <s v="29-09"/>
    <n v="10.779166666666667"/>
  </r>
  <r>
    <x v="8"/>
    <s v="30-09"/>
    <n v="9.6874999999999982"/>
  </r>
  <r>
    <x v="9"/>
    <s v="01-10"/>
    <n v="9.6"/>
  </r>
  <r>
    <x v="9"/>
    <s v="02-10"/>
    <n v="10.875"/>
  </r>
  <r>
    <x v="9"/>
    <s v="03-10"/>
    <n v="10.566666666666665"/>
  </r>
  <r>
    <x v="9"/>
    <s v="04-10"/>
    <n v="9.7041666666666675"/>
  </r>
  <r>
    <x v="9"/>
    <s v="05-10"/>
    <n v="9.3166666666666664"/>
  </r>
  <r>
    <x v="9"/>
    <s v="06-10"/>
    <n v="8.9166666666666679"/>
  </r>
  <r>
    <x v="9"/>
    <s v="07-10"/>
    <n v="8.9874999999999989"/>
  </r>
  <r>
    <x v="9"/>
    <s v="08-10"/>
    <n v="12.395833333333334"/>
  </r>
  <r>
    <x v="9"/>
    <s v="09-10"/>
    <n v="12.075000000000003"/>
  </r>
  <r>
    <x v="9"/>
    <s v="10-10"/>
    <n v="12.245833333333335"/>
  </r>
  <r>
    <x v="9"/>
    <s v="11-10"/>
    <n v="13.362500000000004"/>
  </r>
  <r>
    <x v="9"/>
    <s v="12-10"/>
    <n v="12.495833333333335"/>
  </r>
  <r>
    <x v="9"/>
    <s v="13-10"/>
    <n v="13.574999999999996"/>
  </r>
  <r>
    <x v="9"/>
    <s v="14-10"/>
    <n v="11.833333333333334"/>
  </r>
  <r>
    <x v="9"/>
    <s v="15-10"/>
    <n v="10.908333333333333"/>
  </r>
  <r>
    <x v="9"/>
    <s v="16-10"/>
    <n v="9.6833333333333353"/>
  </r>
  <r>
    <x v="9"/>
    <s v="17-10"/>
    <n v="9.0083333333333346"/>
  </r>
  <r>
    <x v="9"/>
    <s v="18-10"/>
    <n v="9.4416666666666647"/>
  </r>
  <r>
    <x v="9"/>
    <s v="19-10"/>
    <n v="10.954166666666667"/>
  </r>
  <r>
    <x v="9"/>
    <s v="20-10"/>
    <n v="12.125"/>
  </r>
  <r>
    <x v="9"/>
    <s v="21-10"/>
    <n v="11.191666666666665"/>
  </r>
  <r>
    <x v="9"/>
    <s v="22-10"/>
    <n v="8.1666666666666661"/>
  </r>
  <r>
    <x v="9"/>
    <s v="23-10"/>
    <n v="8.9041666666666668"/>
  </r>
  <r>
    <x v="9"/>
    <s v="24-10"/>
    <n v="9.5"/>
  </r>
  <r>
    <x v="9"/>
    <s v="25-10"/>
    <n v="9.1583333333333314"/>
  </r>
  <r>
    <x v="9"/>
    <s v="26-10"/>
    <n v="10.754166666666668"/>
  </r>
  <r>
    <x v="9"/>
    <s v="27-10"/>
    <n v="7.9125000000000005"/>
  </r>
  <r>
    <x v="9"/>
    <s v="28-10"/>
    <n v="6.6166666666666671"/>
  </r>
  <r>
    <x v="9"/>
    <s v="29-10"/>
    <n v="4.2458333333333327"/>
  </r>
  <r>
    <x v="9"/>
    <s v="30-10"/>
    <n v="3.8250000000000006"/>
  </r>
  <r>
    <x v="9"/>
    <s v="31-10"/>
    <n v="4.8499999999999996"/>
  </r>
  <r>
    <x v="10"/>
    <s v="01-11"/>
    <n v="8.5166666666666675"/>
  </r>
  <r>
    <x v="10"/>
    <s v="02-11"/>
    <n v="8.4041666666666668"/>
  </r>
  <r>
    <x v="10"/>
    <s v="03-11"/>
    <n v="10.358333333333333"/>
  </r>
  <r>
    <x v="10"/>
    <s v="04-11"/>
    <n v="8.9750000000000032"/>
  </r>
  <r>
    <x v="10"/>
    <s v="05-11"/>
    <n v="9.6291666666666647"/>
  </r>
  <r>
    <x v="10"/>
    <s v="06-11"/>
    <n v="6.7"/>
  </r>
  <r>
    <x v="10"/>
    <s v="07-11"/>
    <n v="2.2958333333333338"/>
  </r>
  <r>
    <x v="10"/>
    <s v="08-11"/>
    <n v="2.0499999999999994"/>
  </r>
  <r>
    <x v="10"/>
    <s v="09-11"/>
    <n v="3.4624999999999999"/>
  </r>
  <r>
    <x v="10"/>
    <s v="10-11"/>
    <n v="3.5958333333333332"/>
  </r>
  <r>
    <x v="10"/>
    <s v="11-11"/>
    <n v="4.270833333333333"/>
  </r>
  <r>
    <x v="10"/>
    <s v="12-11"/>
    <n v="8.4333333333333336"/>
  </r>
  <r>
    <x v="10"/>
    <s v="13-11"/>
    <n v="8.2916666666666661"/>
  </r>
  <r>
    <x v="10"/>
    <s v="14-11"/>
    <n v="6.8708333333333327"/>
  </r>
  <r>
    <x v="10"/>
    <s v="15-11"/>
    <n v="7.3208333333333329"/>
  </r>
  <r>
    <x v="10"/>
    <s v="16-11"/>
    <n v="1.4500000000000004"/>
  </r>
  <r>
    <x v="10"/>
    <s v="17-11"/>
    <n v="3.2166666666666668"/>
  </r>
  <r>
    <x v="10"/>
    <s v="18-11"/>
    <n v="3.4208333333333325"/>
  </r>
  <r>
    <x v="10"/>
    <s v="19-11"/>
    <n v="1.8666666666666663"/>
  </r>
  <r>
    <x v="10"/>
    <s v="20-11"/>
    <n v="1.958333333333333"/>
  </r>
  <r>
    <x v="10"/>
    <s v="21-11"/>
    <n v="4.1375000000000002"/>
  </r>
  <r>
    <x v="10"/>
    <s v="22-11"/>
    <n v="3.85"/>
  </r>
  <r>
    <x v="10"/>
    <s v="23-11"/>
    <n v="2.0583333333333336"/>
  </r>
  <r>
    <x v="10"/>
    <s v="24-11"/>
    <n v="-0.74583333333333346"/>
  </r>
  <r>
    <x v="10"/>
    <s v="25-11"/>
    <n v="-1.3916666666666666"/>
  </r>
  <r>
    <x v="10"/>
    <s v="26-11"/>
    <n v="-2.9166666666666661"/>
  </r>
  <r>
    <x v="10"/>
    <s v="27-11"/>
    <n v="-2.8833333333333329"/>
  </r>
  <r>
    <x v="10"/>
    <s v="28-11"/>
    <n v="-2.6791666666666667"/>
  </r>
  <r>
    <x v="10"/>
    <s v="29-11"/>
    <n v="-2.6916666666666669"/>
  </r>
  <r>
    <x v="10"/>
    <s v="30-11"/>
    <n v="-6.375"/>
  </r>
  <r>
    <x v="11"/>
    <s v="01-12"/>
    <n v="2.7916666666666661"/>
  </r>
  <r>
    <x v="11"/>
    <s v="02-12"/>
    <n v="-0.18333333333333326"/>
  </r>
  <r>
    <x v="11"/>
    <s v="03-12"/>
    <n v="3.587499999999999"/>
  </r>
  <r>
    <x v="11"/>
    <s v="04-12"/>
    <n v="5.2833333333333341"/>
  </r>
  <r>
    <x v="11"/>
    <s v="05-12"/>
    <n v="3.4750000000000001"/>
  </r>
  <r>
    <x v="11"/>
    <s v="06-12"/>
    <n v="5.1416666666666666"/>
  </r>
  <r>
    <x v="11"/>
    <s v="07-12"/>
    <n v="5.8666666666666671"/>
  </r>
  <r>
    <x v="11"/>
    <s v="08-12"/>
    <n v="5.4083333333333341"/>
  </r>
  <r>
    <x v="11"/>
    <s v="09-12"/>
    <n v="4.8"/>
  </r>
  <r>
    <x v="11"/>
    <s v="10-12"/>
    <n v="4.9083333333333332"/>
  </r>
  <r>
    <x v="11"/>
    <s v="11-12"/>
    <n v="3.6374999999999993"/>
  </r>
  <r>
    <x v="11"/>
    <s v="12-12"/>
    <n v="1.8666666666666665"/>
  </r>
  <r>
    <x v="11"/>
    <s v="13-12"/>
    <n v="-2.5000000000000046E-2"/>
  </r>
  <r>
    <x v="11"/>
    <s v="14-12"/>
    <n v="0.10833333333333332"/>
  </r>
  <r>
    <x v="11"/>
    <s v="15-12"/>
    <n v="0.75833333333333341"/>
  </r>
  <r>
    <x v="11"/>
    <s v="16-12"/>
    <n v="-1.4802973661668753E-16"/>
  </r>
  <r>
    <x v="11"/>
    <s v="17-12"/>
    <n v="-4.2500000000000009"/>
  </r>
  <r>
    <x v="11"/>
    <s v="18-12"/>
    <n v="-3.6458333333333339"/>
  </r>
  <r>
    <x v="11"/>
    <s v="19-12"/>
    <n v="-8.4124999999999996"/>
  </r>
  <r>
    <x v="11"/>
    <s v="20-12"/>
    <n v="-6.9458333333333337"/>
  </r>
  <r>
    <x v="11"/>
    <s v="21-12"/>
    <n v="-8.8833333333333311"/>
  </r>
  <r>
    <x v="11"/>
    <s v="22-12"/>
    <n v="-0.9291666666666667"/>
  </r>
  <r>
    <x v="11"/>
    <s v="23-12"/>
    <n v="1.1625000000000001"/>
  </r>
  <r>
    <x v="11"/>
    <s v="24-12"/>
    <n v="8.7500000000000022E-2"/>
  </r>
  <r>
    <x v="11"/>
    <s v="25-12"/>
    <n v="1.7000000000000004"/>
  </r>
  <r>
    <x v="11"/>
    <s v="26-12"/>
    <n v="2.25"/>
  </r>
  <r>
    <x v="11"/>
    <s v="27-12"/>
    <n v="3.6916666666666664"/>
  </r>
  <r>
    <x v="11"/>
    <s v="28-12"/>
    <n v="2.020833333333333"/>
  </r>
  <r>
    <x v="11"/>
    <s v="29-12"/>
    <n v="0.12083333333333335"/>
  </r>
  <r>
    <x v="11"/>
    <s v="30-12"/>
    <n v="-1.5083333333333335"/>
  </r>
  <r>
    <x v="11"/>
    <s v="31-12"/>
    <n v="-3.016666666666667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multipleFieldFilters="0">
  <location ref="E2:F15" firstHeaderRow="1" firstDataRow="1" firstDataCol="1"/>
  <pivotFields count="3">
    <pivotField axis="axisRow" showAll="0" sortType="ascending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showAll="0"/>
    <pivotField dataField="1" showAll="0"/>
  </pivotFields>
  <rowFields count="1">
    <field x="0"/>
  </rowFields>
  <rowItems count="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 t="grand">
      <x/>
    </i>
  </rowItems>
  <colItems count="1">
    <i/>
  </colItems>
  <dataFields count="1">
    <dataField name="Average of Døgnmiddeltemp." fld="2" subtotal="average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B1:N72"/>
  <sheetViews>
    <sheetView showGridLines="0" tabSelected="1" topLeftCell="A3" workbookViewId="0">
      <selection activeCell="B40" sqref="B40"/>
    </sheetView>
  </sheetViews>
  <sheetFormatPr defaultRowHeight="11.25" x14ac:dyDescent="0.15"/>
  <cols>
    <col min="1" max="1" width="4.125" customWidth="1"/>
    <col min="2" max="2" width="27.5" customWidth="1"/>
    <col min="3" max="3" width="16.75" customWidth="1"/>
    <col min="4" max="4" width="10.75" customWidth="1"/>
    <col min="5" max="5" width="9.25" customWidth="1"/>
    <col min="6" max="6" width="11.5" customWidth="1"/>
    <col min="7" max="7" width="10.25" customWidth="1"/>
    <col min="8" max="8" width="14.375" customWidth="1"/>
    <col min="9" max="9" width="11.625" customWidth="1"/>
    <col min="10" max="10" width="5.5" customWidth="1"/>
    <col min="11" max="11" width="22.25" customWidth="1"/>
    <col min="12" max="12" width="9.5" customWidth="1"/>
    <col min="13" max="13" width="12.5" customWidth="1"/>
    <col min="14" max="14" width="10.625" customWidth="1"/>
  </cols>
  <sheetData>
    <row r="1" spans="2:14" ht="6" customHeight="1" x14ac:dyDescent="0.15"/>
    <row r="2" spans="2:14" ht="18" x14ac:dyDescent="0.25">
      <c r="B2" s="48" t="s">
        <v>619</v>
      </c>
      <c r="C2" s="48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</row>
    <row r="3" spans="2:14" ht="11.25" customHeight="1" x14ac:dyDescent="0.15"/>
    <row r="4" spans="2:14" ht="11.25" customHeight="1" x14ac:dyDescent="0.15">
      <c r="B4" s="464" t="s">
        <v>621</v>
      </c>
      <c r="C4" s="463"/>
      <c r="D4" s="463"/>
      <c r="E4" s="463"/>
      <c r="F4" s="463"/>
      <c r="G4" s="463"/>
    </row>
    <row r="5" spans="2:14" ht="11.25" customHeight="1" x14ac:dyDescent="0.15">
      <c r="B5" s="463" t="s">
        <v>623</v>
      </c>
      <c r="C5" s="463"/>
      <c r="D5" s="463"/>
      <c r="E5" s="463"/>
      <c r="F5" s="463"/>
      <c r="G5" s="463"/>
    </row>
    <row r="6" spans="2:14" ht="11.25" customHeight="1" x14ac:dyDescent="0.15">
      <c r="B6" s="463" t="s">
        <v>622</v>
      </c>
      <c r="C6" s="463"/>
      <c r="D6" s="463"/>
      <c r="E6" s="463"/>
      <c r="F6" s="463"/>
      <c r="G6" s="463"/>
    </row>
    <row r="7" spans="2:14" ht="11.25" customHeight="1" x14ac:dyDescent="0.15">
      <c r="B7" s="463" t="s">
        <v>620</v>
      </c>
      <c r="C7" s="463"/>
      <c r="D7" s="463"/>
      <c r="E7" s="463"/>
      <c r="F7" s="463"/>
      <c r="G7" s="463"/>
    </row>
    <row r="8" spans="2:14" ht="11.25" customHeight="1" x14ac:dyDescent="0.15"/>
    <row r="9" spans="2:14" ht="11.25" customHeight="1" x14ac:dyDescent="0.15">
      <c r="D9" s="84" t="s">
        <v>428</v>
      </c>
    </row>
    <row r="10" spans="2:14" ht="11.25" customHeight="1" x14ac:dyDescent="0.15">
      <c r="B10" s="251" t="s">
        <v>537</v>
      </c>
      <c r="C10" s="252" t="s">
        <v>611</v>
      </c>
      <c r="D10" s="15"/>
      <c r="E10" s="15"/>
      <c r="F10" s="15"/>
      <c r="G10" s="16"/>
    </row>
    <row r="11" spans="2:14" ht="11.25" customHeight="1" x14ac:dyDescent="0.15">
      <c r="B11" s="37" t="s">
        <v>538</v>
      </c>
      <c r="C11" s="5" t="s">
        <v>545</v>
      </c>
      <c r="D11" s="253">
        <v>25000000</v>
      </c>
      <c r="E11" s="5" t="s">
        <v>524</v>
      </c>
      <c r="F11" s="5"/>
      <c r="G11" s="254"/>
    </row>
    <row r="12" spans="2:14" ht="11.25" customHeight="1" x14ac:dyDescent="0.15">
      <c r="B12" s="37" t="s">
        <v>558</v>
      </c>
      <c r="C12" s="5" t="s">
        <v>542</v>
      </c>
      <c r="D12" s="255">
        <f>+Dynamisk!H25</f>
        <v>22019285.861965228</v>
      </c>
      <c r="E12" s="5" t="s">
        <v>524</v>
      </c>
      <c r="F12" s="5"/>
      <c r="G12" s="254"/>
    </row>
    <row r="13" spans="2:14" ht="11.25" customHeight="1" x14ac:dyDescent="0.15">
      <c r="B13" s="256" t="s">
        <v>536</v>
      </c>
      <c r="C13" s="12" t="s">
        <v>542</v>
      </c>
      <c r="D13" s="257">
        <f>+Dynamisk!H29</f>
        <v>27084865.002551932</v>
      </c>
      <c r="E13" s="12" t="s">
        <v>524</v>
      </c>
      <c r="F13" s="12"/>
      <c r="G13" s="38"/>
    </row>
    <row r="14" spans="2:14" ht="11.25" customHeight="1" x14ac:dyDescent="0.15">
      <c r="B14" s="251" t="s">
        <v>537</v>
      </c>
      <c r="C14" s="252" t="s">
        <v>565</v>
      </c>
      <c r="D14" s="15"/>
      <c r="E14" s="15"/>
      <c r="F14" s="15"/>
      <c r="G14" s="16"/>
    </row>
    <row r="15" spans="2:14" ht="11.25" customHeight="1" x14ac:dyDescent="0.15">
      <c r="B15" s="37" t="s">
        <v>538</v>
      </c>
      <c r="C15" s="5" t="s">
        <v>545</v>
      </c>
      <c r="D15" s="253">
        <v>30000000</v>
      </c>
      <c r="E15" s="5" t="s">
        <v>524</v>
      </c>
      <c r="F15" s="5"/>
      <c r="G15" s="254"/>
    </row>
    <row r="16" spans="2:14" x14ac:dyDescent="0.15">
      <c r="B16" s="37" t="s">
        <v>558</v>
      </c>
      <c r="C16" s="5" t="s">
        <v>542</v>
      </c>
      <c r="D16" s="255">
        <f>+Dynamisk!H25</f>
        <v>22019285.861965228</v>
      </c>
      <c r="E16" s="5" t="s">
        <v>524</v>
      </c>
      <c r="F16" s="5"/>
      <c r="G16" s="254"/>
    </row>
    <row r="17" spans="2:14" x14ac:dyDescent="0.15">
      <c r="B17" s="256" t="s">
        <v>536</v>
      </c>
      <c r="C17" s="12" t="s">
        <v>542</v>
      </c>
      <c r="D17" s="257">
        <f>+Dynamisk!H29</f>
        <v>27084865.002551932</v>
      </c>
      <c r="E17" s="12" t="s">
        <v>524</v>
      </c>
      <c r="F17" s="12"/>
      <c r="G17" s="38"/>
    </row>
    <row r="19" spans="2:14" x14ac:dyDescent="0.15">
      <c r="B19" s="20" t="s">
        <v>539</v>
      </c>
      <c r="C19" s="258"/>
      <c r="D19" s="15"/>
      <c r="E19" s="15"/>
      <c r="F19" s="15"/>
      <c r="G19" s="16"/>
    </row>
    <row r="20" spans="2:14" x14ac:dyDescent="0.15">
      <c r="B20" s="37" t="s">
        <v>547</v>
      </c>
      <c r="C20" s="5" t="s">
        <v>544</v>
      </c>
      <c r="D20" s="253">
        <v>1000</v>
      </c>
      <c r="E20" s="5" t="s">
        <v>494</v>
      </c>
      <c r="F20" s="5"/>
      <c r="G20" s="254"/>
    </row>
    <row r="21" spans="2:14" x14ac:dyDescent="0.15">
      <c r="B21" s="37" t="s">
        <v>540</v>
      </c>
      <c r="C21" s="5" t="s">
        <v>544</v>
      </c>
      <c r="D21" s="253">
        <v>25000</v>
      </c>
      <c r="E21" s="5" t="s">
        <v>482</v>
      </c>
      <c r="F21" s="5"/>
      <c r="G21" s="254"/>
    </row>
    <row r="22" spans="2:14" x14ac:dyDescent="0.15">
      <c r="B22" s="37" t="s">
        <v>543</v>
      </c>
      <c r="C22" s="5" t="s">
        <v>544</v>
      </c>
      <c r="D22" s="253">
        <v>20000</v>
      </c>
      <c r="E22" s="5" t="s">
        <v>557</v>
      </c>
      <c r="F22" s="5"/>
      <c r="G22" s="254"/>
      <c r="I22" s="14" t="s">
        <v>625</v>
      </c>
      <c r="J22" s="15"/>
      <c r="K22" s="15"/>
      <c r="L22" s="15"/>
      <c r="M22" s="15"/>
      <c r="N22" s="461">
        <v>200</v>
      </c>
    </row>
    <row r="23" spans="2:14" x14ac:dyDescent="0.15">
      <c r="B23" s="37" t="s">
        <v>627</v>
      </c>
      <c r="C23" s="5" t="s">
        <v>561</v>
      </c>
      <c r="D23" s="259">
        <f>+(D21-D22)/D21</f>
        <v>0.2</v>
      </c>
      <c r="E23" s="5"/>
      <c r="F23" s="5"/>
      <c r="G23" s="254"/>
      <c r="I23" s="37" t="s">
        <v>610</v>
      </c>
      <c r="J23" s="5" t="s">
        <v>482</v>
      </c>
      <c r="K23" s="5">
        <v>0</v>
      </c>
      <c r="L23" s="5">
        <f>+D41</f>
        <v>50</v>
      </c>
      <c r="M23" s="5">
        <f>+D42</f>
        <v>500</v>
      </c>
      <c r="N23" s="254">
        <f>+D42+N22</f>
        <v>700</v>
      </c>
    </row>
    <row r="24" spans="2:14" x14ac:dyDescent="0.15">
      <c r="B24" s="37" t="s">
        <v>541</v>
      </c>
      <c r="C24" s="5" t="s">
        <v>546</v>
      </c>
      <c r="D24" s="253">
        <v>50000</v>
      </c>
      <c r="E24" s="5" t="s">
        <v>51</v>
      </c>
      <c r="F24" s="5"/>
      <c r="G24" s="254"/>
      <c r="I24" s="256" t="s">
        <v>614</v>
      </c>
      <c r="J24" s="12" t="s">
        <v>492</v>
      </c>
      <c r="K24" s="257">
        <f>+D30</f>
        <v>1200</v>
      </c>
      <c r="L24" s="257">
        <f>+F41*D41+K24</f>
        <v>7987.8374936201426</v>
      </c>
      <c r="M24" s="257">
        <f>+(D42-D41)*F42</f>
        <v>30545.268721290642</v>
      </c>
      <c r="N24" s="462">
        <f>N22*F43+M24</f>
        <v>37333.106214910782</v>
      </c>
    </row>
    <row r="25" spans="2:14" x14ac:dyDescent="0.15">
      <c r="B25" s="37"/>
      <c r="C25" s="5"/>
      <c r="D25" s="5"/>
      <c r="E25" s="5"/>
      <c r="F25" s="5"/>
      <c r="G25" s="254"/>
    </row>
    <row r="26" spans="2:14" x14ac:dyDescent="0.15">
      <c r="B26" s="37" t="s">
        <v>559</v>
      </c>
      <c r="C26" s="5"/>
      <c r="D26" s="250">
        <v>20</v>
      </c>
      <c r="E26" s="5" t="s">
        <v>9</v>
      </c>
      <c r="F26" s="5"/>
      <c r="G26" s="254"/>
    </row>
    <row r="27" spans="2:14" x14ac:dyDescent="0.15">
      <c r="B27" s="256" t="s">
        <v>560</v>
      </c>
      <c r="C27" s="12"/>
      <c r="D27" s="260">
        <v>20</v>
      </c>
      <c r="E27" s="12" t="s">
        <v>9</v>
      </c>
      <c r="F27" s="12"/>
      <c r="G27" s="38"/>
    </row>
    <row r="29" spans="2:14" x14ac:dyDescent="0.15">
      <c r="B29" s="20" t="s">
        <v>553</v>
      </c>
      <c r="C29" s="15"/>
      <c r="D29" s="465" t="s">
        <v>554</v>
      </c>
      <c r="E29" s="465"/>
      <c r="F29" s="258" t="s">
        <v>548</v>
      </c>
      <c r="G29" s="16"/>
    </row>
    <row r="30" spans="2:14" x14ac:dyDescent="0.15">
      <c r="B30" s="37" t="s">
        <v>628</v>
      </c>
      <c r="C30" s="5"/>
      <c r="D30" s="359">
        <v>1200</v>
      </c>
      <c r="E30" s="5" t="s">
        <v>555</v>
      </c>
      <c r="F30" s="255">
        <f>+D30*D20</f>
        <v>1200000</v>
      </c>
      <c r="G30" s="254" t="s">
        <v>492</v>
      </c>
    </row>
    <row r="31" spans="2:14" x14ac:dyDescent="0.15">
      <c r="B31" s="37" t="s">
        <v>566</v>
      </c>
      <c r="C31" s="5"/>
      <c r="D31" s="360">
        <f>+D38</f>
        <v>541.69730005103884</v>
      </c>
      <c r="E31" s="5" t="s">
        <v>550</v>
      </c>
      <c r="F31" s="255">
        <f>+D31*D24</f>
        <v>27084865.002551943</v>
      </c>
      <c r="G31" s="254" t="s">
        <v>492</v>
      </c>
    </row>
    <row r="32" spans="2:14" x14ac:dyDescent="0.15">
      <c r="B32" s="37" t="s">
        <v>592</v>
      </c>
      <c r="C32" s="5" t="s">
        <v>544</v>
      </c>
      <c r="D32" s="359">
        <v>-20</v>
      </c>
      <c r="E32" s="5" t="s">
        <v>550</v>
      </c>
      <c r="F32" s="255">
        <f>+D32*D24</f>
        <v>-1000000</v>
      </c>
      <c r="G32" s="254" t="s">
        <v>492</v>
      </c>
    </row>
    <row r="33" spans="2:7" x14ac:dyDescent="0.15">
      <c r="B33" s="37" t="s">
        <v>629</v>
      </c>
      <c r="C33" s="5"/>
      <c r="D33" s="22">
        <f>+F33/D22</f>
        <v>135.75674987240285</v>
      </c>
      <c r="E33" s="5" t="s">
        <v>556</v>
      </c>
      <c r="F33" s="255">
        <f>+F34-F30-F31-F32</f>
        <v>2715134.9974480569</v>
      </c>
      <c r="G33" s="254" t="s">
        <v>492</v>
      </c>
    </row>
    <row r="34" spans="2:7" x14ac:dyDescent="0.15">
      <c r="B34" s="40" t="s">
        <v>551</v>
      </c>
      <c r="C34" s="10"/>
      <c r="D34" s="10"/>
      <c r="E34" s="10"/>
      <c r="F34" s="261">
        <f>+D15</f>
        <v>30000000</v>
      </c>
      <c r="G34" s="38" t="s">
        <v>492</v>
      </c>
    </row>
    <row r="36" spans="2:7" x14ac:dyDescent="0.15">
      <c r="B36" s="262" t="s">
        <v>552</v>
      </c>
      <c r="C36" s="263"/>
      <c r="D36" s="263">
        <f>+F34/D24</f>
        <v>600</v>
      </c>
      <c r="E36" s="263" t="s">
        <v>496</v>
      </c>
      <c r="F36" s="15"/>
      <c r="G36" s="16"/>
    </row>
    <row r="37" spans="2:7" x14ac:dyDescent="0.15">
      <c r="B37" s="264" t="s">
        <v>562</v>
      </c>
      <c r="C37" s="265"/>
      <c r="D37" s="266">
        <f>+Dynamisk!C43</f>
        <v>440.38571723930454</v>
      </c>
      <c r="E37" s="265" t="s">
        <v>496</v>
      </c>
      <c r="F37" s="5"/>
      <c r="G37" s="254"/>
    </row>
    <row r="38" spans="2:7" x14ac:dyDescent="0.15">
      <c r="B38" s="267" t="s">
        <v>549</v>
      </c>
      <c r="C38" s="268" t="s">
        <v>542</v>
      </c>
      <c r="D38" s="269">
        <f>+Dynamisk!C52</f>
        <v>541.69730005103884</v>
      </c>
      <c r="E38" s="268" t="s">
        <v>496</v>
      </c>
      <c r="F38" s="12"/>
      <c r="G38" s="38"/>
    </row>
    <row r="40" spans="2:7" ht="19.149999999999999" customHeight="1" x14ac:dyDescent="0.2">
      <c r="B40" s="457" t="s">
        <v>568</v>
      </c>
      <c r="C40" s="453" t="s">
        <v>630</v>
      </c>
      <c r="D40" s="454" t="s">
        <v>631</v>
      </c>
      <c r="E40" s="406" t="s">
        <v>593</v>
      </c>
      <c r="F40" s="455" t="s">
        <v>594</v>
      </c>
      <c r="G40" s="456"/>
    </row>
    <row r="41" spans="2:7" ht="12.75" x14ac:dyDescent="0.2">
      <c r="B41" s="291" t="s">
        <v>572</v>
      </c>
      <c r="C41" s="398">
        <v>0</v>
      </c>
      <c r="D41" s="446">
        <f>+C42</f>
        <v>50</v>
      </c>
      <c r="E41" s="448">
        <v>1</v>
      </c>
      <c r="F41" s="125">
        <f>+Tarif!D$33*E41</f>
        <v>135.75674987240285</v>
      </c>
      <c r="G41" s="361" t="s">
        <v>498</v>
      </c>
    </row>
    <row r="42" spans="2:7" ht="12.75" x14ac:dyDescent="0.2">
      <c r="B42" s="291" t="s">
        <v>571</v>
      </c>
      <c r="C42" s="398">
        <v>50</v>
      </c>
      <c r="D42" s="446">
        <f>+C43</f>
        <v>500</v>
      </c>
      <c r="E42" s="448">
        <v>0.5</v>
      </c>
      <c r="F42" s="125">
        <f>+Tarif!D$33*E42</f>
        <v>67.878374936201425</v>
      </c>
      <c r="G42" s="361" t="s">
        <v>498</v>
      </c>
    </row>
    <row r="43" spans="2:7" ht="12.75" x14ac:dyDescent="0.2">
      <c r="B43" s="292" t="s">
        <v>573</v>
      </c>
      <c r="C43" s="399">
        <v>500</v>
      </c>
      <c r="D43" s="447">
        <v>9999</v>
      </c>
      <c r="E43" s="449">
        <v>0.25</v>
      </c>
      <c r="F43" s="362">
        <f>+Tarif!D$33*E43</f>
        <v>33.939187468100712</v>
      </c>
      <c r="G43" s="363" t="s">
        <v>498</v>
      </c>
    </row>
    <row r="44" spans="2:7" ht="12.75" x14ac:dyDescent="0.2">
      <c r="B44" s="451" t="s">
        <v>608</v>
      </c>
      <c r="C44" s="466" t="s">
        <v>609</v>
      </c>
      <c r="D44" s="467"/>
      <c r="E44" s="452">
        <f>1-D23</f>
        <v>0.8</v>
      </c>
      <c r="F44" s="27"/>
      <c r="G44" s="270"/>
    </row>
    <row r="46" spans="2:7" ht="15.6" customHeight="1" x14ac:dyDescent="0.15">
      <c r="B46" s="457" t="s">
        <v>624</v>
      </c>
      <c r="C46" s="458"/>
      <c r="D46" s="459"/>
    </row>
    <row r="48" spans="2:7" x14ac:dyDescent="0.15">
      <c r="B48" s="65" t="s">
        <v>35</v>
      </c>
    </row>
    <row r="49" spans="2:4" ht="22.5" x14ac:dyDescent="0.15">
      <c r="B49" s="403" t="s">
        <v>32</v>
      </c>
      <c r="C49" s="404" t="s">
        <v>52</v>
      </c>
      <c r="D49" s="404" t="s">
        <v>421</v>
      </c>
    </row>
    <row r="50" spans="2:4" x14ac:dyDescent="0.15">
      <c r="B50" s="403"/>
      <c r="C50" s="406" t="s">
        <v>21</v>
      </c>
      <c r="D50" s="407" t="s">
        <v>9</v>
      </c>
    </row>
    <row r="51" spans="2:4" x14ac:dyDescent="0.15">
      <c r="B51" s="4" t="s">
        <v>24</v>
      </c>
      <c r="C51" s="82">
        <v>800</v>
      </c>
      <c r="D51" s="83">
        <v>0.2</v>
      </c>
    </row>
    <row r="52" spans="2:4" x14ac:dyDescent="0.15">
      <c r="B52" s="4" t="s">
        <v>25</v>
      </c>
      <c r="C52" s="82">
        <v>600</v>
      </c>
      <c r="D52" s="83">
        <v>0.3</v>
      </c>
    </row>
    <row r="53" spans="2:4" x14ac:dyDescent="0.15">
      <c r="B53" s="4" t="s">
        <v>26</v>
      </c>
      <c r="C53" s="82">
        <v>400</v>
      </c>
      <c r="D53" s="83">
        <v>0.3</v>
      </c>
    </row>
    <row r="54" spans="2:4" x14ac:dyDescent="0.15">
      <c r="B54" s="4" t="s">
        <v>27</v>
      </c>
      <c r="C54" s="82">
        <v>200</v>
      </c>
      <c r="D54" s="83">
        <v>0.2</v>
      </c>
    </row>
    <row r="55" spans="2:4" x14ac:dyDescent="0.15">
      <c r="B55" s="35" t="s">
        <v>43</v>
      </c>
      <c r="C55" s="261">
        <f>+Dynamisk!C43</f>
        <v>440.38571723930454</v>
      </c>
      <c r="D55" s="50">
        <f>SUM(D51:D54)</f>
        <v>1</v>
      </c>
    </row>
    <row r="57" spans="2:4" x14ac:dyDescent="0.15">
      <c r="B57" s="65" t="s">
        <v>612</v>
      </c>
    </row>
    <row r="58" spans="2:4" ht="22.5" x14ac:dyDescent="0.15">
      <c r="B58" s="403" t="s">
        <v>32</v>
      </c>
      <c r="C58" s="404" t="s">
        <v>44</v>
      </c>
      <c r="D58" s="404" t="s">
        <v>421</v>
      </c>
    </row>
    <row r="59" spans="2:4" x14ac:dyDescent="0.15">
      <c r="B59" s="403"/>
      <c r="C59" s="406" t="s">
        <v>21</v>
      </c>
      <c r="D59" s="407" t="s">
        <v>9</v>
      </c>
    </row>
    <row r="60" spans="2:4" x14ac:dyDescent="0.15">
      <c r="B60" s="4" t="s">
        <v>24</v>
      </c>
      <c r="C60" s="82">
        <v>800</v>
      </c>
      <c r="D60" s="32">
        <f>D51</f>
        <v>0.2</v>
      </c>
    </row>
    <row r="61" spans="2:4" x14ac:dyDescent="0.15">
      <c r="B61" s="4" t="s">
        <v>25</v>
      </c>
      <c r="C61" s="82">
        <v>600</v>
      </c>
      <c r="D61" s="32">
        <f>D52</f>
        <v>0.3</v>
      </c>
    </row>
    <row r="62" spans="2:4" x14ac:dyDescent="0.15">
      <c r="B62" s="4" t="s">
        <v>26</v>
      </c>
      <c r="C62" s="82">
        <v>400</v>
      </c>
      <c r="D62" s="32">
        <f>D53</f>
        <v>0.3</v>
      </c>
    </row>
    <row r="63" spans="2:4" x14ac:dyDescent="0.15">
      <c r="B63" s="4" t="s">
        <v>27</v>
      </c>
      <c r="C63" s="82">
        <v>200</v>
      </c>
      <c r="D63" s="32">
        <f>D54</f>
        <v>0.2</v>
      </c>
    </row>
    <row r="64" spans="2:4" x14ac:dyDescent="0.15">
      <c r="B64" s="35" t="s">
        <v>43</v>
      </c>
      <c r="C64" s="261">
        <f>+Dynamisk!C52</f>
        <v>541.69730005103884</v>
      </c>
      <c r="D64" s="50">
        <f>SUM(D60:D63)</f>
        <v>1</v>
      </c>
    </row>
    <row r="66" spans="2:4" x14ac:dyDescent="0.15">
      <c r="B66" s="65" t="s">
        <v>613</v>
      </c>
    </row>
    <row r="67" spans="2:4" ht="22.5" x14ac:dyDescent="0.15">
      <c r="B67" s="403" t="s">
        <v>32</v>
      </c>
      <c r="C67" s="404" t="s">
        <v>601</v>
      </c>
      <c r="D67" s="404" t="s">
        <v>421</v>
      </c>
    </row>
    <row r="68" spans="2:4" x14ac:dyDescent="0.15">
      <c r="B68" s="411"/>
      <c r="C68" s="416" t="s">
        <v>21</v>
      </c>
      <c r="D68" s="415" t="s">
        <v>9</v>
      </c>
    </row>
    <row r="69" spans="2:4" x14ac:dyDescent="0.15">
      <c r="B69" s="4" t="s">
        <v>449</v>
      </c>
      <c r="C69" s="82">
        <v>650</v>
      </c>
      <c r="D69" s="32">
        <f>+Dynamisk!D60</f>
        <v>0.5545038462196441</v>
      </c>
    </row>
    <row r="70" spans="2:4" x14ac:dyDescent="0.15">
      <c r="B70" s="4" t="s">
        <v>451</v>
      </c>
      <c r="C70" s="82">
        <v>500</v>
      </c>
      <c r="D70" s="32">
        <f>+Dynamisk!D61</f>
        <v>0.33189904929631042</v>
      </c>
    </row>
    <row r="71" spans="2:4" x14ac:dyDescent="0.15">
      <c r="B71" s="4" t="s">
        <v>450</v>
      </c>
      <c r="C71" s="82">
        <v>200</v>
      </c>
      <c r="D71" s="32">
        <f>+Dynamisk!D62</f>
        <v>0.11359710448404545</v>
      </c>
    </row>
    <row r="72" spans="2:4" x14ac:dyDescent="0.15">
      <c r="B72" s="35" t="s">
        <v>43</v>
      </c>
      <c r="C72" s="261">
        <f>+Dynamisk!C63</f>
        <v>549.09644558773289</v>
      </c>
      <c r="D72" s="50">
        <f>SUM(D69:D71)</f>
        <v>1</v>
      </c>
    </row>
  </sheetData>
  <mergeCells count="2">
    <mergeCell ref="D29:E29"/>
    <mergeCell ref="C44:D44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AA96"/>
  <sheetViews>
    <sheetView showGridLines="0" workbookViewId="0">
      <selection activeCell="B17" sqref="B17"/>
    </sheetView>
  </sheetViews>
  <sheetFormatPr defaultColWidth="8" defaultRowHeight="12.75" x14ac:dyDescent="0.2"/>
  <cols>
    <col min="1" max="1" width="1.75" style="85" customWidth="1"/>
    <col min="2" max="2" width="24.125" style="85" customWidth="1"/>
    <col min="3" max="3" width="9" style="85" customWidth="1"/>
    <col min="4" max="4" width="8.25" style="85" customWidth="1"/>
    <col min="5" max="5" width="9.625" style="85" customWidth="1"/>
    <col min="6" max="6" width="8.625" style="85" customWidth="1"/>
    <col min="7" max="7" width="9.625" style="85" bestFit="1" customWidth="1"/>
    <col min="8" max="10" width="9.5" style="85" bestFit="1" customWidth="1"/>
    <col min="11" max="11" width="9.625" style="85" bestFit="1" customWidth="1"/>
    <col min="12" max="12" width="8.875" style="85" customWidth="1"/>
    <col min="13" max="13" width="8.5" style="85" customWidth="1"/>
    <col min="14" max="14" width="9.25" style="85" bestFit="1" customWidth="1"/>
    <col min="15" max="20" width="8" style="85"/>
    <col min="21" max="21" width="8.25" style="85" bestFit="1" customWidth="1"/>
    <col min="22" max="16384" width="8" style="85"/>
  </cols>
  <sheetData>
    <row r="1" spans="1:16" ht="16.5" thickBot="1" x14ac:dyDescent="0.3">
      <c r="B1" s="86" t="s">
        <v>531</v>
      </c>
      <c r="C1" s="86"/>
      <c r="D1" s="87"/>
      <c r="E1" s="87"/>
      <c r="F1" s="87"/>
      <c r="G1" s="88"/>
      <c r="H1" s="88"/>
      <c r="K1" s="87"/>
      <c r="L1" s="88"/>
      <c r="M1" s="88"/>
      <c r="N1" s="88"/>
      <c r="O1" s="88"/>
    </row>
    <row r="2" spans="1:16" ht="13.5" thickBot="1" x14ac:dyDescent="0.25">
      <c r="B2" s="89" t="s">
        <v>531</v>
      </c>
      <c r="C2" s="90"/>
      <c r="D2" s="90"/>
      <c r="E2" s="90"/>
      <c r="F2" s="336" t="s">
        <v>462</v>
      </c>
      <c r="G2" s="468" t="s">
        <v>463</v>
      </c>
      <c r="H2" s="468"/>
      <c r="I2" s="468"/>
      <c r="J2" s="468"/>
      <c r="K2" s="469" t="s">
        <v>464</v>
      </c>
      <c r="L2" s="468"/>
      <c r="M2" s="468"/>
      <c r="N2" s="470"/>
    </row>
    <row r="3" spans="1:16" ht="13.5" thickBot="1" x14ac:dyDescent="0.25">
      <c r="B3" s="242" t="s">
        <v>461</v>
      </c>
      <c r="C3" s="279"/>
      <c r="D3" s="93"/>
      <c r="E3" s="93"/>
      <c r="F3" s="322"/>
      <c r="G3" s="244" t="s">
        <v>465</v>
      </c>
      <c r="H3" s="243" t="s">
        <v>466</v>
      </c>
      <c r="I3" s="97" t="s">
        <v>466</v>
      </c>
      <c r="J3" s="357" t="s">
        <v>467</v>
      </c>
      <c r="K3" s="339" t="s">
        <v>465</v>
      </c>
      <c r="L3" s="97" t="s">
        <v>466</v>
      </c>
      <c r="M3" s="97" t="s">
        <v>466</v>
      </c>
      <c r="N3" s="98" t="s">
        <v>467</v>
      </c>
    </row>
    <row r="4" spans="1:16" x14ac:dyDescent="0.2">
      <c r="A4" s="103"/>
      <c r="B4" s="104" t="s">
        <v>470</v>
      </c>
      <c r="C4" s="87"/>
      <c r="D4" s="105"/>
      <c r="E4" s="105"/>
      <c r="F4" s="323" t="s">
        <v>471</v>
      </c>
      <c r="G4" s="303">
        <v>50000</v>
      </c>
      <c r="H4" s="303">
        <v>10000</v>
      </c>
      <c r="I4" s="106">
        <v>2000</v>
      </c>
      <c r="J4" s="108">
        <v>130</v>
      </c>
      <c r="K4" s="106">
        <v>50000</v>
      </c>
      <c r="L4" s="106">
        <v>10000</v>
      </c>
      <c r="M4" s="108">
        <v>2000</v>
      </c>
      <c r="N4" s="107">
        <v>130</v>
      </c>
    </row>
    <row r="5" spans="1:16" x14ac:dyDescent="0.2">
      <c r="A5" s="103"/>
      <c r="B5" s="104" t="s">
        <v>473</v>
      </c>
      <c r="C5" s="87"/>
      <c r="D5" s="105"/>
      <c r="E5" s="105"/>
      <c r="F5" s="323" t="s">
        <v>535</v>
      </c>
      <c r="G5" s="303">
        <v>100</v>
      </c>
      <c r="H5" s="303">
        <v>100</v>
      </c>
      <c r="I5" s="106">
        <v>100</v>
      </c>
      <c r="J5" s="108">
        <v>120</v>
      </c>
      <c r="K5" s="106">
        <v>50</v>
      </c>
      <c r="L5" s="106">
        <v>50</v>
      </c>
      <c r="M5" s="108">
        <v>50</v>
      </c>
      <c r="N5" s="107">
        <v>50</v>
      </c>
    </row>
    <row r="6" spans="1:16" x14ac:dyDescent="0.2">
      <c r="A6" s="103"/>
      <c r="B6" s="104" t="s">
        <v>474</v>
      </c>
      <c r="C6" s="87"/>
      <c r="D6" s="105"/>
      <c r="E6" s="105"/>
      <c r="F6" s="323" t="s">
        <v>51</v>
      </c>
      <c r="G6" s="304">
        <f>+G4*G5/1000</f>
        <v>5000</v>
      </c>
      <c r="H6" s="304">
        <f>+H4*H5/1000</f>
        <v>1000</v>
      </c>
      <c r="I6" s="109">
        <f t="shared" ref="I6:N6" si="0">+I4*I5/1000</f>
        <v>200</v>
      </c>
      <c r="J6" s="320">
        <f t="shared" si="0"/>
        <v>15.6</v>
      </c>
      <c r="K6" s="109">
        <f t="shared" ref="K6" si="1">+K4*K5/1000</f>
        <v>2500</v>
      </c>
      <c r="L6" s="109">
        <f t="shared" si="0"/>
        <v>500</v>
      </c>
      <c r="M6" s="320">
        <f t="shared" si="0"/>
        <v>100</v>
      </c>
      <c r="N6" s="293">
        <f t="shared" si="0"/>
        <v>6.5</v>
      </c>
      <c r="O6" s="110"/>
      <c r="P6" s="110"/>
    </row>
    <row r="7" spans="1:16" x14ac:dyDescent="0.2">
      <c r="A7" s="103"/>
      <c r="B7" s="104" t="s">
        <v>532</v>
      </c>
      <c r="C7" s="87"/>
      <c r="D7" s="105"/>
      <c r="E7" s="105"/>
      <c r="F7" s="323" t="s">
        <v>476</v>
      </c>
      <c r="G7" s="303">
        <v>80</v>
      </c>
      <c r="H7" s="303">
        <v>80</v>
      </c>
      <c r="I7" s="106">
        <v>80</v>
      </c>
      <c r="J7" s="108">
        <v>80</v>
      </c>
      <c r="K7" s="106">
        <v>80</v>
      </c>
      <c r="L7" s="106">
        <v>80</v>
      </c>
      <c r="M7" s="108">
        <v>80</v>
      </c>
      <c r="N7" s="107">
        <v>80</v>
      </c>
      <c r="O7" s="110"/>
      <c r="P7" s="110"/>
    </row>
    <row r="8" spans="1:16" x14ac:dyDescent="0.2">
      <c r="A8" s="103"/>
      <c r="B8" s="104" t="s">
        <v>533</v>
      </c>
      <c r="C8" s="87"/>
      <c r="D8" s="105"/>
      <c r="E8" s="105"/>
      <c r="F8" s="323" t="s">
        <v>476</v>
      </c>
      <c r="G8" s="303">
        <v>45</v>
      </c>
      <c r="H8" s="303">
        <v>40</v>
      </c>
      <c r="I8" s="106">
        <v>40</v>
      </c>
      <c r="J8" s="108">
        <v>35</v>
      </c>
      <c r="K8" s="106">
        <v>30</v>
      </c>
      <c r="L8" s="106">
        <v>30</v>
      </c>
      <c r="M8" s="108">
        <v>30</v>
      </c>
      <c r="N8" s="107">
        <v>30</v>
      </c>
      <c r="O8" s="110"/>
      <c r="P8" s="110"/>
    </row>
    <row r="9" spans="1:16" x14ac:dyDescent="0.2">
      <c r="A9" s="103"/>
      <c r="B9" s="104" t="s">
        <v>475</v>
      </c>
      <c r="C9" s="87"/>
      <c r="D9" s="105"/>
      <c r="E9" s="105"/>
      <c r="F9" s="323" t="s">
        <v>476</v>
      </c>
      <c r="G9" s="304">
        <f>+G7-G8</f>
        <v>35</v>
      </c>
      <c r="H9" s="304">
        <f>+H7-H8</f>
        <v>40</v>
      </c>
      <c r="I9" s="109">
        <f t="shared" ref="I9:N9" si="2">+I7-I8</f>
        <v>40</v>
      </c>
      <c r="J9" s="320">
        <f t="shared" si="2"/>
        <v>45</v>
      </c>
      <c r="K9" s="109">
        <f t="shared" ref="K9" si="3">+K7-K8</f>
        <v>50</v>
      </c>
      <c r="L9" s="109">
        <f t="shared" si="2"/>
        <v>50</v>
      </c>
      <c r="M9" s="320">
        <f t="shared" si="2"/>
        <v>50</v>
      </c>
      <c r="N9" s="293">
        <f t="shared" si="2"/>
        <v>50</v>
      </c>
      <c r="O9" s="110"/>
      <c r="P9" s="110"/>
    </row>
    <row r="10" spans="1:16" x14ac:dyDescent="0.2">
      <c r="A10" s="103"/>
      <c r="B10" s="104" t="s">
        <v>477</v>
      </c>
      <c r="C10" s="87"/>
      <c r="D10" s="105"/>
      <c r="E10" s="105"/>
      <c r="F10" s="323" t="s">
        <v>534</v>
      </c>
      <c r="G10" s="304">
        <f>+G6/1.16/G9*1000</f>
        <v>123152.70935960593</v>
      </c>
      <c r="H10" s="304">
        <f>+H6/1.16/H9*1000</f>
        <v>21551.724137931036</v>
      </c>
      <c r="I10" s="109">
        <f t="shared" ref="I10:N10" si="4">+I6/1.16/I9*1000</f>
        <v>4310.3448275862074</v>
      </c>
      <c r="J10" s="320">
        <f t="shared" si="4"/>
        <v>298.85057471264372</v>
      </c>
      <c r="K10" s="109">
        <f t="shared" ref="K10" si="5">+K6/1.16/K9*1000</f>
        <v>43103.448275862072</v>
      </c>
      <c r="L10" s="109">
        <f t="shared" si="4"/>
        <v>8620.6896551724149</v>
      </c>
      <c r="M10" s="320">
        <f t="shared" si="4"/>
        <v>1724.1379310344828</v>
      </c>
      <c r="N10" s="293">
        <f t="shared" si="4"/>
        <v>112.06896551724138</v>
      </c>
      <c r="O10" s="110"/>
      <c r="P10" s="110"/>
    </row>
    <row r="11" spans="1:16" x14ac:dyDescent="0.2">
      <c r="A11" s="103"/>
      <c r="B11" s="104" t="s">
        <v>479</v>
      </c>
      <c r="C11" s="87"/>
      <c r="D11" s="105"/>
      <c r="E11" s="105"/>
      <c r="F11" s="323" t="s">
        <v>480</v>
      </c>
      <c r="G11" s="303">
        <v>2000</v>
      </c>
      <c r="H11" s="303">
        <v>2000</v>
      </c>
      <c r="I11" s="106">
        <v>2000</v>
      </c>
      <c r="J11" s="108">
        <v>2000</v>
      </c>
      <c r="K11" s="106">
        <v>2500</v>
      </c>
      <c r="L11" s="106">
        <v>2500</v>
      </c>
      <c r="M11" s="108">
        <v>2500</v>
      </c>
      <c r="N11" s="107">
        <v>1000</v>
      </c>
      <c r="O11" s="110"/>
      <c r="P11" s="110"/>
    </row>
    <row r="12" spans="1:16" x14ac:dyDescent="0.2">
      <c r="A12" s="103"/>
      <c r="B12" s="294" t="s">
        <v>481</v>
      </c>
      <c r="C12" s="138"/>
      <c r="D12" s="289" t="s">
        <v>460</v>
      </c>
      <c r="E12" s="289"/>
      <c r="F12" s="324" t="s">
        <v>482</v>
      </c>
      <c r="G12" s="305">
        <f>+G6/G11*1000</f>
        <v>2500</v>
      </c>
      <c r="H12" s="305">
        <f>+H6/H11*1000</f>
        <v>500</v>
      </c>
      <c r="I12" s="290">
        <f t="shared" ref="I12:N12" si="6">+I6/I11*1000</f>
        <v>100</v>
      </c>
      <c r="J12" s="321">
        <f t="shared" si="6"/>
        <v>7.8</v>
      </c>
      <c r="K12" s="290">
        <f t="shared" ref="K12" si="7">+K6/K11*1000</f>
        <v>1000</v>
      </c>
      <c r="L12" s="290">
        <f t="shared" si="6"/>
        <v>200</v>
      </c>
      <c r="M12" s="321">
        <f t="shared" si="6"/>
        <v>40</v>
      </c>
      <c r="N12" s="295">
        <f t="shared" si="6"/>
        <v>6.5</v>
      </c>
    </row>
    <row r="13" spans="1:16" x14ac:dyDescent="0.2">
      <c r="A13" s="103"/>
      <c r="B13" s="104" t="s">
        <v>568</v>
      </c>
      <c r="C13" s="87"/>
      <c r="D13" s="105" t="s">
        <v>569</v>
      </c>
      <c r="E13" s="105" t="s">
        <v>570</v>
      </c>
      <c r="F13" s="323" t="s">
        <v>482</v>
      </c>
      <c r="G13" s="304"/>
      <c r="H13" s="304"/>
      <c r="I13" s="109"/>
      <c r="J13" s="320"/>
      <c r="K13" s="109"/>
      <c r="L13" s="109"/>
      <c r="M13" s="320"/>
      <c r="N13" s="293"/>
    </row>
    <row r="14" spans="1:16" x14ac:dyDescent="0.2">
      <c r="A14" s="103"/>
      <c r="B14" s="104" t="s">
        <v>572</v>
      </c>
      <c r="C14" s="87"/>
      <c r="D14" s="105">
        <f>+Tarif!C41</f>
        <v>0</v>
      </c>
      <c r="E14" s="105">
        <f>+Tarif!D41</f>
        <v>50</v>
      </c>
      <c r="F14" s="323" t="s">
        <v>482</v>
      </c>
      <c r="G14" s="304">
        <f>+IF(G12&gt;$E14,$E14,G12)</f>
        <v>50</v>
      </c>
      <c r="H14" s="304">
        <f>+IF(H12&gt;$E14,$E14,H12)</f>
        <v>50</v>
      </c>
      <c r="I14" s="109">
        <f t="shared" ref="I14:N14" si="8">+IF(I12&gt;$E14,$E14,I12)</f>
        <v>50</v>
      </c>
      <c r="J14" s="320">
        <f t="shared" si="8"/>
        <v>7.8</v>
      </c>
      <c r="K14" s="109">
        <f t="shared" ref="K14" si="9">+IF(K12&gt;$E14,$E14,K12)</f>
        <v>50</v>
      </c>
      <c r="L14" s="109">
        <f t="shared" si="8"/>
        <v>50</v>
      </c>
      <c r="M14" s="320">
        <f t="shared" si="8"/>
        <v>40</v>
      </c>
      <c r="N14" s="293">
        <f t="shared" si="8"/>
        <v>6.5</v>
      </c>
    </row>
    <row r="15" spans="1:16" x14ac:dyDescent="0.2">
      <c r="A15" s="103"/>
      <c r="B15" s="104" t="s">
        <v>571</v>
      </c>
      <c r="C15" s="87"/>
      <c r="D15" s="105">
        <f>+Tarif!C42</f>
        <v>50</v>
      </c>
      <c r="E15" s="105">
        <f>+Tarif!D42</f>
        <v>500</v>
      </c>
      <c r="F15" s="323" t="s">
        <v>482</v>
      </c>
      <c r="G15" s="304">
        <f>+IF(G12&lt;$D15,0,IF(G12&gt;$E15,$E15-$D15,G12-$D15))</f>
        <v>450</v>
      </c>
      <c r="H15" s="304">
        <f>+IF(H12&lt;$D15,0,IF(H12&gt;$E15,$E15-$D15,H12-$D15))</f>
        <v>450</v>
      </c>
      <c r="I15" s="109">
        <f t="shared" ref="I15:N15" si="10">+IF(I12&lt;$D15,0,IF(I12&gt;$E15,$E15-$D15,I12-$D15))</f>
        <v>50</v>
      </c>
      <c r="J15" s="320">
        <f t="shared" si="10"/>
        <v>0</v>
      </c>
      <c r="K15" s="109">
        <f t="shared" ref="K15" si="11">+IF(K12&lt;$D15,0,IF(K12&gt;$E15,$E15-$D15,K12-$D15))</f>
        <v>450</v>
      </c>
      <c r="L15" s="109">
        <f t="shared" si="10"/>
        <v>150</v>
      </c>
      <c r="M15" s="320">
        <f t="shared" si="10"/>
        <v>0</v>
      </c>
      <c r="N15" s="293">
        <f t="shared" si="10"/>
        <v>0</v>
      </c>
    </row>
    <row r="16" spans="1:16" x14ac:dyDescent="0.2">
      <c r="A16" s="103"/>
      <c r="B16" s="205" t="s">
        <v>573</v>
      </c>
      <c r="C16" s="161"/>
      <c r="D16" s="112">
        <f>+Tarif!C43</f>
        <v>500</v>
      </c>
      <c r="E16" s="397">
        <f>+Tarif!D43</f>
        <v>9999</v>
      </c>
      <c r="F16" s="325" t="s">
        <v>482</v>
      </c>
      <c r="G16" s="277">
        <f>+IF(G12&lt;$D16,0,G12-$D16)</f>
        <v>2000</v>
      </c>
      <c r="H16" s="277">
        <f>+IF(H12&lt;$D16,0,H12-$D16)</f>
        <v>0</v>
      </c>
      <c r="I16" s="113">
        <f t="shared" ref="I16:N16" si="12">+IF(I12&lt;$D16,0,I12-$D16)</f>
        <v>0</v>
      </c>
      <c r="J16" s="278">
        <f t="shared" si="12"/>
        <v>0</v>
      </c>
      <c r="K16" s="113">
        <f t="shared" ref="K16" si="13">+IF(K12&lt;$D16,0,K12-$D16)</f>
        <v>500</v>
      </c>
      <c r="L16" s="113">
        <f t="shared" si="12"/>
        <v>0</v>
      </c>
      <c r="M16" s="278">
        <f t="shared" si="12"/>
        <v>0</v>
      </c>
      <c r="N16" s="296">
        <f t="shared" si="12"/>
        <v>0</v>
      </c>
    </row>
    <row r="17" spans="1:14" x14ac:dyDescent="0.2">
      <c r="A17" s="103"/>
      <c r="B17" s="104"/>
      <c r="C17" s="87"/>
      <c r="D17" s="105"/>
      <c r="E17" s="105"/>
      <c r="F17" s="323"/>
      <c r="G17" s="304"/>
      <c r="H17" s="304"/>
      <c r="I17" s="109"/>
      <c r="J17" s="320"/>
      <c r="K17" s="109"/>
      <c r="L17" s="109"/>
      <c r="M17" s="320"/>
      <c r="N17" s="293"/>
    </row>
    <row r="18" spans="1:14" x14ac:dyDescent="0.2">
      <c r="A18" s="103"/>
      <c r="B18" s="115" t="s">
        <v>483</v>
      </c>
      <c r="C18" s="222"/>
      <c r="D18" s="114"/>
      <c r="E18" s="116"/>
      <c r="F18" s="326"/>
      <c r="G18" s="119"/>
      <c r="H18" s="119"/>
      <c r="I18" s="117"/>
      <c r="J18" s="120"/>
      <c r="K18" s="117"/>
      <c r="L18" s="117"/>
      <c r="M18" s="120"/>
      <c r="N18" s="118"/>
    </row>
    <row r="19" spans="1:14" x14ac:dyDescent="0.2">
      <c r="A19" s="103"/>
      <c r="B19" s="104" t="s">
        <v>580</v>
      </c>
      <c r="C19" s="87"/>
      <c r="D19" s="105"/>
      <c r="E19" s="105"/>
      <c r="F19" s="323" t="s">
        <v>472</v>
      </c>
      <c r="G19" s="306">
        <v>80</v>
      </c>
      <c r="H19" s="306">
        <v>40</v>
      </c>
      <c r="I19" s="271">
        <v>20</v>
      </c>
      <c r="J19" s="273">
        <v>10</v>
      </c>
      <c r="K19" s="271">
        <v>40</v>
      </c>
      <c r="L19" s="271">
        <v>40</v>
      </c>
      <c r="M19" s="273">
        <v>20</v>
      </c>
      <c r="N19" s="272">
        <v>10</v>
      </c>
    </row>
    <row r="20" spans="1:14" x14ac:dyDescent="0.2">
      <c r="A20" s="103"/>
      <c r="B20" s="104" t="s">
        <v>484</v>
      </c>
      <c r="C20" s="87"/>
      <c r="D20" s="124"/>
      <c r="E20" s="125"/>
      <c r="F20" s="323" t="s">
        <v>485</v>
      </c>
      <c r="G20" s="306">
        <v>1000</v>
      </c>
      <c r="H20" s="306">
        <v>1000</v>
      </c>
      <c r="I20" s="271">
        <v>1000</v>
      </c>
      <c r="J20" s="273">
        <v>1000</v>
      </c>
      <c r="K20" s="271">
        <v>1000</v>
      </c>
      <c r="L20" s="271">
        <v>1000</v>
      </c>
      <c r="M20" s="273">
        <v>1000</v>
      </c>
      <c r="N20" s="272">
        <v>1000</v>
      </c>
    </row>
    <row r="21" spans="1:14" x14ac:dyDescent="0.2">
      <c r="A21" s="103"/>
      <c r="B21" s="104" t="s">
        <v>486</v>
      </c>
      <c r="C21" s="87" t="s">
        <v>604</v>
      </c>
      <c r="D21" s="450">
        <v>0</v>
      </c>
      <c r="E21" s="125"/>
      <c r="F21" s="323" t="s">
        <v>38</v>
      </c>
      <c r="G21" s="304">
        <f>+G19*G20*(1-$D21)</f>
        <v>80000</v>
      </c>
      <c r="H21" s="304">
        <f t="shared" ref="H21:N21" si="14">+H19*H20*(1-$D21)</f>
        <v>40000</v>
      </c>
      <c r="I21" s="109">
        <f t="shared" si="14"/>
        <v>20000</v>
      </c>
      <c r="J21" s="320">
        <f t="shared" si="14"/>
        <v>10000</v>
      </c>
      <c r="K21" s="109">
        <f t="shared" si="14"/>
        <v>40000</v>
      </c>
      <c r="L21" s="109">
        <f t="shared" si="14"/>
        <v>40000</v>
      </c>
      <c r="M21" s="320">
        <f t="shared" si="14"/>
        <v>20000</v>
      </c>
      <c r="N21" s="293">
        <f t="shared" si="14"/>
        <v>10000</v>
      </c>
    </row>
    <row r="22" spans="1:14" x14ac:dyDescent="0.2">
      <c r="A22" s="103"/>
      <c r="B22" s="104" t="s">
        <v>487</v>
      </c>
      <c r="C22" s="87" t="s">
        <v>603</v>
      </c>
      <c r="D22" s="126"/>
      <c r="E22" s="125"/>
      <c r="F22" s="323" t="s">
        <v>38</v>
      </c>
      <c r="G22" s="306">
        <v>0</v>
      </c>
      <c r="H22" s="306">
        <v>0</v>
      </c>
      <c r="I22" s="271">
        <v>0</v>
      </c>
      <c r="J22" s="273">
        <v>0</v>
      </c>
      <c r="K22" s="271">
        <v>0</v>
      </c>
      <c r="L22" s="271">
        <v>0</v>
      </c>
      <c r="M22" s="273">
        <v>0</v>
      </c>
      <c r="N22" s="272">
        <v>0</v>
      </c>
    </row>
    <row r="23" spans="1:14" x14ac:dyDescent="0.2">
      <c r="A23" s="103"/>
      <c r="B23" s="104" t="s">
        <v>488</v>
      </c>
      <c r="C23" s="87" t="s">
        <v>602</v>
      </c>
      <c r="D23" s="450">
        <v>1</v>
      </c>
      <c r="E23" s="125"/>
      <c r="F23" s="323" t="s">
        <v>38</v>
      </c>
      <c r="G23" s="306">
        <v>0</v>
      </c>
      <c r="H23" s="306">
        <v>0</v>
      </c>
      <c r="I23" s="271">
        <v>0</v>
      </c>
      <c r="J23" s="273">
        <v>0</v>
      </c>
      <c r="K23" s="271">
        <v>0</v>
      </c>
      <c r="L23" s="271">
        <v>0</v>
      </c>
      <c r="M23" s="273">
        <v>0</v>
      </c>
      <c r="N23" s="272">
        <v>0</v>
      </c>
    </row>
    <row r="24" spans="1:14" x14ac:dyDescent="0.2">
      <c r="A24" s="103"/>
      <c r="B24" s="128" t="s">
        <v>567</v>
      </c>
      <c r="C24" s="129"/>
      <c r="D24" s="129"/>
      <c r="E24" s="129"/>
      <c r="F24" s="327" t="s">
        <v>38</v>
      </c>
      <c r="G24" s="307">
        <f>+G21+G22+G23</f>
        <v>80000</v>
      </c>
      <c r="H24" s="307">
        <f t="shared" ref="H24:N24" si="15">+H21+H22+H23</f>
        <v>40000</v>
      </c>
      <c r="I24" s="130">
        <f t="shared" si="15"/>
        <v>20000</v>
      </c>
      <c r="J24" s="132">
        <f t="shared" si="15"/>
        <v>10000</v>
      </c>
      <c r="K24" s="130">
        <f t="shared" si="15"/>
        <v>40000</v>
      </c>
      <c r="L24" s="130">
        <f t="shared" si="15"/>
        <v>40000</v>
      </c>
      <c r="M24" s="132">
        <f t="shared" si="15"/>
        <v>20000</v>
      </c>
      <c r="N24" s="131">
        <f t="shared" si="15"/>
        <v>10000</v>
      </c>
    </row>
    <row r="25" spans="1:14" x14ac:dyDescent="0.2">
      <c r="A25" s="103"/>
      <c r="B25" s="128" t="s">
        <v>489</v>
      </c>
      <c r="C25" s="129"/>
      <c r="D25" s="274">
        <v>50</v>
      </c>
      <c r="E25" s="136" t="s">
        <v>51</v>
      </c>
      <c r="F25" s="327" t="s">
        <v>38</v>
      </c>
      <c r="G25" s="307">
        <f t="shared" ref="G25:N25" si="16">IF(G6&lt;$D25,20000,8256*G12^0.51)</f>
        <v>446394.76072716102</v>
      </c>
      <c r="H25" s="307">
        <f t="shared" si="16"/>
        <v>196446.54112155989</v>
      </c>
      <c r="I25" s="130">
        <f t="shared" si="16"/>
        <v>86450.932927082307</v>
      </c>
      <c r="J25" s="132">
        <f t="shared" si="16"/>
        <v>20000</v>
      </c>
      <c r="K25" s="130">
        <f t="shared" si="16"/>
        <v>279749.73530852562</v>
      </c>
      <c r="L25" s="130">
        <f t="shared" si="16"/>
        <v>123110.46794436082</v>
      </c>
      <c r="M25" s="132">
        <f t="shared" si="16"/>
        <v>54177.664549938883</v>
      </c>
      <c r="N25" s="131">
        <f t="shared" si="16"/>
        <v>20000</v>
      </c>
    </row>
    <row r="26" spans="1:14" x14ac:dyDescent="0.2">
      <c r="A26" s="103"/>
      <c r="B26" s="128" t="s">
        <v>490</v>
      </c>
      <c r="C26" s="129"/>
      <c r="D26" s="135"/>
      <c r="E26" s="136"/>
      <c r="F26" s="327" t="s">
        <v>38</v>
      </c>
      <c r="G26" s="307">
        <f>+G24+G25</f>
        <v>526394.76072716108</v>
      </c>
      <c r="H26" s="307">
        <f>+H24+H25</f>
        <v>236446.54112155989</v>
      </c>
      <c r="I26" s="130">
        <f t="shared" ref="I26:N26" si="17">+I24+I25</f>
        <v>106450.93292708231</v>
      </c>
      <c r="J26" s="132">
        <f t="shared" si="17"/>
        <v>30000</v>
      </c>
      <c r="K26" s="130">
        <f t="shared" si="17"/>
        <v>319749.73530852562</v>
      </c>
      <c r="L26" s="130">
        <f t="shared" si="17"/>
        <v>163110.4679443608</v>
      </c>
      <c r="M26" s="132">
        <f t="shared" si="17"/>
        <v>74177.664549938883</v>
      </c>
      <c r="N26" s="131">
        <f t="shared" si="17"/>
        <v>30000</v>
      </c>
    </row>
    <row r="27" spans="1:14" x14ac:dyDescent="0.2">
      <c r="A27" s="103"/>
      <c r="B27" s="137" t="s">
        <v>577</v>
      </c>
      <c r="C27" s="164"/>
      <c r="D27" s="138"/>
      <c r="E27" s="138"/>
      <c r="F27" s="328"/>
      <c r="G27" s="308" t="s">
        <v>460</v>
      </c>
      <c r="H27" s="308" t="s">
        <v>460</v>
      </c>
      <c r="I27" s="139" t="s">
        <v>460</v>
      </c>
      <c r="J27" s="141" t="s">
        <v>460</v>
      </c>
      <c r="K27" s="139" t="s">
        <v>460</v>
      </c>
      <c r="L27" s="139" t="s">
        <v>460</v>
      </c>
      <c r="M27" s="141" t="s">
        <v>460</v>
      </c>
      <c r="N27" s="140" t="s">
        <v>460</v>
      </c>
    </row>
    <row r="28" spans="1:14" x14ac:dyDescent="0.2">
      <c r="A28" s="103"/>
      <c r="B28" s="142" t="s">
        <v>491</v>
      </c>
      <c r="C28" s="175"/>
      <c r="D28" s="275">
        <v>7.3999999999999996E-2</v>
      </c>
      <c r="E28" s="143" t="s">
        <v>460</v>
      </c>
      <c r="F28" s="329" t="s">
        <v>492</v>
      </c>
      <c r="G28" s="309">
        <f>+G26*$D28</f>
        <v>38953.21229380992</v>
      </c>
      <c r="H28" s="309">
        <f>+H26*$D28</f>
        <v>17497.044042995432</v>
      </c>
      <c r="I28" s="144">
        <f t="shared" ref="I28:N28" si="18">+I26*$D28</f>
        <v>7877.3690366040901</v>
      </c>
      <c r="J28" s="146">
        <f t="shared" si="18"/>
        <v>2220</v>
      </c>
      <c r="K28" s="144">
        <f t="shared" ref="K28" si="19">+K26*$D28</f>
        <v>23661.480412830893</v>
      </c>
      <c r="L28" s="144">
        <f t="shared" si="18"/>
        <v>12070.174627882699</v>
      </c>
      <c r="M28" s="146">
        <f t="shared" si="18"/>
        <v>5489.1471766954774</v>
      </c>
      <c r="N28" s="145">
        <f t="shared" si="18"/>
        <v>2220</v>
      </c>
    </row>
    <row r="29" spans="1:14" x14ac:dyDescent="0.2">
      <c r="A29" s="103"/>
      <c r="B29" s="137" t="s">
        <v>493</v>
      </c>
      <c r="C29" s="164"/>
      <c r="D29" s="147" t="s">
        <v>460</v>
      </c>
      <c r="E29" s="148" t="s">
        <v>460</v>
      </c>
      <c r="F29" s="324"/>
      <c r="G29" s="308" t="s">
        <v>460</v>
      </c>
      <c r="H29" s="139" t="s">
        <v>460</v>
      </c>
      <c r="I29" s="139" t="s">
        <v>460</v>
      </c>
      <c r="J29" s="141" t="s">
        <v>460</v>
      </c>
      <c r="K29" s="139" t="s">
        <v>460</v>
      </c>
      <c r="L29" s="139" t="s">
        <v>460</v>
      </c>
      <c r="M29" s="141" t="s">
        <v>460</v>
      </c>
      <c r="N29" s="140" t="s">
        <v>460</v>
      </c>
    </row>
    <row r="30" spans="1:14" x14ac:dyDescent="0.2">
      <c r="A30" s="103"/>
      <c r="B30" s="149"/>
      <c r="C30" s="157"/>
      <c r="D30" s="156"/>
      <c r="E30" s="157"/>
      <c r="F30" s="323"/>
      <c r="G30" s="310"/>
      <c r="H30" s="150"/>
      <c r="I30" s="150"/>
      <c r="J30" s="152"/>
      <c r="K30" s="150"/>
      <c r="L30" s="150"/>
      <c r="M30" s="152"/>
      <c r="N30" s="151"/>
    </row>
    <row r="31" spans="1:14" x14ac:dyDescent="0.2">
      <c r="A31" s="103"/>
      <c r="B31" s="128" t="s">
        <v>581</v>
      </c>
      <c r="C31" s="129"/>
      <c r="D31" s="136">
        <f>+Tarif!D30</f>
        <v>1200</v>
      </c>
      <c r="E31" s="129" t="s">
        <v>495</v>
      </c>
      <c r="F31" s="327" t="s">
        <v>38</v>
      </c>
      <c r="G31" s="132">
        <f>+$D31</f>
        <v>1200</v>
      </c>
      <c r="H31" s="130">
        <f>+$D31</f>
        <v>1200</v>
      </c>
      <c r="I31" s="130">
        <f t="shared" ref="I31:N31" si="20">+$D31</f>
        <v>1200</v>
      </c>
      <c r="J31" s="132">
        <f t="shared" si="20"/>
        <v>1200</v>
      </c>
      <c r="K31" s="130">
        <f t="shared" si="20"/>
        <v>1200</v>
      </c>
      <c r="L31" s="130">
        <f t="shared" si="20"/>
        <v>1200</v>
      </c>
      <c r="M31" s="132">
        <f t="shared" si="20"/>
        <v>1200</v>
      </c>
      <c r="N31" s="131">
        <f t="shared" si="20"/>
        <v>1200</v>
      </c>
    </row>
    <row r="32" spans="1:14" x14ac:dyDescent="0.2">
      <c r="A32" s="103"/>
      <c r="B32" s="128"/>
      <c r="C32" s="129"/>
      <c r="D32" s="136"/>
      <c r="E32" s="129"/>
      <c r="F32" s="327"/>
      <c r="G32" s="132"/>
      <c r="H32" s="130"/>
      <c r="I32" s="130"/>
      <c r="J32" s="132"/>
      <c r="K32" s="130"/>
      <c r="L32" s="130"/>
      <c r="M32" s="132"/>
      <c r="N32" s="131"/>
    </row>
    <row r="33" spans="1:14" x14ac:dyDescent="0.2">
      <c r="A33" s="103"/>
      <c r="B33" s="158" t="str">
        <f>+B14</f>
        <v>Kapacitetsbetaling 1. trin</v>
      </c>
      <c r="C33" s="276">
        <f>+Tarif!E41</f>
        <v>1</v>
      </c>
      <c r="D33" s="125">
        <f>+Tarif!D$33*C33</f>
        <v>135.75674987240285</v>
      </c>
      <c r="E33" s="87" t="s">
        <v>498</v>
      </c>
      <c r="F33" s="323" t="s">
        <v>38</v>
      </c>
      <c r="G33" s="123">
        <f t="shared" ref="G33:N35" si="21">+G14*$D33</f>
        <v>6787.8374936201426</v>
      </c>
      <c r="H33" s="121">
        <f t="shared" si="21"/>
        <v>6787.8374936201426</v>
      </c>
      <c r="I33" s="121">
        <f t="shared" si="21"/>
        <v>6787.8374936201426</v>
      </c>
      <c r="J33" s="123">
        <f t="shared" si="21"/>
        <v>1058.9026490047422</v>
      </c>
      <c r="K33" s="121">
        <f t="shared" si="21"/>
        <v>6787.8374936201426</v>
      </c>
      <c r="L33" s="121">
        <f t="shared" si="21"/>
        <v>6787.8374936201426</v>
      </c>
      <c r="M33" s="123">
        <f t="shared" si="21"/>
        <v>5430.2699948961144</v>
      </c>
      <c r="N33" s="122">
        <f t="shared" si="21"/>
        <v>882.41887417061855</v>
      </c>
    </row>
    <row r="34" spans="1:14" x14ac:dyDescent="0.2">
      <c r="A34" s="103"/>
      <c r="B34" s="158" t="str">
        <f>+B15</f>
        <v>Kapacitetsbetaling 2. trin</v>
      </c>
      <c r="C34" s="276">
        <f>+Tarif!E42</f>
        <v>0.5</v>
      </c>
      <c r="D34" s="125">
        <f>+Tarif!D$33*C34</f>
        <v>67.878374936201425</v>
      </c>
      <c r="E34" s="87" t="s">
        <v>498</v>
      </c>
      <c r="F34" s="323" t="s">
        <v>38</v>
      </c>
      <c r="G34" s="123">
        <f t="shared" si="21"/>
        <v>30545.268721290642</v>
      </c>
      <c r="H34" s="121">
        <f t="shared" si="21"/>
        <v>30545.268721290642</v>
      </c>
      <c r="I34" s="121">
        <f t="shared" si="21"/>
        <v>3393.9187468100713</v>
      </c>
      <c r="J34" s="123">
        <f t="shared" si="21"/>
        <v>0</v>
      </c>
      <c r="K34" s="121">
        <f t="shared" si="21"/>
        <v>30545.268721290642</v>
      </c>
      <c r="L34" s="121">
        <f t="shared" si="21"/>
        <v>10181.756240430213</v>
      </c>
      <c r="M34" s="123">
        <f t="shared" si="21"/>
        <v>0</v>
      </c>
      <c r="N34" s="122">
        <f t="shared" si="21"/>
        <v>0</v>
      </c>
    </row>
    <row r="35" spans="1:14" x14ac:dyDescent="0.2">
      <c r="A35" s="103"/>
      <c r="B35" s="158" t="str">
        <f>+B16</f>
        <v>Kapacitetsbetaling 3. trin</v>
      </c>
      <c r="C35" s="276">
        <f>+Tarif!E43</f>
        <v>0.25</v>
      </c>
      <c r="D35" s="125">
        <f>+Tarif!D$33*C35</f>
        <v>33.939187468100712</v>
      </c>
      <c r="E35" s="87" t="s">
        <v>498</v>
      </c>
      <c r="F35" s="323" t="s">
        <v>38</v>
      </c>
      <c r="G35" s="123">
        <f t="shared" si="21"/>
        <v>67878.37493620142</v>
      </c>
      <c r="H35" s="121">
        <f t="shared" si="21"/>
        <v>0</v>
      </c>
      <c r="I35" s="121">
        <f t="shared" si="21"/>
        <v>0</v>
      </c>
      <c r="J35" s="123">
        <f t="shared" si="21"/>
        <v>0</v>
      </c>
      <c r="K35" s="121">
        <f t="shared" si="21"/>
        <v>16969.593734050355</v>
      </c>
      <c r="L35" s="121">
        <f t="shared" si="21"/>
        <v>0</v>
      </c>
      <c r="M35" s="123">
        <f t="shared" si="21"/>
        <v>0</v>
      </c>
      <c r="N35" s="122">
        <f t="shared" si="21"/>
        <v>0</v>
      </c>
    </row>
    <row r="36" spans="1:14" x14ac:dyDescent="0.2">
      <c r="A36" s="103"/>
      <c r="B36" s="284" t="s">
        <v>574</v>
      </c>
      <c r="C36" s="232"/>
      <c r="D36" s="159" t="s">
        <v>460</v>
      </c>
      <c r="E36" s="160" t="s">
        <v>460</v>
      </c>
      <c r="F36" s="327" t="s">
        <v>38</v>
      </c>
      <c r="G36" s="132">
        <f>+SUM(G33:G35)</f>
        <v>105211.48115111221</v>
      </c>
      <c r="H36" s="130">
        <f>+SUM(H33:H35)</f>
        <v>37333.106214910782</v>
      </c>
      <c r="I36" s="130">
        <f t="shared" ref="I36:N36" si="22">+SUM(I33:I35)</f>
        <v>10181.756240430213</v>
      </c>
      <c r="J36" s="132">
        <f t="shared" si="22"/>
        <v>1058.9026490047422</v>
      </c>
      <c r="K36" s="130">
        <f t="shared" si="22"/>
        <v>54302.699948961133</v>
      </c>
      <c r="L36" s="130">
        <f t="shared" si="22"/>
        <v>16969.593734050355</v>
      </c>
      <c r="M36" s="132">
        <f t="shared" si="22"/>
        <v>5430.2699948961144</v>
      </c>
      <c r="N36" s="131">
        <f t="shared" si="22"/>
        <v>882.41887417061855</v>
      </c>
    </row>
    <row r="37" spans="1:14" x14ac:dyDescent="0.2">
      <c r="A37" s="103"/>
      <c r="B37" s="284"/>
      <c r="C37" s="232"/>
      <c r="D37" s="136"/>
      <c r="E37" s="285"/>
      <c r="F37" s="327"/>
      <c r="G37" s="132"/>
      <c r="H37" s="130"/>
      <c r="I37" s="130"/>
      <c r="J37" s="132"/>
      <c r="K37" s="130"/>
      <c r="L37" s="130"/>
      <c r="M37" s="132"/>
      <c r="N37" s="131"/>
    </row>
    <row r="38" spans="1:14" x14ac:dyDescent="0.2">
      <c r="A38" s="103"/>
      <c r="B38" s="128" t="s">
        <v>582</v>
      </c>
      <c r="C38" s="129"/>
      <c r="D38" s="159" t="s">
        <v>460</v>
      </c>
      <c r="E38" s="160" t="s">
        <v>460</v>
      </c>
      <c r="F38" s="327" t="s">
        <v>38</v>
      </c>
      <c r="G38" s="132">
        <f>+G31+G36</f>
        <v>106411.48115111221</v>
      </c>
      <c r="H38" s="130">
        <f>+H31+H36</f>
        <v>38533.106214910782</v>
      </c>
      <c r="I38" s="130">
        <f t="shared" ref="I38:N38" si="23">+I31+I36</f>
        <v>11381.756240430213</v>
      </c>
      <c r="J38" s="132">
        <f t="shared" si="23"/>
        <v>2258.9026490047422</v>
      </c>
      <c r="K38" s="130">
        <f t="shared" ref="K38" si="24">+K31+K36</f>
        <v>55502.699948961133</v>
      </c>
      <c r="L38" s="130">
        <f t="shared" si="23"/>
        <v>18169.593734050355</v>
      </c>
      <c r="M38" s="132">
        <f t="shared" si="23"/>
        <v>6630.2699948961144</v>
      </c>
      <c r="N38" s="131">
        <f t="shared" si="23"/>
        <v>2082.4188741706184</v>
      </c>
    </row>
    <row r="39" spans="1:14" x14ac:dyDescent="0.2">
      <c r="A39" s="103"/>
      <c r="B39" s="128"/>
      <c r="C39" s="129"/>
      <c r="D39" s="159"/>
      <c r="E39" s="160"/>
      <c r="F39" s="327"/>
      <c r="G39" s="132"/>
      <c r="H39" s="130"/>
      <c r="I39" s="130"/>
      <c r="J39" s="132"/>
      <c r="K39" s="130"/>
      <c r="L39" s="130"/>
      <c r="M39" s="132"/>
      <c r="N39" s="131"/>
    </row>
    <row r="40" spans="1:14" x14ac:dyDescent="0.2">
      <c r="A40" s="103"/>
      <c r="B40" s="128" t="s">
        <v>566</v>
      </c>
      <c r="C40" s="129"/>
      <c r="D40" s="124">
        <f>+Tarif!D38</f>
        <v>541.69730005103884</v>
      </c>
      <c r="E40" s="87" t="s">
        <v>21</v>
      </c>
      <c r="F40" s="323" t="s">
        <v>38</v>
      </c>
      <c r="G40" s="132">
        <f t="shared" ref="G40:N40" si="25">+G6*$D40</f>
        <v>2708486.500255194</v>
      </c>
      <c r="H40" s="130">
        <f t="shared" si="25"/>
        <v>541697.30005103885</v>
      </c>
      <c r="I40" s="130">
        <f t="shared" si="25"/>
        <v>108339.46001020777</v>
      </c>
      <c r="J40" s="132">
        <f t="shared" si="25"/>
        <v>8450.4778807962048</v>
      </c>
      <c r="K40" s="130">
        <f t="shared" si="25"/>
        <v>1354243.250127597</v>
      </c>
      <c r="L40" s="130">
        <f t="shared" si="25"/>
        <v>270848.65002551943</v>
      </c>
      <c r="M40" s="132">
        <f t="shared" si="25"/>
        <v>54169.730005103884</v>
      </c>
      <c r="N40" s="131">
        <f t="shared" si="25"/>
        <v>3521.0324503317524</v>
      </c>
    </row>
    <row r="41" spans="1:14" x14ac:dyDescent="0.2">
      <c r="A41" s="103"/>
      <c r="B41" s="128"/>
      <c r="C41" s="129"/>
      <c r="D41" s="124"/>
      <c r="E41" s="87"/>
      <c r="F41" s="323"/>
      <c r="G41" s="132"/>
      <c r="H41" s="130"/>
      <c r="I41" s="130"/>
      <c r="J41" s="132"/>
      <c r="K41" s="130"/>
      <c r="L41" s="130"/>
      <c r="M41" s="132"/>
      <c r="N41" s="131"/>
    </row>
    <row r="42" spans="1:14" x14ac:dyDescent="0.2">
      <c r="A42" s="103"/>
      <c r="B42" s="128" t="s">
        <v>579</v>
      </c>
      <c r="C42" s="286">
        <v>45</v>
      </c>
      <c r="D42" s="136">
        <v>5</v>
      </c>
      <c r="E42" s="129" t="s">
        <v>578</v>
      </c>
      <c r="F42" s="327" t="s">
        <v>38</v>
      </c>
      <c r="G42" s="288">
        <f t="shared" ref="G42:N42" si="26">+IF(G8&gt;$C42,0,(G8-$C42)*$D42*G6)</f>
        <v>0</v>
      </c>
      <c r="H42" s="287">
        <f t="shared" si="26"/>
        <v>-25000</v>
      </c>
      <c r="I42" s="287">
        <f t="shared" si="26"/>
        <v>-5000</v>
      </c>
      <c r="J42" s="288">
        <f t="shared" si="26"/>
        <v>-780</v>
      </c>
      <c r="K42" s="287">
        <f t="shared" si="26"/>
        <v>-187500</v>
      </c>
      <c r="L42" s="287">
        <f t="shared" si="26"/>
        <v>-37500</v>
      </c>
      <c r="M42" s="288">
        <f t="shared" si="26"/>
        <v>-7500</v>
      </c>
      <c r="N42" s="337">
        <f t="shared" si="26"/>
        <v>-487.5</v>
      </c>
    </row>
    <row r="43" spans="1:14" x14ac:dyDescent="0.2">
      <c r="A43" s="103"/>
      <c r="B43" s="128"/>
      <c r="C43" s="286"/>
      <c r="D43" s="136"/>
      <c r="E43" s="129"/>
      <c r="F43" s="327"/>
      <c r="G43" s="288"/>
      <c r="H43" s="287"/>
      <c r="I43" s="287"/>
      <c r="J43" s="288"/>
      <c r="K43" s="287"/>
      <c r="L43" s="287"/>
      <c r="M43" s="288"/>
      <c r="N43" s="337"/>
    </row>
    <row r="44" spans="1:14" s="165" customFormat="1" x14ac:dyDescent="0.2">
      <c r="A44" s="163"/>
      <c r="B44" s="128" t="s">
        <v>575</v>
      </c>
      <c r="C44" s="129"/>
      <c r="D44" s="129"/>
      <c r="E44" s="129"/>
      <c r="F44" s="327" t="s">
        <v>38</v>
      </c>
      <c r="G44" s="132">
        <f t="shared" ref="G44:N44" si="27">+G38+G40+G42</f>
        <v>2814897.9814063064</v>
      </c>
      <c r="H44" s="130">
        <f t="shared" si="27"/>
        <v>555230.4062659496</v>
      </c>
      <c r="I44" s="130">
        <f t="shared" si="27"/>
        <v>114721.21625063798</v>
      </c>
      <c r="J44" s="132">
        <f t="shared" si="27"/>
        <v>9929.3805298009465</v>
      </c>
      <c r="K44" s="130">
        <f t="shared" si="27"/>
        <v>1222245.9500765582</v>
      </c>
      <c r="L44" s="130">
        <f t="shared" si="27"/>
        <v>251518.24375956977</v>
      </c>
      <c r="M44" s="132">
        <f t="shared" si="27"/>
        <v>53300</v>
      </c>
      <c r="N44" s="131">
        <f t="shared" si="27"/>
        <v>5115.9513245023709</v>
      </c>
    </row>
    <row r="45" spans="1:14" s="165" customFormat="1" x14ac:dyDescent="0.2">
      <c r="A45" s="163"/>
      <c r="B45" s="154" t="s">
        <v>576</v>
      </c>
      <c r="C45" s="155"/>
      <c r="D45" s="155"/>
      <c r="E45" s="155"/>
      <c r="F45" s="330" t="s">
        <v>21</v>
      </c>
      <c r="G45" s="311">
        <f t="shared" ref="G45:N45" si="28">+G44/G6</f>
        <v>562.97959628126125</v>
      </c>
      <c r="H45" s="166">
        <f t="shared" si="28"/>
        <v>555.23040626594957</v>
      </c>
      <c r="I45" s="166">
        <f t="shared" si="28"/>
        <v>573.60608125318993</v>
      </c>
      <c r="J45" s="168">
        <f t="shared" si="28"/>
        <v>636.49875191031708</v>
      </c>
      <c r="K45" s="166">
        <f t="shared" si="28"/>
        <v>488.89838003062329</v>
      </c>
      <c r="L45" s="166">
        <f t="shared" si="28"/>
        <v>503.03648751913954</v>
      </c>
      <c r="M45" s="168">
        <f t="shared" si="28"/>
        <v>533</v>
      </c>
      <c r="N45" s="167">
        <f t="shared" si="28"/>
        <v>787.06943453882627</v>
      </c>
    </row>
    <row r="46" spans="1:14" x14ac:dyDescent="0.2">
      <c r="A46" s="103"/>
      <c r="B46" s="128" t="s">
        <v>500</v>
      </c>
      <c r="C46" s="129"/>
      <c r="D46" s="87"/>
      <c r="E46" s="87"/>
      <c r="F46" s="217"/>
      <c r="G46" s="310" t="s">
        <v>460</v>
      </c>
      <c r="H46" s="150" t="s">
        <v>460</v>
      </c>
      <c r="I46" s="150" t="s">
        <v>460</v>
      </c>
      <c r="J46" s="152" t="s">
        <v>460</v>
      </c>
      <c r="K46" s="150" t="s">
        <v>460</v>
      </c>
      <c r="L46" s="150" t="s">
        <v>460</v>
      </c>
      <c r="M46" s="152" t="s">
        <v>460</v>
      </c>
      <c r="N46" s="151" t="s">
        <v>460</v>
      </c>
    </row>
    <row r="47" spans="1:14" x14ac:dyDescent="0.2">
      <c r="A47" s="103"/>
      <c r="B47" s="104" t="s">
        <v>501</v>
      </c>
      <c r="C47" s="87"/>
      <c r="D47" s="133">
        <v>400</v>
      </c>
      <c r="E47" s="87" t="s">
        <v>502</v>
      </c>
      <c r="F47" s="323" t="s">
        <v>38</v>
      </c>
      <c r="G47" s="312">
        <f>+$D47</f>
        <v>400</v>
      </c>
      <c r="H47" s="170">
        <f>+$D47</f>
        <v>400</v>
      </c>
      <c r="I47" s="170">
        <f t="shared" ref="I47:N47" si="29">+$D47</f>
        <v>400</v>
      </c>
      <c r="J47" s="172">
        <f t="shared" si="29"/>
        <v>400</v>
      </c>
      <c r="K47" s="170">
        <f t="shared" si="29"/>
        <v>400</v>
      </c>
      <c r="L47" s="170">
        <f t="shared" si="29"/>
        <v>400</v>
      </c>
      <c r="M47" s="172">
        <f t="shared" si="29"/>
        <v>400</v>
      </c>
      <c r="N47" s="171">
        <f t="shared" si="29"/>
        <v>400</v>
      </c>
    </row>
    <row r="48" spans="1:14" x14ac:dyDescent="0.2">
      <c r="A48" s="103"/>
      <c r="B48" s="104" t="s">
        <v>503</v>
      </c>
      <c r="C48" s="87"/>
      <c r="D48" s="133">
        <v>10</v>
      </c>
      <c r="E48" s="87" t="s">
        <v>21</v>
      </c>
      <c r="F48" s="323" t="s">
        <v>38</v>
      </c>
      <c r="G48" s="313">
        <f t="shared" ref="G48:N48" si="30">+G6*$D48</f>
        <v>50000</v>
      </c>
      <c r="H48" s="313">
        <f t="shared" si="30"/>
        <v>10000</v>
      </c>
      <c r="I48" s="173">
        <f t="shared" si="30"/>
        <v>2000</v>
      </c>
      <c r="J48" s="153">
        <f t="shared" si="30"/>
        <v>156</v>
      </c>
      <c r="K48" s="173">
        <f t="shared" si="30"/>
        <v>25000</v>
      </c>
      <c r="L48" s="173">
        <f t="shared" si="30"/>
        <v>5000</v>
      </c>
      <c r="M48" s="153">
        <f t="shared" si="30"/>
        <v>1000</v>
      </c>
      <c r="N48" s="174">
        <f t="shared" si="30"/>
        <v>65</v>
      </c>
    </row>
    <row r="49" spans="1:14" x14ac:dyDescent="0.2">
      <c r="A49" s="103"/>
      <c r="B49" s="142" t="s">
        <v>504</v>
      </c>
      <c r="C49" s="175"/>
      <c r="D49" s="175"/>
      <c r="E49" s="175"/>
      <c r="F49" s="329" t="s">
        <v>38</v>
      </c>
      <c r="G49" s="314">
        <f>+G47+G48</f>
        <v>50400</v>
      </c>
      <c r="H49" s="314">
        <f>+H47+H48</f>
        <v>10400</v>
      </c>
      <c r="I49" s="176">
        <f t="shared" ref="I49:N49" si="31">+I47+I48</f>
        <v>2400</v>
      </c>
      <c r="J49" s="178">
        <f t="shared" si="31"/>
        <v>556</v>
      </c>
      <c r="K49" s="176">
        <f t="shared" si="31"/>
        <v>25400</v>
      </c>
      <c r="L49" s="176">
        <f t="shared" si="31"/>
        <v>5400</v>
      </c>
      <c r="M49" s="178">
        <f t="shared" si="31"/>
        <v>1400</v>
      </c>
      <c r="N49" s="177">
        <f t="shared" si="31"/>
        <v>465</v>
      </c>
    </row>
    <row r="50" spans="1:14" x14ac:dyDescent="0.2">
      <c r="A50" s="103"/>
      <c r="B50" s="104"/>
      <c r="C50" s="87"/>
      <c r="D50" s="87"/>
      <c r="E50" s="87"/>
      <c r="F50" s="323"/>
      <c r="G50" s="373"/>
      <c r="H50" s="230"/>
      <c r="I50" s="230"/>
      <c r="J50" s="364"/>
      <c r="K50" s="372"/>
      <c r="L50" s="230"/>
      <c r="M50" s="232"/>
      <c r="N50" s="231"/>
    </row>
    <row r="51" spans="1:14" s="165" customFormat="1" x14ac:dyDescent="0.2">
      <c r="A51" s="163"/>
      <c r="B51" s="128" t="s">
        <v>595</v>
      </c>
      <c r="C51" s="129"/>
      <c r="D51" s="129"/>
      <c r="E51" s="129"/>
      <c r="F51" s="327" t="s">
        <v>38</v>
      </c>
      <c r="G51" s="373">
        <f t="shared" ref="G51:N51" si="32">+G28+G44+G49</f>
        <v>2904251.1937001161</v>
      </c>
      <c r="H51" s="230">
        <f t="shared" si="32"/>
        <v>583127.45030894503</v>
      </c>
      <c r="I51" s="230">
        <f t="shared" si="32"/>
        <v>124998.58528724208</v>
      </c>
      <c r="J51" s="364">
        <f t="shared" si="32"/>
        <v>12705.380529800947</v>
      </c>
      <c r="K51" s="372">
        <f t="shared" si="32"/>
        <v>1271307.430489389</v>
      </c>
      <c r="L51" s="230">
        <f t="shared" si="32"/>
        <v>268988.41838745249</v>
      </c>
      <c r="M51" s="230">
        <f t="shared" si="32"/>
        <v>60189.147176695478</v>
      </c>
      <c r="N51" s="231">
        <f t="shared" si="32"/>
        <v>7800.9513245023709</v>
      </c>
    </row>
    <row r="52" spans="1:14" ht="13.5" thickBot="1" x14ac:dyDescent="0.25">
      <c r="A52" s="103"/>
      <c r="B52" s="179" t="s">
        <v>505</v>
      </c>
      <c r="C52" s="180"/>
      <c r="D52" s="180"/>
      <c r="E52" s="180"/>
      <c r="F52" s="338" t="s">
        <v>496</v>
      </c>
      <c r="G52" s="184">
        <f t="shared" ref="G52:N52" si="33">+G51/G6</f>
        <v>580.8502387400232</v>
      </c>
      <c r="H52" s="315">
        <f t="shared" si="33"/>
        <v>583.12745030894507</v>
      </c>
      <c r="I52" s="182">
        <f t="shared" si="33"/>
        <v>624.99292643621038</v>
      </c>
      <c r="J52" s="184">
        <f t="shared" si="33"/>
        <v>814.4474698590351</v>
      </c>
      <c r="K52" s="182">
        <f t="shared" si="33"/>
        <v>508.52297219575559</v>
      </c>
      <c r="L52" s="182">
        <f t="shared" si="33"/>
        <v>537.976836774905</v>
      </c>
      <c r="M52" s="184">
        <f t="shared" si="33"/>
        <v>601.89147176695474</v>
      </c>
      <c r="N52" s="183">
        <f t="shared" si="33"/>
        <v>1200.1463576157494</v>
      </c>
    </row>
    <row r="53" spans="1:14" ht="13.5" thickBot="1" x14ac:dyDescent="0.25">
      <c r="B53" s="179"/>
      <c r="C53" s="180"/>
      <c r="D53" s="180"/>
      <c r="E53" s="180"/>
      <c r="F53" s="338"/>
      <c r="G53" s="315"/>
      <c r="H53" s="315"/>
      <c r="I53" s="182"/>
      <c r="J53" s="184"/>
      <c r="K53" s="182"/>
      <c r="L53" s="182"/>
      <c r="M53" s="184"/>
      <c r="N53" s="183"/>
    </row>
    <row r="54" spans="1:14" ht="13.5" thickBot="1" x14ac:dyDescent="0.25">
      <c r="A54" s="103"/>
      <c r="B54" s="89" t="s">
        <v>506</v>
      </c>
      <c r="C54" s="90"/>
      <c r="D54" s="90"/>
      <c r="E54" s="90"/>
      <c r="F54" s="91" t="s">
        <v>462</v>
      </c>
      <c r="G54" s="471" t="s">
        <v>463</v>
      </c>
      <c r="H54" s="472"/>
      <c r="I54" s="472"/>
      <c r="J54" s="472"/>
      <c r="K54" s="473" t="s">
        <v>464</v>
      </c>
      <c r="L54" s="468"/>
      <c r="M54" s="468"/>
      <c r="N54" s="470"/>
    </row>
    <row r="55" spans="1:14" ht="13.5" thickBot="1" x14ac:dyDescent="0.25">
      <c r="A55" s="103"/>
      <c r="B55" s="92" t="s">
        <v>507</v>
      </c>
      <c r="C55" s="93"/>
      <c r="D55" s="93" t="s">
        <v>508</v>
      </c>
      <c r="E55" s="93"/>
      <c r="F55" s="94"/>
      <c r="G55" s="95" t="s">
        <v>465</v>
      </c>
      <c r="H55" s="96" t="s">
        <v>466</v>
      </c>
      <c r="I55" s="96" t="s">
        <v>466</v>
      </c>
      <c r="J55" s="96" t="s">
        <v>467</v>
      </c>
      <c r="K55" s="99" t="s">
        <v>465</v>
      </c>
      <c r="L55" s="185" t="s">
        <v>466</v>
      </c>
      <c r="M55" s="100" t="s">
        <v>466</v>
      </c>
      <c r="N55" s="101" t="s">
        <v>467</v>
      </c>
    </row>
    <row r="56" spans="1:14" x14ac:dyDescent="0.2">
      <c r="A56" s="103"/>
      <c r="B56" s="474" t="s">
        <v>509</v>
      </c>
      <c r="C56" s="475"/>
      <c r="D56" s="475"/>
      <c r="E56" s="475"/>
      <c r="F56" s="475"/>
      <c r="G56" s="390" t="s">
        <v>510</v>
      </c>
      <c r="H56" s="391" t="s">
        <v>510</v>
      </c>
      <c r="I56" s="391" t="s">
        <v>510</v>
      </c>
      <c r="J56" s="392" t="s">
        <v>510</v>
      </c>
      <c r="K56" s="390" t="s">
        <v>605</v>
      </c>
      <c r="L56" s="391" t="s">
        <v>605</v>
      </c>
      <c r="M56" s="391" t="s">
        <v>605</v>
      </c>
      <c r="N56" s="392" t="s">
        <v>605</v>
      </c>
    </row>
    <row r="57" spans="1:14" ht="13.5" thickBot="1" x14ac:dyDescent="0.25">
      <c r="A57" s="103"/>
      <c r="B57" s="186" t="s">
        <v>461</v>
      </c>
      <c r="C57" s="281"/>
      <c r="D57" s="102"/>
      <c r="E57" s="102"/>
      <c r="F57" s="102"/>
      <c r="G57" s="365" t="s">
        <v>468</v>
      </c>
      <c r="H57" s="187" t="s">
        <v>468</v>
      </c>
      <c r="I57" s="187" t="s">
        <v>468</v>
      </c>
      <c r="J57" s="188" t="s">
        <v>468</v>
      </c>
      <c r="K57" s="365" t="s">
        <v>606</v>
      </c>
      <c r="L57" s="187" t="s">
        <v>606</v>
      </c>
      <c r="M57" s="187" t="s">
        <v>606</v>
      </c>
      <c r="N57" s="188" t="s">
        <v>606</v>
      </c>
    </row>
    <row r="58" spans="1:14" hidden="1" x14ac:dyDescent="0.2">
      <c r="A58" s="103"/>
      <c r="B58" s="104" t="s">
        <v>511</v>
      </c>
      <c r="C58" s="87"/>
      <c r="D58" s="87"/>
      <c r="E58" s="87"/>
      <c r="F58" s="297" t="s">
        <v>38</v>
      </c>
      <c r="G58" s="366">
        <v>0</v>
      </c>
      <c r="H58" s="189">
        <v>0</v>
      </c>
      <c r="I58" s="189">
        <v>0</v>
      </c>
      <c r="J58" s="190">
        <v>0</v>
      </c>
      <c r="K58" s="379">
        <v>0</v>
      </c>
      <c r="L58" s="189">
        <v>0</v>
      </c>
      <c r="M58" s="191">
        <v>0</v>
      </c>
      <c r="N58" s="190">
        <v>0</v>
      </c>
    </row>
    <row r="59" spans="1:14" hidden="1" x14ac:dyDescent="0.2">
      <c r="A59" s="103"/>
      <c r="B59" s="192" t="s">
        <v>512</v>
      </c>
      <c r="C59" s="282"/>
      <c r="D59" s="138"/>
      <c r="E59" s="138"/>
      <c r="F59" s="374" t="s">
        <v>9</v>
      </c>
      <c r="G59" s="367">
        <v>0</v>
      </c>
      <c r="H59" s="193">
        <v>0</v>
      </c>
      <c r="I59" s="193">
        <v>0</v>
      </c>
      <c r="J59" s="194">
        <v>0</v>
      </c>
      <c r="K59" s="380">
        <v>0</v>
      </c>
      <c r="L59" s="193">
        <v>0</v>
      </c>
      <c r="M59" s="195">
        <v>0</v>
      </c>
      <c r="N59" s="194">
        <v>0</v>
      </c>
    </row>
    <row r="60" spans="1:14" hidden="1" x14ac:dyDescent="0.2">
      <c r="A60" s="103"/>
      <c r="B60" s="149" t="s">
        <v>513</v>
      </c>
      <c r="C60" s="157"/>
      <c r="D60" s="87"/>
      <c r="E60" s="87"/>
      <c r="F60" s="375" t="s">
        <v>471</v>
      </c>
      <c r="G60" s="368">
        <v>0</v>
      </c>
      <c r="H60" s="196">
        <v>0</v>
      </c>
      <c r="I60" s="196">
        <v>0</v>
      </c>
      <c r="J60" s="197">
        <v>0</v>
      </c>
      <c r="K60" s="381">
        <v>0</v>
      </c>
      <c r="L60" s="196">
        <v>0</v>
      </c>
      <c r="M60" s="133">
        <v>0</v>
      </c>
      <c r="N60" s="198">
        <v>0</v>
      </c>
    </row>
    <row r="61" spans="1:14" hidden="1" x14ac:dyDescent="0.2">
      <c r="A61" s="103"/>
      <c r="B61" s="111" t="s">
        <v>514</v>
      </c>
      <c r="C61" s="280"/>
      <c r="D61" s="161"/>
      <c r="E61" s="161"/>
      <c r="F61" s="376" t="s">
        <v>497</v>
      </c>
      <c r="G61" s="369">
        <v>0</v>
      </c>
      <c r="H61" s="199">
        <v>0</v>
      </c>
      <c r="I61" s="199">
        <v>0</v>
      </c>
      <c r="J61" s="200">
        <v>0</v>
      </c>
      <c r="K61" s="382">
        <v>0</v>
      </c>
      <c r="L61" s="199">
        <v>0</v>
      </c>
      <c r="M61" s="201">
        <v>0</v>
      </c>
      <c r="N61" s="200">
        <v>0</v>
      </c>
    </row>
    <row r="62" spans="1:14" hidden="1" x14ac:dyDescent="0.2">
      <c r="A62" s="103"/>
      <c r="B62" s="149" t="s">
        <v>515</v>
      </c>
      <c r="C62" s="157"/>
      <c r="D62" s="88"/>
      <c r="E62" s="88"/>
      <c r="F62" s="375" t="s">
        <v>38</v>
      </c>
      <c r="G62" s="368">
        <v>0</v>
      </c>
      <c r="H62" s="196">
        <v>0</v>
      </c>
      <c r="I62" s="196">
        <v>0</v>
      </c>
      <c r="J62" s="197">
        <v>0</v>
      </c>
      <c r="K62" s="381">
        <v>0</v>
      </c>
      <c r="L62" s="196">
        <v>0</v>
      </c>
      <c r="M62" s="133">
        <v>0</v>
      </c>
      <c r="N62" s="197">
        <v>0</v>
      </c>
    </row>
    <row r="63" spans="1:14" x14ac:dyDescent="0.2">
      <c r="A63" s="103"/>
      <c r="B63" s="149" t="s">
        <v>469</v>
      </c>
      <c r="C63" s="340" t="s">
        <v>591</v>
      </c>
      <c r="D63" s="358">
        <v>5000</v>
      </c>
      <c r="E63" s="341">
        <v>3</v>
      </c>
      <c r="F63" s="375" t="s">
        <v>38</v>
      </c>
      <c r="G63" s="368"/>
      <c r="H63" s="196"/>
      <c r="I63" s="196"/>
      <c r="J63" s="197"/>
      <c r="K63" s="381">
        <f>+K25*$E63+K12*$D63</f>
        <v>5839249.2059255764</v>
      </c>
      <c r="L63" s="196">
        <f>+L25*$E63+L12*$D63</f>
        <v>1369331.4038330824</v>
      </c>
      <c r="M63" s="196">
        <f>+M25*$E63+M12*$D63</f>
        <v>362532.99364981666</v>
      </c>
      <c r="N63" s="197">
        <f>+N25*$E63+N12*$D63</f>
        <v>92500</v>
      </c>
    </row>
    <row r="64" spans="1:14" x14ac:dyDescent="0.2">
      <c r="A64" s="103"/>
      <c r="B64" s="104" t="s">
        <v>516</v>
      </c>
      <c r="C64" s="340" t="s">
        <v>583</v>
      </c>
      <c r="D64" s="202">
        <v>0</v>
      </c>
      <c r="E64" s="202">
        <v>1.7</v>
      </c>
      <c r="F64" s="297" t="s">
        <v>38</v>
      </c>
      <c r="G64" s="368">
        <f>+G25*$E64</f>
        <v>758871.09323617374</v>
      </c>
      <c r="H64" s="196">
        <f>+H25*$E64</f>
        <v>333959.11990665179</v>
      </c>
      <c r="I64" s="196">
        <f t="shared" ref="I64:J64" si="34">+I25*$E64</f>
        <v>146966.58597603993</v>
      </c>
      <c r="J64" s="197">
        <f t="shared" si="34"/>
        <v>34000</v>
      </c>
      <c r="K64" s="381"/>
      <c r="L64" s="196"/>
      <c r="M64" s="133"/>
      <c r="N64" s="197"/>
    </row>
    <row r="65" spans="1:27" s="165" customFormat="1" x14ac:dyDescent="0.2">
      <c r="A65" s="163"/>
      <c r="B65" s="142" t="s">
        <v>517</v>
      </c>
      <c r="C65" s="175"/>
      <c r="D65" s="175"/>
      <c r="E65" s="175"/>
      <c r="F65" s="301" t="s">
        <v>38</v>
      </c>
      <c r="G65" s="218">
        <f>+G63+G64</f>
        <v>758871.09323617374</v>
      </c>
      <c r="H65" s="144">
        <f>+H63+H64</f>
        <v>333959.11990665179</v>
      </c>
      <c r="I65" s="144">
        <f t="shared" ref="I65:N65" si="35">+I63+I64</f>
        <v>146966.58597603993</v>
      </c>
      <c r="J65" s="145">
        <f t="shared" si="35"/>
        <v>34000</v>
      </c>
      <c r="K65" s="332">
        <f t="shared" si="35"/>
        <v>5839249.2059255764</v>
      </c>
      <c r="L65" s="144">
        <f t="shared" si="35"/>
        <v>1369331.4038330824</v>
      </c>
      <c r="M65" s="144">
        <f t="shared" si="35"/>
        <v>362532.99364981666</v>
      </c>
      <c r="N65" s="145">
        <f t="shared" si="35"/>
        <v>92500</v>
      </c>
      <c r="O65" s="85"/>
      <c r="P65" s="85"/>
      <c r="Q65" s="85"/>
      <c r="R65" s="85"/>
      <c r="S65" s="85"/>
      <c r="T65" s="85"/>
      <c r="U65" s="85"/>
      <c r="V65" s="85"/>
      <c r="W65" s="85"/>
      <c r="X65" s="85"/>
      <c r="Y65" s="85"/>
      <c r="Z65" s="85"/>
      <c r="AA65" s="85"/>
    </row>
    <row r="66" spans="1:27" x14ac:dyDescent="0.2">
      <c r="A66" s="103"/>
      <c r="B66" s="104" t="s">
        <v>518</v>
      </c>
      <c r="C66" s="87"/>
      <c r="D66" s="87"/>
      <c r="E66" s="87"/>
      <c r="F66" s="297" t="s">
        <v>9</v>
      </c>
      <c r="G66" s="393">
        <v>0.95</v>
      </c>
      <c r="H66" s="342">
        <v>0.95</v>
      </c>
      <c r="I66" s="342">
        <v>0.95</v>
      </c>
      <c r="J66" s="343">
        <v>0.95</v>
      </c>
      <c r="K66" s="380"/>
      <c r="L66" s="193"/>
      <c r="M66" s="195"/>
      <c r="N66" s="194"/>
    </row>
    <row r="67" spans="1:27" x14ac:dyDescent="0.2">
      <c r="A67" s="103"/>
      <c r="B67" s="205" t="s">
        <v>519</v>
      </c>
      <c r="C67" s="161"/>
      <c r="D67" s="161"/>
      <c r="E67" s="161"/>
      <c r="F67" s="299" t="s">
        <v>478</v>
      </c>
      <c r="G67" s="212">
        <f>+G6/11/G66*1000</f>
        <v>478468.89952153113</v>
      </c>
      <c r="H67" s="206">
        <f>+H6/11/H66*1000</f>
        <v>95693.779904306226</v>
      </c>
      <c r="I67" s="206">
        <f>+I6/11/I66*1000</f>
        <v>19138.75598086125</v>
      </c>
      <c r="J67" s="207">
        <f>+J6/11/J66*1000</f>
        <v>1492.8229665071769</v>
      </c>
      <c r="K67" s="383"/>
      <c r="L67" s="206"/>
      <c r="M67" s="208"/>
      <c r="N67" s="207"/>
    </row>
    <row r="68" spans="1:27" x14ac:dyDescent="0.2">
      <c r="A68" s="103"/>
      <c r="B68" s="192" t="s">
        <v>520</v>
      </c>
      <c r="C68" s="282"/>
      <c r="D68" s="138"/>
      <c r="E68" s="138"/>
      <c r="F68" s="298"/>
      <c r="G68" s="209"/>
      <c r="H68" s="210"/>
      <c r="I68" s="210"/>
      <c r="J68" s="211"/>
      <c r="K68" s="384">
        <v>3.3</v>
      </c>
      <c r="L68" s="344">
        <v>3.3</v>
      </c>
      <c r="M68" s="345">
        <v>3.3</v>
      </c>
      <c r="N68" s="346">
        <v>3.3</v>
      </c>
    </row>
    <row r="69" spans="1:27" x14ac:dyDescent="0.2">
      <c r="A69" s="103"/>
      <c r="B69" s="111" t="s">
        <v>521</v>
      </c>
      <c r="C69" s="280"/>
      <c r="D69" s="161"/>
      <c r="E69" s="161"/>
      <c r="F69" s="376" t="s">
        <v>6</v>
      </c>
      <c r="G69" s="212"/>
      <c r="H69" s="206"/>
      <c r="I69" s="206"/>
      <c r="J69" s="207"/>
      <c r="K69" s="385">
        <f>+K6/K68</f>
        <v>757.57575757575762</v>
      </c>
      <c r="L69" s="213">
        <f>+L6/L68</f>
        <v>151.51515151515153</v>
      </c>
      <c r="M69" s="213">
        <f>+M6/M68</f>
        <v>30.303030303030305</v>
      </c>
      <c r="N69" s="214">
        <f>+N6/N68</f>
        <v>1.9696969696969697</v>
      </c>
    </row>
    <row r="70" spans="1:27" x14ac:dyDescent="0.2">
      <c r="A70" s="103"/>
      <c r="B70" s="128" t="s">
        <v>522</v>
      </c>
      <c r="C70" s="129"/>
      <c r="D70" s="87"/>
      <c r="E70" s="87"/>
      <c r="F70" s="291"/>
      <c r="G70" s="370"/>
      <c r="H70" s="215"/>
      <c r="I70" s="215"/>
      <c r="J70" s="216"/>
      <c r="K70" s="386"/>
      <c r="L70" s="215"/>
      <c r="M70" s="88"/>
      <c r="N70" s="216"/>
    </row>
    <row r="71" spans="1:27" x14ac:dyDescent="0.2">
      <c r="A71" s="103"/>
      <c r="B71" s="128" t="s">
        <v>607</v>
      </c>
      <c r="C71" s="129"/>
      <c r="D71" s="347">
        <f>+D28</f>
        <v>7.3999999999999996E-2</v>
      </c>
      <c r="E71" s="129"/>
      <c r="F71" s="300" t="s">
        <v>38</v>
      </c>
      <c r="G71" s="316">
        <f t="shared" ref="G71:N71" si="36">+G65*$D71</f>
        <v>56156.460899476857</v>
      </c>
      <c r="H71" s="130">
        <f t="shared" si="36"/>
        <v>24712.974873092229</v>
      </c>
      <c r="I71" s="130">
        <f t="shared" si="36"/>
        <v>10875.527362226954</v>
      </c>
      <c r="J71" s="131">
        <f t="shared" si="36"/>
        <v>2516</v>
      </c>
      <c r="K71" s="331">
        <f t="shared" si="36"/>
        <v>432104.44123849261</v>
      </c>
      <c r="L71" s="130">
        <f t="shared" si="36"/>
        <v>101330.5238836481</v>
      </c>
      <c r="M71" s="130">
        <f t="shared" si="36"/>
        <v>26827.441530086431</v>
      </c>
      <c r="N71" s="131">
        <f t="shared" si="36"/>
        <v>6845</v>
      </c>
    </row>
    <row r="72" spans="1:27" hidden="1" x14ac:dyDescent="0.2">
      <c r="A72" s="103"/>
      <c r="B72" s="134" t="s">
        <v>460</v>
      </c>
      <c r="C72" s="283"/>
      <c r="D72" s="87"/>
      <c r="E72" s="87"/>
      <c r="F72" s="291"/>
      <c r="G72" s="371"/>
      <c r="H72" s="217"/>
      <c r="I72" s="217"/>
      <c r="J72" s="169"/>
      <c r="K72" s="361"/>
      <c r="L72" s="217"/>
      <c r="M72" s="87"/>
      <c r="N72" s="169"/>
    </row>
    <row r="73" spans="1:27" x14ac:dyDescent="0.2">
      <c r="A73" s="103"/>
      <c r="B73" s="128" t="s">
        <v>584</v>
      </c>
      <c r="C73" s="129"/>
      <c r="D73" s="87"/>
      <c r="E73" s="87"/>
      <c r="F73" s="291"/>
      <c r="G73" s="371"/>
      <c r="H73" s="217"/>
      <c r="I73" s="217"/>
      <c r="J73" s="169"/>
      <c r="K73" s="361"/>
      <c r="L73" s="217"/>
      <c r="M73" s="87"/>
      <c r="N73" s="169"/>
    </row>
    <row r="74" spans="1:27" x14ac:dyDescent="0.2">
      <c r="A74" s="103"/>
      <c r="B74" s="149" t="s">
        <v>523</v>
      </c>
      <c r="C74" s="157"/>
      <c r="D74" s="348">
        <v>300</v>
      </c>
      <c r="E74" s="87" t="s">
        <v>524</v>
      </c>
      <c r="F74" s="297" t="s">
        <v>38</v>
      </c>
      <c r="G74" s="317">
        <f>+$D74</f>
        <v>300</v>
      </c>
      <c r="H74" s="170">
        <f>+$D74</f>
        <v>300</v>
      </c>
      <c r="I74" s="170">
        <f t="shared" ref="I74:J74" si="37">+$D74</f>
        <v>300</v>
      </c>
      <c r="J74" s="171">
        <f t="shared" si="37"/>
        <v>300</v>
      </c>
      <c r="K74" s="361"/>
      <c r="L74" s="217"/>
      <c r="M74" s="87"/>
      <c r="N74" s="169"/>
    </row>
    <row r="75" spans="1:27" x14ac:dyDescent="0.2">
      <c r="B75" s="134" t="s">
        <v>585</v>
      </c>
      <c r="C75" s="127">
        <v>20000</v>
      </c>
      <c r="D75" s="349">
        <v>6.8970000000000002</v>
      </c>
      <c r="E75" s="87" t="s">
        <v>499</v>
      </c>
      <c r="F75" s="297" t="s">
        <v>38</v>
      </c>
      <c r="G75" s="317">
        <f>+IF(G$67&gt;$C75,$C75*$D75,G67*$D75)</f>
        <v>137940</v>
      </c>
      <c r="H75" s="170">
        <f>+IF(H$67&gt;$C75,$C75*$D75,H67*$D75)</f>
        <v>137940</v>
      </c>
      <c r="I75" s="170">
        <f t="shared" ref="I75:J75" si="38">+IF(I67&gt;$C75,$C75*$D75,I67*$D75)</f>
        <v>132000.00000000003</v>
      </c>
      <c r="J75" s="171">
        <f t="shared" si="38"/>
        <v>10296</v>
      </c>
      <c r="K75" s="361"/>
      <c r="L75" s="217"/>
      <c r="M75" s="87"/>
      <c r="N75" s="169"/>
    </row>
    <row r="76" spans="1:27" x14ac:dyDescent="0.2">
      <c r="B76" s="134" t="s">
        <v>586</v>
      </c>
      <c r="C76" s="127">
        <v>75000</v>
      </c>
      <c r="D76" s="349">
        <v>6.8603896353166984</v>
      </c>
      <c r="E76" s="87" t="s">
        <v>499</v>
      </c>
      <c r="F76" s="297" t="s">
        <v>38</v>
      </c>
      <c r="G76" s="317">
        <f>+IF(G67&lt;$C75,0,IF(G$67&gt;$C76,($C76-$C75)*$D76,(G67-$C75)*$D76))</f>
        <v>377321.42994241841</v>
      </c>
      <c r="H76" s="170">
        <f>+IF(H67&lt;$C75,0,IF(H$67&gt;$C76,($C76-$C75)*$D76,(H67-$C75)*$D76))</f>
        <v>377321.42994241841</v>
      </c>
      <c r="I76" s="170">
        <f t="shared" ref="I76:J76" si="39">+IF(I67&lt;$C75,0,IF(I$67&gt;$C76,($C76-$C75)*$D76,(I67-$C75)*$D76))</f>
        <v>0</v>
      </c>
      <c r="J76" s="171">
        <f t="shared" si="39"/>
        <v>0</v>
      </c>
      <c r="K76" s="361"/>
      <c r="L76" s="217"/>
      <c r="M76" s="87"/>
      <c r="N76" s="169"/>
    </row>
    <row r="77" spans="1:27" x14ac:dyDescent="0.2">
      <c r="B77" s="134" t="s">
        <v>586</v>
      </c>
      <c r="C77" s="127">
        <v>150000</v>
      </c>
      <c r="D77" s="349">
        <v>6.6296333973128601</v>
      </c>
      <c r="E77" s="87" t="s">
        <v>499</v>
      </c>
      <c r="F77" s="297" t="s">
        <v>38</v>
      </c>
      <c r="G77" s="317">
        <f>+IF(G67&lt;$C76,0,IF(G$67&gt;$C77,($C77-$C76)*$D77,(G67-$C76)*$D77))</f>
        <v>497222.50479846448</v>
      </c>
      <c r="H77" s="170">
        <f>+IF(H67&lt;$C76,0,IF(H$67&gt;$C77,($C77-$C76)*$D77,(H67-$C76)*$D77))</f>
        <v>137192.17437023026</v>
      </c>
      <c r="I77" s="170">
        <f t="shared" ref="I77:J77" si="40">+IF(I67&lt;$C76,0,IF(I$67&gt;$C77,($C77-$C76)*$D77,(I67-$C76)*$D77))</f>
        <v>0</v>
      </c>
      <c r="J77" s="171">
        <f t="shared" si="40"/>
        <v>0</v>
      </c>
      <c r="K77" s="361"/>
      <c r="L77" s="217"/>
      <c r="M77" s="87"/>
      <c r="N77" s="169"/>
    </row>
    <row r="78" spans="1:27" x14ac:dyDescent="0.2">
      <c r="B78" s="134" t="s">
        <v>586</v>
      </c>
      <c r="C78" s="127">
        <v>300000</v>
      </c>
      <c r="D78" s="349">
        <v>6.4920671785028796</v>
      </c>
      <c r="E78" s="87" t="s">
        <v>499</v>
      </c>
      <c r="F78" s="297" t="s">
        <v>38</v>
      </c>
      <c r="G78" s="317">
        <f>+IF(G67&lt;$C77,0,IF(G$67&gt;$C78,($C78-$C77)*$D78,(G67-$C77)*$D78))</f>
        <v>973810.07677543198</v>
      </c>
      <c r="H78" s="170">
        <f>+IF(H67&lt;$C77,0,IF(H$67&gt;$C78,($C78-$C77)*$D78,(H67-$C77)*$D78))</f>
        <v>0</v>
      </c>
      <c r="I78" s="170">
        <v>0</v>
      </c>
      <c r="J78" s="171">
        <v>0</v>
      </c>
      <c r="K78" s="361"/>
      <c r="L78" s="217"/>
      <c r="M78" s="87"/>
      <c r="N78" s="169"/>
    </row>
    <row r="79" spans="1:27" x14ac:dyDescent="0.2">
      <c r="B79" s="134" t="s">
        <v>587</v>
      </c>
      <c r="C79" s="350">
        <f>+C78</f>
        <v>300000</v>
      </c>
      <c r="D79" s="349">
        <v>6</v>
      </c>
      <c r="E79" s="87" t="s">
        <v>499</v>
      </c>
      <c r="F79" s="297" t="s">
        <v>38</v>
      </c>
      <c r="G79" s="317">
        <f>+IF(G67&lt;$C78,0,(G67-$C79)*$D79)</f>
        <v>1070813.3971291869</v>
      </c>
      <c r="H79" s="170">
        <f>+IF(H67&lt;$C78,0,(H67-$C79)*$D79)</f>
        <v>0</v>
      </c>
      <c r="I79" s="170">
        <f t="shared" ref="I79:J79" si="41">+IF(I67&lt;$C78,0,(I67-$C79)*$D79)</f>
        <v>0</v>
      </c>
      <c r="J79" s="171">
        <f t="shared" si="41"/>
        <v>0</v>
      </c>
      <c r="K79" s="361"/>
      <c r="L79" s="217"/>
      <c r="M79" s="87"/>
      <c r="N79" s="169"/>
    </row>
    <row r="80" spans="1:27" x14ac:dyDescent="0.2">
      <c r="A80" s="103"/>
      <c r="B80" s="142" t="s">
        <v>525</v>
      </c>
      <c r="C80" s="175"/>
      <c r="D80" s="175"/>
      <c r="E80" s="175"/>
      <c r="F80" s="301" t="s">
        <v>38</v>
      </c>
      <c r="G80" s="218">
        <f>+SUM(G74:G79)</f>
        <v>3057407.4086455018</v>
      </c>
      <c r="H80" s="144">
        <f t="shared" ref="H80:J80" si="42">+SUM(H74:H79)</f>
        <v>652753.60431264865</v>
      </c>
      <c r="I80" s="144">
        <f t="shared" si="42"/>
        <v>132300.00000000003</v>
      </c>
      <c r="J80" s="145">
        <f t="shared" si="42"/>
        <v>10596</v>
      </c>
      <c r="K80" s="361"/>
      <c r="L80" s="217"/>
      <c r="M80" s="87"/>
      <c r="N80" s="169"/>
    </row>
    <row r="81" spans="1:14" x14ac:dyDescent="0.2">
      <c r="A81" s="103"/>
      <c r="B81" s="352" t="s">
        <v>526</v>
      </c>
      <c r="C81" s="353"/>
      <c r="D81" s="354"/>
      <c r="E81" s="162"/>
      <c r="F81" s="377" t="s">
        <v>527</v>
      </c>
      <c r="G81" s="394">
        <f>+G80/G67</f>
        <v>6.3899814840690983</v>
      </c>
      <c r="H81" s="355">
        <f>+H80/H67</f>
        <v>6.8212751650671777</v>
      </c>
      <c r="I81" s="355">
        <f t="shared" ref="I81:J81" si="43">+I80/I67</f>
        <v>6.9126749999999992</v>
      </c>
      <c r="J81" s="356">
        <f t="shared" si="43"/>
        <v>7.0979615384615391</v>
      </c>
      <c r="K81" s="387" t="s">
        <v>460</v>
      </c>
      <c r="L81" s="220" t="s">
        <v>460</v>
      </c>
      <c r="M81" s="219" t="s">
        <v>460</v>
      </c>
      <c r="N81" s="221" t="s">
        <v>460</v>
      </c>
    </row>
    <row r="82" spans="1:14" x14ac:dyDescent="0.2">
      <c r="A82" s="103"/>
      <c r="B82" s="115" t="s">
        <v>528</v>
      </c>
      <c r="C82" s="222"/>
      <c r="D82" s="351">
        <v>1200</v>
      </c>
      <c r="E82" s="222" t="s">
        <v>496</v>
      </c>
      <c r="F82" s="378" t="s">
        <v>38</v>
      </c>
      <c r="G82" s="395"/>
      <c r="H82" s="223"/>
      <c r="I82" s="223"/>
      <c r="J82" s="224"/>
      <c r="K82" s="388">
        <f>+$D82*K69</f>
        <v>909090.90909090918</v>
      </c>
      <c r="L82" s="203">
        <f>+$D82*L69</f>
        <v>181818.18181818182</v>
      </c>
      <c r="M82" s="203">
        <f t="shared" ref="M82:N82" si="44">+$D82*M69</f>
        <v>36363.636363636368</v>
      </c>
      <c r="N82" s="204">
        <f t="shared" si="44"/>
        <v>2363.6363636363635</v>
      </c>
    </row>
    <row r="83" spans="1:14" x14ac:dyDescent="0.2">
      <c r="A83" s="103"/>
      <c r="B83" s="128" t="s">
        <v>500</v>
      </c>
      <c r="C83" s="129"/>
      <c r="D83" s="87"/>
      <c r="E83" s="87"/>
      <c r="F83" s="291"/>
      <c r="G83" s="371"/>
      <c r="H83" s="217"/>
      <c r="I83" s="217"/>
      <c r="J83" s="169"/>
      <c r="K83" s="361"/>
      <c r="L83" s="217"/>
      <c r="M83" s="87"/>
      <c r="N83" s="169"/>
    </row>
    <row r="84" spans="1:14" x14ac:dyDescent="0.2">
      <c r="A84" s="103"/>
      <c r="B84" s="104" t="s">
        <v>501</v>
      </c>
      <c r="C84" s="87"/>
      <c r="D84" s="225" t="s">
        <v>460</v>
      </c>
      <c r="E84" s="226" t="s">
        <v>460</v>
      </c>
      <c r="F84" s="297" t="s">
        <v>38</v>
      </c>
      <c r="G84" s="317">
        <f>+G47*$E$64</f>
        <v>680</v>
      </c>
      <c r="H84" s="170">
        <f>+H47*$E$64</f>
        <v>680</v>
      </c>
      <c r="I84" s="170">
        <f>+I47*$E64</f>
        <v>680</v>
      </c>
      <c r="J84" s="171">
        <f>+J47*$E64</f>
        <v>680</v>
      </c>
      <c r="K84" s="333">
        <f>+K47*$E63</f>
        <v>1200</v>
      </c>
      <c r="L84" s="170">
        <f>+L47*$E63</f>
        <v>1200</v>
      </c>
      <c r="M84" s="170">
        <f t="shared" ref="M84:N84" si="45">+M47*$E63</f>
        <v>1200</v>
      </c>
      <c r="N84" s="171">
        <f t="shared" si="45"/>
        <v>1200</v>
      </c>
    </row>
    <row r="85" spans="1:14" x14ac:dyDescent="0.2">
      <c r="A85" s="103"/>
      <c r="B85" s="149" t="s">
        <v>529</v>
      </c>
      <c r="C85" s="157"/>
      <c r="D85" s="172">
        <v>40</v>
      </c>
      <c r="E85" s="87" t="s">
        <v>496</v>
      </c>
      <c r="F85" s="297" t="s">
        <v>38</v>
      </c>
      <c r="G85" s="317">
        <f>+G$6*$D85</f>
        <v>200000</v>
      </c>
      <c r="H85" s="170">
        <f>+H$6*$D85</f>
        <v>40000</v>
      </c>
      <c r="I85" s="170">
        <f>+I6*$D85</f>
        <v>8000</v>
      </c>
      <c r="J85" s="171">
        <f>+J6*$D85</f>
        <v>624</v>
      </c>
      <c r="K85" s="389"/>
      <c r="L85" s="228"/>
      <c r="M85" s="227"/>
      <c r="N85" s="229"/>
    </row>
    <row r="86" spans="1:14" x14ac:dyDescent="0.2">
      <c r="A86" s="103"/>
      <c r="B86" s="149" t="s">
        <v>530</v>
      </c>
      <c r="C86" s="157"/>
      <c r="D86" s="172">
        <v>60</v>
      </c>
      <c r="E86" s="87" t="s">
        <v>496</v>
      </c>
      <c r="F86" s="297" t="s">
        <v>38</v>
      </c>
      <c r="G86" s="318"/>
      <c r="H86" s="173"/>
      <c r="I86" s="173"/>
      <c r="J86" s="174"/>
      <c r="K86" s="333">
        <f t="shared" ref="K86:N86" si="46">+K$6*$D86</f>
        <v>150000</v>
      </c>
      <c r="L86" s="170">
        <f t="shared" si="46"/>
        <v>30000</v>
      </c>
      <c r="M86" s="170">
        <f t="shared" si="46"/>
        <v>6000</v>
      </c>
      <c r="N86" s="171">
        <f t="shared" si="46"/>
        <v>390</v>
      </c>
    </row>
    <row r="87" spans="1:14" x14ac:dyDescent="0.2">
      <c r="A87" s="103"/>
      <c r="B87" s="142" t="s">
        <v>504</v>
      </c>
      <c r="C87" s="175"/>
      <c r="D87" s="161"/>
      <c r="E87" s="161"/>
      <c r="F87" s="299" t="s">
        <v>38</v>
      </c>
      <c r="G87" s="319">
        <f>+SUM(G84:G86)</f>
        <v>200680</v>
      </c>
      <c r="H87" s="176">
        <f>+SUM(H84:H86)</f>
        <v>40680</v>
      </c>
      <c r="I87" s="176">
        <f t="shared" ref="I87:N87" si="47">+SUM(I84:I86)</f>
        <v>8680</v>
      </c>
      <c r="J87" s="177">
        <f t="shared" si="47"/>
        <v>1304</v>
      </c>
      <c r="K87" s="334">
        <f t="shared" si="47"/>
        <v>151200</v>
      </c>
      <c r="L87" s="176">
        <f t="shared" si="47"/>
        <v>31200</v>
      </c>
      <c r="M87" s="176">
        <f t="shared" si="47"/>
        <v>7200</v>
      </c>
      <c r="N87" s="177">
        <f t="shared" si="47"/>
        <v>1590</v>
      </c>
    </row>
    <row r="88" spans="1:14" x14ac:dyDescent="0.2">
      <c r="A88" s="103"/>
      <c r="B88" s="104"/>
      <c r="C88" s="87"/>
      <c r="D88" s="87"/>
      <c r="E88" s="87"/>
      <c r="F88" s="297"/>
      <c r="G88" s="372"/>
      <c r="H88" s="230"/>
      <c r="I88" s="230"/>
      <c r="J88" s="231"/>
      <c r="K88" s="373"/>
      <c r="L88" s="230"/>
      <c r="M88" s="232"/>
      <c r="N88" s="231"/>
    </row>
    <row r="89" spans="1:14" x14ac:dyDescent="0.2">
      <c r="A89" s="103"/>
      <c r="B89" s="128" t="s">
        <v>596</v>
      </c>
      <c r="C89" s="129"/>
      <c r="D89" s="129"/>
      <c r="E89" s="129"/>
      <c r="F89" s="300" t="s">
        <v>38</v>
      </c>
      <c r="G89" s="372">
        <f>+G71+G80+G82+G87</f>
        <v>3314243.8695449787</v>
      </c>
      <c r="H89" s="230">
        <f>+H71+H80+H82+H87</f>
        <v>718146.57918574091</v>
      </c>
      <c r="I89" s="230">
        <f t="shared" ref="I89:N89" si="48">+I71+I80+I82+I87</f>
        <v>151855.52736222697</v>
      </c>
      <c r="J89" s="231">
        <f t="shared" si="48"/>
        <v>14416</v>
      </c>
      <c r="K89" s="373">
        <f t="shared" ref="K89" si="49">+K71+K80+K82+K87</f>
        <v>1492395.3503294019</v>
      </c>
      <c r="L89" s="230">
        <f t="shared" si="48"/>
        <v>314348.70570182992</v>
      </c>
      <c r="M89" s="230">
        <f t="shared" si="48"/>
        <v>70391.077893722802</v>
      </c>
      <c r="N89" s="231">
        <f t="shared" si="48"/>
        <v>10798.636363636364</v>
      </c>
    </row>
    <row r="90" spans="1:14" ht="13.5" thickBot="1" x14ac:dyDescent="0.25">
      <c r="A90" s="103"/>
      <c r="B90" s="179" t="s">
        <v>505</v>
      </c>
      <c r="C90" s="180"/>
      <c r="D90" s="180"/>
      <c r="E90" s="180"/>
      <c r="F90" s="302" t="s">
        <v>21</v>
      </c>
      <c r="G90" s="181">
        <f t="shared" ref="G90:N90" si="50">+G89/G6</f>
        <v>662.84877390899578</v>
      </c>
      <c r="H90" s="315">
        <f t="shared" si="50"/>
        <v>718.14657918574096</v>
      </c>
      <c r="I90" s="182">
        <f t="shared" si="50"/>
        <v>759.27763681113493</v>
      </c>
      <c r="J90" s="396">
        <f t="shared" si="50"/>
        <v>924.10256410256409</v>
      </c>
      <c r="K90" s="335">
        <f t="shared" si="50"/>
        <v>596.95814013176073</v>
      </c>
      <c r="L90" s="182">
        <f t="shared" si="50"/>
        <v>628.69741140365988</v>
      </c>
      <c r="M90" s="184">
        <f t="shared" si="50"/>
        <v>703.91077893722797</v>
      </c>
      <c r="N90" s="183">
        <f t="shared" si="50"/>
        <v>1661.3286713286714</v>
      </c>
    </row>
    <row r="91" spans="1:14" s="88" customFormat="1" ht="13.5" thickBot="1" x14ac:dyDescent="0.25">
      <c r="A91" s="87"/>
      <c r="B91" s="162"/>
      <c r="C91" s="162"/>
      <c r="D91" s="162"/>
      <c r="E91" s="162"/>
      <c r="F91" s="162"/>
      <c r="G91" s="233"/>
      <c r="H91" s="233"/>
      <c r="I91" s="233"/>
      <c r="J91" s="233"/>
      <c r="K91" s="233"/>
      <c r="L91" s="233"/>
      <c r="M91" s="233"/>
      <c r="N91" s="233"/>
    </row>
    <row r="92" spans="1:14" x14ac:dyDescent="0.2">
      <c r="A92" s="103"/>
      <c r="B92" s="234" t="s">
        <v>588</v>
      </c>
      <c r="C92" s="235" t="s">
        <v>590</v>
      </c>
      <c r="D92" s="235"/>
      <c r="E92" s="235"/>
      <c r="F92" s="236" t="s">
        <v>492</v>
      </c>
      <c r="G92" s="237">
        <f>+G89-G51</f>
        <v>409992.67584486259</v>
      </c>
      <c r="H92" s="237">
        <f>+H89-H51</f>
        <v>135019.12887679588</v>
      </c>
      <c r="I92" s="237">
        <f t="shared" ref="I92:N92" si="51">+I89-I51</f>
        <v>26856.942074984894</v>
      </c>
      <c r="J92" s="237">
        <f t="shared" si="51"/>
        <v>1710.6194701990535</v>
      </c>
      <c r="K92" s="237">
        <f t="shared" ref="K92" si="52">+K89-K51</f>
        <v>221087.91984001291</v>
      </c>
      <c r="L92" s="237">
        <f t="shared" si="51"/>
        <v>45360.287314377434</v>
      </c>
      <c r="M92" s="237">
        <f t="shared" si="51"/>
        <v>10201.930717027324</v>
      </c>
      <c r="N92" s="237">
        <f t="shared" si="51"/>
        <v>2997.6850391339931</v>
      </c>
    </row>
    <row r="93" spans="1:14" ht="13.5" thickBot="1" x14ac:dyDescent="0.25">
      <c r="A93" s="103"/>
      <c r="B93" s="238" t="s">
        <v>588</v>
      </c>
      <c r="C93" s="239" t="s">
        <v>590</v>
      </c>
      <c r="D93" s="239"/>
      <c r="E93" s="239"/>
      <c r="F93" s="240" t="s">
        <v>9</v>
      </c>
      <c r="G93" s="241">
        <f>+G92/G$89</f>
        <v>0.12370624853902244</v>
      </c>
      <c r="H93" s="241">
        <f>+H92/H89</f>
        <v>0.18801054379439525</v>
      </c>
      <c r="I93" s="241">
        <f t="shared" ref="I93:N93" si="53">+I92/I89</f>
        <v>0.17685850848828158</v>
      </c>
      <c r="J93" s="241">
        <f t="shared" si="53"/>
        <v>0.11866117301602758</v>
      </c>
      <c r="K93" s="241">
        <f t="shared" si="53"/>
        <v>0.1481429969553405</v>
      </c>
      <c r="L93" s="241">
        <f t="shared" si="53"/>
        <v>0.14429926540687957</v>
      </c>
      <c r="M93" s="241">
        <f t="shared" si="53"/>
        <v>0.14493215649333155</v>
      </c>
      <c r="N93" s="241">
        <f t="shared" si="53"/>
        <v>0.27759847986255776</v>
      </c>
    </row>
    <row r="94" spans="1:14" ht="13.5" thickBot="1" x14ac:dyDescent="0.25"/>
    <row r="95" spans="1:14" x14ac:dyDescent="0.2">
      <c r="B95" s="234" t="s">
        <v>588</v>
      </c>
      <c r="C95" s="235" t="s">
        <v>589</v>
      </c>
      <c r="D95" s="235"/>
      <c r="E95" s="235"/>
      <c r="F95" s="236" t="s">
        <v>492</v>
      </c>
      <c r="G95" s="237">
        <f>+G92-G71</f>
        <v>353836.21494538576</v>
      </c>
      <c r="H95" s="237">
        <f t="shared" ref="H95:N95" si="54">+H92-H71</f>
        <v>110306.15400370365</v>
      </c>
      <c r="I95" s="237">
        <f t="shared" si="54"/>
        <v>15981.41471275794</v>
      </c>
      <c r="J95" s="237">
        <f t="shared" si="54"/>
        <v>-805.38052980094653</v>
      </c>
      <c r="K95" s="237">
        <f t="shared" si="54"/>
        <v>-211016.5213984797</v>
      </c>
      <c r="L95" s="237">
        <f t="shared" si="54"/>
        <v>-55970.236569270666</v>
      </c>
      <c r="M95" s="237">
        <f t="shared" si="54"/>
        <v>-16625.510813059107</v>
      </c>
      <c r="N95" s="237">
        <f t="shared" si="54"/>
        <v>-3847.3149608660069</v>
      </c>
    </row>
    <row r="96" spans="1:14" ht="13.5" thickBot="1" x14ac:dyDescent="0.25">
      <c r="B96" s="238" t="s">
        <v>588</v>
      </c>
      <c r="C96" s="239" t="s">
        <v>589</v>
      </c>
      <c r="D96" s="239"/>
      <c r="E96" s="239"/>
      <c r="F96" s="240" t="s">
        <v>9</v>
      </c>
      <c r="G96" s="241">
        <f>+G95/G$89</f>
        <v>0.10676227485757253</v>
      </c>
      <c r="H96" s="241">
        <f t="shared" ref="H96:N96" si="55">+H95/H$89</f>
        <v>0.15359838395216271</v>
      </c>
      <c r="I96" s="241">
        <f t="shared" si="55"/>
        <v>0.10524091543034085</v>
      </c>
      <c r="J96" s="241">
        <f t="shared" si="55"/>
        <v>-5.5867128870764879E-2</v>
      </c>
      <c r="K96" s="241">
        <f t="shared" si="55"/>
        <v>-0.1413945181160636</v>
      </c>
      <c r="L96" s="241">
        <f t="shared" si="55"/>
        <v>-0.17805143000130649</v>
      </c>
      <c r="M96" s="241">
        <f t="shared" si="55"/>
        <v>-0.23618775717798327</v>
      </c>
      <c r="N96" s="241">
        <f t="shared" si="55"/>
        <v>-0.35627785132403988</v>
      </c>
    </row>
  </sheetData>
  <mergeCells count="5">
    <mergeCell ref="G2:J2"/>
    <mergeCell ref="K2:N2"/>
    <mergeCell ref="G54:J54"/>
    <mergeCell ref="K54:N54"/>
    <mergeCell ref="B56:F5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B2:N79"/>
  <sheetViews>
    <sheetView showGridLines="0" workbookViewId="0">
      <selection activeCell="C31" sqref="C31"/>
    </sheetView>
  </sheetViews>
  <sheetFormatPr defaultRowHeight="11.25" x14ac:dyDescent="0.15"/>
  <cols>
    <col min="2" max="2" width="13.375" customWidth="1"/>
    <col min="3" max="3" width="13" bestFit="1" customWidth="1"/>
    <col min="4" max="4" width="10.75" customWidth="1"/>
    <col min="5" max="5" width="10.625" customWidth="1"/>
    <col min="6" max="6" width="23.125" customWidth="1"/>
    <col min="7" max="7" width="9.125" customWidth="1"/>
    <col min="8" max="8" width="13.25" customWidth="1"/>
    <col min="9" max="9" width="11.625" customWidth="1"/>
    <col min="10" max="10" width="5.5" customWidth="1"/>
    <col min="11" max="11" width="22.25" customWidth="1"/>
    <col min="12" max="12" width="9.5" customWidth="1"/>
    <col min="13" max="13" width="12.5" customWidth="1"/>
    <col min="14" max="14" width="10.625" customWidth="1"/>
  </cols>
  <sheetData>
    <row r="2" spans="2:14" ht="18" x14ac:dyDescent="0.25">
      <c r="B2" s="48" t="s">
        <v>459</v>
      </c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</row>
    <row r="3" spans="2:14" ht="11.25" customHeight="1" x14ac:dyDescent="0.15"/>
    <row r="4" spans="2:14" ht="11.25" customHeight="1" x14ac:dyDescent="0.15">
      <c r="B4" t="s">
        <v>429</v>
      </c>
    </row>
    <row r="5" spans="2:14" ht="11.25" customHeight="1" x14ac:dyDescent="0.15">
      <c r="B5" t="s">
        <v>430</v>
      </c>
    </row>
    <row r="6" spans="2:14" ht="11.25" customHeight="1" x14ac:dyDescent="0.15"/>
    <row r="7" spans="2:14" ht="11.25" customHeight="1" x14ac:dyDescent="0.15">
      <c r="B7" s="10" t="s">
        <v>600</v>
      </c>
      <c r="C7" s="11"/>
      <c r="D7" s="11"/>
      <c r="F7" s="10" t="s">
        <v>457</v>
      </c>
      <c r="G7" s="12"/>
      <c r="H7" s="12"/>
      <c r="I7" s="12"/>
      <c r="K7" s="10" t="s">
        <v>458</v>
      </c>
      <c r="L7" s="12"/>
      <c r="M7" s="12"/>
      <c r="N7" s="12"/>
    </row>
    <row r="9" spans="2:14" ht="15.6" customHeight="1" x14ac:dyDescent="0.15">
      <c r="B9" s="444" t="s">
        <v>8</v>
      </c>
      <c r="C9" s="445">
        <f>+Tarif!D24</f>
        <v>50000</v>
      </c>
      <c r="D9" s="444" t="s">
        <v>6</v>
      </c>
      <c r="F9" s="426" t="s">
        <v>564</v>
      </c>
      <c r="G9" s="427"/>
      <c r="H9" s="427"/>
      <c r="I9" s="428"/>
      <c r="K9" s="426" t="s">
        <v>454</v>
      </c>
      <c r="L9" s="427"/>
      <c r="M9" s="427"/>
      <c r="N9" s="428"/>
    </row>
    <row r="10" spans="2:14" x14ac:dyDescent="0.15">
      <c r="B10" s="4" t="s">
        <v>7</v>
      </c>
      <c r="C10" s="245">
        <f>+Tarif!D26</f>
        <v>20</v>
      </c>
      <c r="D10" s="4" t="s">
        <v>9</v>
      </c>
      <c r="E10" s="5"/>
      <c r="F10" s="44" t="s">
        <v>36</v>
      </c>
      <c r="G10" s="417" t="s">
        <v>51</v>
      </c>
      <c r="H10" s="45">
        <f>$C$9</f>
        <v>50000</v>
      </c>
      <c r="I10" s="423"/>
      <c r="K10" s="44" t="s">
        <v>36</v>
      </c>
      <c r="L10" s="417" t="s">
        <v>51</v>
      </c>
      <c r="M10" s="45">
        <f>$C$9</f>
        <v>50000</v>
      </c>
      <c r="N10" s="423"/>
    </row>
    <row r="11" spans="2:14" x14ac:dyDescent="0.15">
      <c r="B11" s="4" t="s">
        <v>5</v>
      </c>
      <c r="C11" s="245">
        <f>+Tarif!D27</f>
        <v>20</v>
      </c>
      <c r="D11" s="4" t="s">
        <v>9</v>
      </c>
      <c r="E11" s="5"/>
      <c r="F11" s="46" t="s">
        <v>427</v>
      </c>
      <c r="G11" s="418" t="s">
        <v>21</v>
      </c>
      <c r="H11" s="43">
        <f>H15/H10</f>
        <v>500</v>
      </c>
      <c r="I11" s="437"/>
      <c r="K11" s="46" t="s">
        <v>427</v>
      </c>
      <c r="L11" s="418" t="s">
        <v>21</v>
      </c>
      <c r="M11" s="43">
        <f>M15/M10</f>
        <v>500</v>
      </c>
      <c r="N11" s="437"/>
    </row>
    <row r="12" spans="2:14" x14ac:dyDescent="0.15">
      <c r="E12" s="5"/>
      <c r="F12" s="14"/>
      <c r="G12" s="419"/>
      <c r="H12" s="15"/>
      <c r="I12" s="422"/>
      <c r="K12" s="14"/>
      <c r="L12" s="419"/>
      <c r="M12" s="15"/>
      <c r="N12" s="422"/>
    </row>
    <row r="13" spans="2:14" x14ac:dyDescent="0.15">
      <c r="B13" s="4" t="s">
        <v>10</v>
      </c>
      <c r="C13" s="6">
        <f>C10/100*C9</f>
        <v>10000</v>
      </c>
      <c r="D13" s="4" t="s">
        <v>6</v>
      </c>
      <c r="F13" s="37" t="s">
        <v>20</v>
      </c>
      <c r="G13" s="420" t="s">
        <v>38</v>
      </c>
      <c r="H13" s="30">
        <f>H42</f>
        <v>22019285.861965228</v>
      </c>
      <c r="I13" s="438">
        <f>H13/$H$15</f>
        <v>0.88077143447860906</v>
      </c>
      <c r="K13" s="37" t="s">
        <v>20</v>
      </c>
      <c r="L13" s="420" t="s">
        <v>38</v>
      </c>
      <c r="M13" s="30">
        <f>H42</f>
        <v>22019285.861965228</v>
      </c>
      <c r="N13" s="438">
        <f>M13/$H$15</f>
        <v>0.88077143447860906</v>
      </c>
    </row>
    <row r="14" spans="2:14" x14ac:dyDescent="0.15">
      <c r="B14" s="4" t="s">
        <v>11</v>
      </c>
      <c r="C14" s="7">
        <f>C13/365</f>
        <v>27.397260273972602</v>
      </c>
      <c r="D14" s="4" t="s">
        <v>6</v>
      </c>
      <c r="E14" s="5"/>
      <c r="F14" s="37" t="s">
        <v>22</v>
      </c>
      <c r="G14" s="420" t="s">
        <v>38</v>
      </c>
      <c r="H14" s="30">
        <f>H15-H13</f>
        <v>2980714.1380347721</v>
      </c>
      <c r="I14" s="438">
        <f>H14/$H$15</f>
        <v>0.11922856552139088</v>
      </c>
      <c r="K14" s="37" t="s">
        <v>22</v>
      </c>
      <c r="L14" s="420" t="s">
        <v>38</v>
      </c>
      <c r="M14" s="30">
        <f>M15-M13</f>
        <v>2980714.1380347721</v>
      </c>
      <c r="N14" s="438">
        <f>M14/$H$15</f>
        <v>0.11922856552139088</v>
      </c>
    </row>
    <row r="15" spans="2:14" x14ac:dyDescent="0.15">
      <c r="B15" s="4" t="s">
        <v>12</v>
      </c>
      <c r="C15" s="7">
        <f>C14*(1/(1-C11/100))</f>
        <v>34.246575342465754</v>
      </c>
      <c r="D15" s="4" t="s">
        <v>6</v>
      </c>
      <c r="E15" s="5"/>
      <c r="F15" s="40" t="s">
        <v>45</v>
      </c>
      <c r="G15" s="421" t="s">
        <v>38</v>
      </c>
      <c r="H15" s="69">
        <v>25000000</v>
      </c>
      <c r="I15" s="439">
        <f>H15/$H$15</f>
        <v>1</v>
      </c>
      <c r="K15" s="40" t="s">
        <v>45</v>
      </c>
      <c r="L15" s="421" t="s">
        <v>38</v>
      </c>
      <c r="M15" s="42">
        <f>H15</f>
        <v>25000000</v>
      </c>
      <c r="N15" s="439">
        <f>M15/$H$15</f>
        <v>1</v>
      </c>
    </row>
    <row r="16" spans="2:14" x14ac:dyDescent="0.15">
      <c r="B16" s="4" t="s">
        <v>13</v>
      </c>
      <c r="C16" s="6">
        <f>C9-C13</f>
        <v>40000</v>
      </c>
      <c r="D16" s="4" t="s">
        <v>6</v>
      </c>
      <c r="E16" s="5"/>
      <c r="F16" s="47"/>
      <c r="G16" s="419"/>
      <c r="H16" s="41"/>
      <c r="I16" s="440"/>
      <c r="K16" s="47"/>
      <c r="L16" s="419"/>
      <c r="M16" s="41"/>
      <c r="N16" s="440"/>
    </row>
    <row r="17" spans="2:14" x14ac:dyDescent="0.15">
      <c r="B17" s="8" t="s">
        <v>14</v>
      </c>
      <c r="C17" s="6">
        <f>C16*(1/(1-C11/100))</f>
        <v>50000</v>
      </c>
      <c r="D17" s="4" t="s">
        <v>6</v>
      </c>
      <c r="E17" s="5"/>
      <c r="F17" s="37" t="s">
        <v>46</v>
      </c>
      <c r="G17" s="420" t="s">
        <v>38</v>
      </c>
      <c r="H17" s="30">
        <f>H52</f>
        <v>27084865.002551932</v>
      </c>
      <c r="I17" s="438">
        <f>H17/$H$19</f>
        <v>1.0833946001020773</v>
      </c>
      <c r="K17" s="37" t="s">
        <v>456</v>
      </c>
      <c r="L17" s="420" t="s">
        <v>38</v>
      </c>
      <c r="M17" s="30">
        <f>H63</f>
        <v>27454822.279386647</v>
      </c>
      <c r="N17" s="438">
        <f>M17/$H$19</f>
        <v>1.0981928911754659</v>
      </c>
    </row>
    <row r="18" spans="2:14" x14ac:dyDescent="0.15">
      <c r="C18" s="2"/>
      <c r="E18" s="5"/>
      <c r="F18" s="37" t="s">
        <v>49</v>
      </c>
      <c r="G18" s="420" t="s">
        <v>38</v>
      </c>
      <c r="H18" s="30">
        <f>H15-H17</f>
        <v>-2084865.0025519319</v>
      </c>
      <c r="I18" s="441">
        <f>H18/$H$19</f>
        <v>-8.3394600102077276E-2</v>
      </c>
      <c r="K18" s="37" t="s">
        <v>49</v>
      </c>
      <c r="L18" s="420" t="s">
        <v>38</v>
      </c>
      <c r="M18" s="30">
        <f>M15-M17</f>
        <v>-2454822.279386647</v>
      </c>
      <c r="N18" s="441">
        <f>M18/$H$19</f>
        <v>-9.8192891175465882E-2</v>
      </c>
    </row>
    <row r="19" spans="2:14" x14ac:dyDescent="0.15">
      <c r="B19" s="4" t="s">
        <v>19</v>
      </c>
      <c r="C19" s="6">
        <f>C9*(1/(1-C11/100))</f>
        <v>62500</v>
      </c>
      <c r="D19" s="4" t="s">
        <v>6</v>
      </c>
      <c r="F19" s="40" t="s">
        <v>47</v>
      </c>
      <c r="G19" s="421" t="s">
        <v>38</v>
      </c>
      <c r="H19" s="42">
        <f>SUM(H17:H18)</f>
        <v>25000000</v>
      </c>
      <c r="I19" s="439">
        <f>H19/$H$19</f>
        <v>1</v>
      </c>
      <c r="K19" s="40" t="s">
        <v>47</v>
      </c>
      <c r="L19" s="421" t="s">
        <v>38</v>
      </c>
      <c r="M19" s="42">
        <f>SUM(M17:M18)</f>
        <v>25000000</v>
      </c>
      <c r="N19" s="439">
        <f>M19/$H$19</f>
        <v>1</v>
      </c>
    </row>
    <row r="20" spans="2:14" x14ac:dyDescent="0.15">
      <c r="B20" s="8" t="s">
        <v>5</v>
      </c>
      <c r="C20" s="9">
        <f>C19-C9</f>
        <v>12500</v>
      </c>
      <c r="D20" s="4" t="s">
        <v>6</v>
      </c>
      <c r="E20" s="5"/>
      <c r="H20" s="29"/>
      <c r="I20" s="39"/>
      <c r="M20" s="29"/>
      <c r="N20" s="39"/>
    </row>
    <row r="21" spans="2:14" ht="17.45" customHeight="1" x14ac:dyDescent="0.15">
      <c r="E21" s="5"/>
      <c r="F21" s="426" t="s">
        <v>563</v>
      </c>
      <c r="G21" s="429"/>
      <c r="H21" s="429"/>
      <c r="I21" s="430"/>
      <c r="K21" s="426" t="s">
        <v>455</v>
      </c>
      <c r="L21" s="429"/>
      <c r="M21" s="429"/>
      <c r="N21" s="430"/>
    </row>
    <row r="22" spans="2:14" x14ac:dyDescent="0.15">
      <c r="B22" s="4" t="s">
        <v>33</v>
      </c>
      <c r="C22" s="7">
        <f>MAX(Data_sorteret!P7:P371)</f>
        <v>373.51666660792228</v>
      </c>
      <c r="D22" s="4" t="s">
        <v>39</v>
      </c>
      <c r="F22" s="44" t="s">
        <v>36</v>
      </c>
      <c r="G22" s="417" t="s">
        <v>51</v>
      </c>
      <c r="H22" s="45">
        <f>$C$9</f>
        <v>50000</v>
      </c>
      <c r="I22" s="422"/>
      <c r="K22" s="44" t="s">
        <v>36</v>
      </c>
      <c r="L22" s="432" t="s">
        <v>51</v>
      </c>
      <c r="M22" s="45">
        <f>$C$9</f>
        <v>50000</v>
      </c>
      <c r="N22" s="422"/>
    </row>
    <row r="23" spans="2:14" x14ac:dyDescent="0.15">
      <c r="B23" s="4" t="s">
        <v>34</v>
      </c>
      <c r="C23" s="7">
        <f>MAX(Data_sorteret!O8:O372)</f>
        <v>333.59693770749811</v>
      </c>
      <c r="D23" s="4" t="s">
        <v>39</v>
      </c>
      <c r="F23" s="46" t="s">
        <v>427</v>
      </c>
      <c r="G23" s="418" t="s">
        <v>21</v>
      </c>
      <c r="H23" s="43">
        <f>H27/H22</f>
        <v>600</v>
      </c>
      <c r="I23" s="431"/>
      <c r="K23" s="46" t="s">
        <v>427</v>
      </c>
      <c r="L23" s="433" t="s">
        <v>21</v>
      </c>
      <c r="M23" s="43">
        <f>M27/M22</f>
        <v>600</v>
      </c>
      <c r="N23" s="431"/>
    </row>
    <row r="24" spans="2:14" x14ac:dyDescent="0.15">
      <c r="B24" s="27"/>
      <c r="C24" s="28"/>
      <c r="D24" s="27"/>
      <c r="F24" s="14"/>
      <c r="G24" s="417"/>
      <c r="H24" s="15"/>
      <c r="I24" s="422"/>
      <c r="K24" s="14"/>
      <c r="L24" s="434"/>
      <c r="M24" s="15"/>
      <c r="N24" s="422"/>
    </row>
    <row r="25" spans="2:14" x14ac:dyDescent="0.15">
      <c r="B25" s="4" t="s">
        <v>33</v>
      </c>
      <c r="C25" s="7">
        <f>Data_sorteret!P7/24</f>
        <v>15.563194441996762</v>
      </c>
      <c r="D25" s="4" t="s">
        <v>31</v>
      </c>
      <c r="F25" s="37" t="s">
        <v>20</v>
      </c>
      <c r="G25" s="424" t="s">
        <v>38</v>
      </c>
      <c r="H25" s="30">
        <f>H42</f>
        <v>22019285.861965228</v>
      </c>
      <c r="I25" s="438">
        <f>H25/$H$27</f>
        <v>0.73397619539884096</v>
      </c>
      <c r="K25" s="37" t="s">
        <v>20</v>
      </c>
      <c r="L25" s="435" t="s">
        <v>38</v>
      </c>
      <c r="M25" s="30">
        <f>H42</f>
        <v>22019285.861965228</v>
      </c>
      <c r="N25" s="438">
        <f>M25/$H$27</f>
        <v>0.73397619539884096</v>
      </c>
    </row>
    <row r="26" spans="2:14" x14ac:dyDescent="0.15">
      <c r="B26" s="4" t="s">
        <v>41</v>
      </c>
      <c r="C26" s="7">
        <f>Data_sorteret!P371/24</f>
        <v>2.5684931506849313</v>
      </c>
      <c r="D26" s="4" t="s">
        <v>31</v>
      </c>
      <c r="F26" s="37" t="s">
        <v>22</v>
      </c>
      <c r="G26" s="424" t="s">
        <v>38</v>
      </c>
      <c r="H26" s="30">
        <f>H27-H25</f>
        <v>7980714.1380347721</v>
      </c>
      <c r="I26" s="438">
        <f>H26/$H$27</f>
        <v>0.2660238046011591</v>
      </c>
      <c r="K26" s="37" t="s">
        <v>22</v>
      </c>
      <c r="L26" s="435" t="s">
        <v>38</v>
      </c>
      <c r="M26" s="30">
        <f>M27-M25</f>
        <v>7980714.1380347721</v>
      </c>
      <c r="N26" s="438">
        <f>M26/$H$27</f>
        <v>0.2660238046011591</v>
      </c>
    </row>
    <row r="27" spans="2:14" x14ac:dyDescent="0.15">
      <c r="F27" s="40" t="s">
        <v>45</v>
      </c>
      <c r="G27" s="425" t="s">
        <v>38</v>
      </c>
      <c r="H27" s="69">
        <f>+Tarif!D15</f>
        <v>30000000</v>
      </c>
      <c r="I27" s="439">
        <f>H27/$H$27</f>
        <v>1</v>
      </c>
      <c r="K27" s="40" t="s">
        <v>45</v>
      </c>
      <c r="L27" s="436" t="s">
        <v>38</v>
      </c>
      <c r="M27" s="42">
        <f>H27</f>
        <v>30000000</v>
      </c>
      <c r="N27" s="439">
        <f>M27/$H$27</f>
        <v>1</v>
      </c>
    </row>
    <row r="28" spans="2:14" x14ac:dyDescent="0.15">
      <c r="F28" s="37"/>
      <c r="G28" s="424"/>
      <c r="H28" s="30"/>
      <c r="I28" s="442"/>
      <c r="K28" s="37"/>
      <c r="L28" s="435"/>
      <c r="M28" s="30"/>
      <c r="N28" s="442"/>
    </row>
    <row r="29" spans="2:14" x14ac:dyDescent="0.15">
      <c r="F29" s="37" t="s">
        <v>46</v>
      </c>
      <c r="G29" s="424" t="s">
        <v>38</v>
      </c>
      <c r="H29" s="30">
        <f>H52</f>
        <v>27084865.002551932</v>
      </c>
      <c r="I29" s="438">
        <f>H29/$H$31</f>
        <v>0.9028288334183977</v>
      </c>
      <c r="K29" s="37" t="s">
        <v>456</v>
      </c>
      <c r="L29" s="435" t="s">
        <v>38</v>
      </c>
      <c r="M29" s="30">
        <f>H63</f>
        <v>27454822.279386647</v>
      </c>
      <c r="N29" s="438">
        <f>M29/$H$31</f>
        <v>0.9151607426462216</v>
      </c>
    </row>
    <row r="30" spans="2:14" x14ac:dyDescent="0.15">
      <c r="F30" s="37" t="s">
        <v>626</v>
      </c>
      <c r="G30" s="424" t="s">
        <v>38</v>
      </c>
      <c r="H30" s="30">
        <f>H27-H29</f>
        <v>2915134.9974480681</v>
      </c>
      <c r="I30" s="438">
        <f>H30/$H$31</f>
        <v>9.717116658160227E-2</v>
      </c>
      <c r="K30" s="37" t="s">
        <v>48</v>
      </c>
      <c r="L30" s="435" t="s">
        <v>38</v>
      </c>
      <c r="M30" s="30">
        <f>M27-M29</f>
        <v>2545177.720613353</v>
      </c>
      <c r="N30" s="438">
        <f>M30/$H$31</f>
        <v>8.4839257353778438E-2</v>
      </c>
    </row>
    <row r="31" spans="2:14" x14ac:dyDescent="0.15">
      <c r="F31" s="40" t="s">
        <v>47</v>
      </c>
      <c r="G31" s="425" t="s">
        <v>38</v>
      </c>
      <c r="H31" s="69">
        <f>SUM(H29:H30)</f>
        <v>30000000</v>
      </c>
      <c r="I31" s="439">
        <f>H31/$H$31</f>
        <v>1</v>
      </c>
      <c r="K31" s="40" t="s">
        <v>47</v>
      </c>
      <c r="L31" s="436" t="s">
        <v>38</v>
      </c>
      <c r="M31" s="69">
        <f>SUM(M29:M30)</f>
        <v>30000000</v>
      </c>
      <c r="N31" s="439">
        <f>M31/$H$31</f>
        <v>1</v>
      </c>
    </row>
    <row r="32" spans="2:14" ht="11.25" customHeight="1" x14ac:dyDescent="0.15"/>
    <row r="33" spans="2:9" ht="11.25" customHeight="1" x14ac:dyDescent="0.15"/>
    <row r="34" spans="2:9" ht="11.25" customHeight="1" x14ac:dyDescent="0.15">
      <c r="B34" s="10" t="s">
        <v>599</v>
      </c>
      <c r="C34" s="12"/>
      <c r="D34" s="12"/>
      <c r="E34" s="12"/>
      <c r="F34" s="12"/>
      <c r="G34" s="12"/>
      <c r="H34" s="12"/>
    </row>
    <row r="35" spans="2:9" x14ac:dyDescent="0.15">
      <c r="B35" s="3" t="s">
        <v>35</v>
      </c>
    </row>
    <row r="36" spans="2:9" ht="22.5" x14ac:dyDescent="0.15">
      <c r="B36" s="403" t="s">
        <v>32</v>
      </c>
      <c r="C36" s="410" t="s">
        <v>52</v>
      </c>
      <c r="D36" s="410" t="s">
        <v>421</v>
      </c>
      <c r="E36" s="443" t="s">
        <v>422</v>
      </c>
      <c r="F36" s="443" t="s">
        <v>423</v>
      </c>
      <c r="G36" s="410" t="s">
        <v>50</v>
      </c>
      <c r="H36" s="410" t="s">
        <v>425</v>
      </c>
    </row>
    <row r="37" spans="2:9" x14ac:dyDescent="0.15">
      <c r="B37" s="403"/>
      <c r="C37" s="406" t="s">
        <v>21</v>
      </c>
      <c r="D37" s="407" t="s">
        <v>9</v>
      </c>
      <c r="E37" s="408" t="s">
        <v>39</v>
      </c>
      <c r="F37" s="408" t="s">
        <v>53</v>
      </c>
      <c r="G37" s="407" t="s">
        <v>51</v>
      </c>
      <c r="H37" s="407" t="s">
        <v>38</v>
      </c>
    </row>
    <row r="38" spans="2:9" x14ac:dyDescent="0.15">
      <c r="B38" s="4" t="s">
        <v>24</v>
      </c>
      <c r="C38" s="245">
        <f>+Tarif!C51</f>
        <v>800</v>
      </c>
      <c r="D38" s="246">
        <f>+Tarif!D51</f>
        <v>0.2</v>
      </c>
      <c r="E38" s="7">
        <f>D38*$C$22</f>
        <v>74.703333321584452</v>
      </c>
      <c r="F38" s="7">
        <f>E38+F39</f>
        <v>373.51666660792228</v>
      </c>
      <c r="G38" s="6">
        <f>SUMIF(Data_sorteret!X7:X371,"&lt;&gt;#N/A")</f>
        <v>652.32355406667784</v>
      </c>
      <c r="H38" s="6">
        <f>G38*C38</f>
        <v>521858.84325334226</v>
      </c>
      <c r="I38" s="30"/>
    </row>
    <row r="39" spans="2:9" x14ac:dyDescent="0.15">
      <c r="B39" s="4" t="s">
        <v>25</v>
      </c>
      <c r="C39" s="245">
        <f>+Tarif!C52</f>
        <v>600</v>
      </c>
      <c r="D39" s="246">
        <f>+Tarif!D52</f>
        <v>0.3</v>
      </c>
      <c r="E39" s="7">
        <f>D39*$C$22</f>
        <v>112.05499998237669</v>
      </c>
      <c r="F39" s="7">
        <f>E39+F40</f>
        <v>298.81333328633781</v>
      </c>
      <c r="G39" s="6">
        <f>SUMIF(Data_sorteret!W7:W371,"&lt;&gt;#N/A")</f>
        <v>10356.756762681529</v>
      </c>
      <c r="H39" s="6">
        <f>G39*C39</f>
        <v>6214054.0576089174</v>
      </c>
    </row>
    <row r="40" spans="2:9" x14ac:dyDescent="0.15">
      <c r="B40" s="4" t="s">
        <v>26</v>
      </c>
      <c r="C40" s="245">
        <f>+Tarif!C53</f>
        <v>400</v>
      </c>
      <c r="D40" s="246">
        <f>+Tarif!D53</f>
        <v>0.3</v>
      </c>
      <c r="E40" s="7">
        <f>D40*$C$22</f>
        <v>112.05499998237669</v>
      </c>
      <c r="F40" s="7">
        <f>F41+E40</f>
        <v>186.75833330396114</v>
      </c>
      <c r="G40" s="6">
        <f>SUMIF(Data_sorteret!V7:V371,"&lt;&gt;#N/A")</f>
        <v>24925.945122263096</v>
      </c>
      <c r="H40" s="6">
        <f>G40*C40</f>
        <v>9970378.0489052385</v>
      </c>
    </row>
    <row r="41" spans="2:9" x14ac:dyDescent="0.15">
      <c r="B41" s="4" t="s">
        <v>27</v>
      </c>
      <c r="C41" s="245">
        <f>+Tarif!C54</f>
        <v>200</v>
      </c>
      <c r="D41" s="246">
        <f>+Tarif!D54</f>
        <v>0.2</v>
      </c>
      <c r="E41" s="7">
        <f>D41*$C$22</f>
        <v>74.703333321584452</v>
      </c>
      <c r="F41" s="13">
        <f>E41</f>
        <v>74.703333321584452</v>
      </c>
      <c r="G41" s="6">
        <f>SUMIF(Data_sorteret!U7:U371,"&lt;&gt;#N/A")</f>
        <v>26564.974560988652</v>
      </c>
      <c r="H41" s="6">
        <f>G41*C41</f>
        <v>5312994.9121977305</v>
      </c>
    </row>
    <row r="42" spans="2:9" x14ac:dyDescent="0.15">
      <c r="B42" s="35" t="s">
        <v>43</v>
      </c>
      <c r="C42" s="247">
        <f>H42/G42</f>
        <v>352.30857379144391</v>
      </c>
      <c r="D42" s="248">
        <f>SUM(D38:D41)</f>
        <v>1</v>
      </c>
      <c r="E42" s="51"/>
      <c r="F42" s="52"/>
      <c r="G42" s="53">
        <f>SUM(G38:G41)</f>
        <v>62499.999999999956</v>
      </c>
      <c r="H42" s="53">
        <f>SUM(H38:H41)</f>
        <v>22019285.861965228</v>
      </c>
    </row>
    <row r="43" spans="2:9" x14ac:dyDescent="0.15">
      <c r="B43" s="400" t="s">
        <v>431</v>
      </c>
      <c r="C43" s="460">
        <f>H42/C9</f>
        <v>440.38571723930454</v>
      </c>
      <c r="D43" s="245"/>
      <c r="E43" s="7"/>
      <c r="F43" s="7"/>
      <c r="G43" s="401">
        <f>+C9</f>
        <v>50000</v>
      </c>
      <c r="H43" s="402">
        <f>+H42</f>
        <v>22019285.861965228</v>
      </c>
    </row>
    <row r="44" spans="2:9" x14ac:dyDescent="0.15">
      <c r="B44" s="31"/>
      <c r="C44" s="249"/>
      <c r="D44" s="249"/>
    </row>
    <row r="45" spans="2:9" x14ac:dyDescent="0.15">
      <c r="B45" s="3" t="s">
        <v>597</v>
      </c>
      <c r="C45" s="249"/>
      <c r="D45" s="249"/>
    </row>
    <row r="46" spans="2:9" ht="22.5" x14ac:dyDescent="0.15">
      <c r="B46" s="403" t="s">
        <v>32</v>
      </c>
      <c r="C46" s="409" t="s">
        <v>44</v>
      </c>
      <c r="D46" s="409" t="s">
        <v>421</v>
      </c>
      <c r="E46" s="405" t="s">
        <v>422</v>
      </c>
      <c r="F46" s="405" t="s">
        <v>423</v>
      </c>
      <c r="G46" s="410" t="s">
        <v>424</v>
      </c>
      <c r="H46" s="404" t="s">
        <v>426</v>
      </c>
    </row>
    <row r="47" spans="2:9" x14ac:dyDescent="0.15">
      <c r="B47" s="411"/>
      <c r="C47" s="412" t="s">
        <v>21</v>
      </c>
      <c r="D47" s="413" t="s">
        <v>9</v>
      </c>
      <c r="E47" s="414" t="s">
        <v>39</v>
      </c>
      <c r="F47" s="414" t="s">
        <v>53</v>
      </c>
      <c r="G47" s="415" t="s">
        <v>51</v>
      </c>
      <c r="H47" s="415" t="s">
        <v>38</v>
      </c>
    </row>
    <row r="48" spans="2:9" x14ac:dyDescent="0.15">
      <c r="B48" s="4" t="s">
        <v>24</v>
      </c>
      <c r="C48" s="245">
        <f>+Tarif!C60</f>
        <v>800</v>
      </c>
      <c r="D48" s="246">
        <f>D38</f>
        <v>0.2</v>
      </c>
      <c r="E48" s="7">
        <f>D48*$C$23</f>
        <v>66.719387541499628</v>
      </c>
      <c r="F48" s="7">
        <f>E48+F49</f>
        <v>333.59693770749811</v>
      </c>
      <c r="G48" s="6">
        <f>SUMIF(Data_sorteret!T7:T371,"&lt;&gt;#N/A")</f>
        <v>6736.5588204118303</v>
      </c>
      <c r="H48" s="6">
        <f>G48*C48</f>
        <v>5389247.0563294645</v>
      </c>
    </row>
    <row r="49" spans="2:8" x14ac:dyDescent="0.15">
      <c r="B49" s="4" t="s">
        <v>25</v>
      </c>
      <c r="C49" s="245">
        <f>+Tarif!C61</f>
        <v>600</v>
      </c>
      <c r="D49" s="246">
        <f>D39</f>
        <v>0.3</v>
      </c>
      <c r="E49" s="7">
        <f>D49*$C$23</f>
        <v>100.07908131224943</v>
      </c>
      <c r="F49" s="7">
        <f>E49+F50</f>
        <v>266.87755016599851</v>
      </c>
      <c r="G49" s="6">
        <f>SUMIF(Data_sorteret!S7:S371,"&lt;&gt;#N/A")</f>
        <v>26464.166640374999</v>
      </c>
      <c r="H49" s="6">
        <f>G49*C49</f>
        <v>15878499.984224999</v>
      </c>
    </row>
    <row r="50" spans="2:8" x14ac:dyDescent="0.15">
      <c r="B50" s="4" t="s">
        <v>26</v>
      </c>
      <c r="C50" s="245">
        <f>+Tarif!C62</f>
        <v>400</v>
      </c>
      <c r="D50" s="246">
        <f>D40</f>
        <v>0.3</v>
      </c>
      <c r="E50" s="7">
        <f>D50*$C$23</f>
        <v>100.07908131224943</v>
      </c>
      <c r="F50" s="7">
        <f>F51+E50</f>
        <v>166.79846885374906</v>
      </c>
      <c r="G50" s="6">
        <f>SUMIF(Data_sorteret!R7:R371,"&lt;&gt;#N/A")</f>
        <v>12286.315270774185</v>
      </c>
      <c r="H50" s="6">
        <f>G50*C50</f>
        <v>4914526.1083096741</v>
      </c>
    </row>
    <row r="51" spans="2:8" x14ac:dyDescent="0.15">
      <c r="B51" s="4" t="s">
        <v>27</v>
      </c>
      <c r="C51" s="245">
        <f>+Tarif!C63</f>
        <v>200</v>
      </c>
      <c r="D51" s="246">
        <f>D41</f>
        <v>0.2</v>
      </c>
      <c r="E51" s="7">
        <f>D51*$C$23</f>
        <v>66.719387541499628</v>
      </c>
      <c r="F51" s="13">
        <f>E51</f>
        <v>66.719387541499628</v>
      </c>
      <c r="G51" s="6">
        <f>SUMIF(Data_sorteret!Q7:Q371,"&lt;&gt;#N/A")</f>
        <v>4512.9592684389727</v>
      </c>
      <c r="H51" s="6">
        <f>G51*C51</f>
        <v>902591.85368779453</v>
      </c>
    </row>
    <row r="52" spans="2:8" x14ac:dyDescent="0.15">
      <c r="B52" s="35" t="s">
        <v>43</v>
      </c>
      <c r="C52" s="49">
        <f>H52/G52</f>
        <v>541.69730005103884</v>
      </c>
      <c r="D52" s="50">
        <f>SUM(D48:D51)</f>
        <v>1</v>
      </c>
      <c r="E52" s="51"/>
      <c r="F52" s="52"/>
      <c r="G52" s="53">
        <f>SUM(G48:G51)</f>
        <v>49999.999999999985</v>
      </c>
      <c r="H52" s="53">
        <f>SUM(H48:H51)</f>
        <v>27084865.002551932</v>
      </c>
    </row>
    <row r="55" spans="2:8" x14ac:dyDescent="0.15">
      <c r="B55" s="10" t="s">
        <v>432</v>
      </c>
      <c r="C55" s="10"/>
      <c r="D55" s="10"/>
      <c r="E55" s="10"/>
      <c r="F55" s="10"/>
      <c r="G55" s="10"/>
      <c r="H55" s="10"/>
    </row>
    <row r="57" spans="2:8" x14ac:dyDescent="0.15">
      <c r="B57" s="3" t="s">
        <v>598</v>
      </c>
    </row>
    <row r="58" spans="2:8" ht="22.5" x14ac:dyDescent="0.15">
      <c r="B58" s="403" t="s">
        <v>32</v>
      </c>
      <c r="C58" s="404" t="s">
        <v>601</v>
      </c>
      <c r="D58" s="404" t="s">
        <v>421</v>
      </c>
      <c r="E58" s="405" t="s">
        <v>422</v>
      </c>
      <c r="F58" s="405" t="s">
        <v>423</v>
      </c>
      <c r="G58" s="410" t="s">
        <v>424</v>
      </c>
      <c r="H58" s="404" t="s">
        <v>426</v>
      </c>
    </row>
    <row r="59" spans="2:8" x14ac:dyDescent="0.15">
      <c r="B59" s="411"/>
      <c r="C59" s="416" t="s">
        <v>21</v>
      </c>
      <c r="D59" s="415" t="s">
        <v>9</v>
      </c>
      <c r="E59" s="414" t="s">
        <v>39</v>
      </c>
      <c r="F59" s="414" t="s">
        <v>53</v>
      </c>
      <c r="G59" s="415" t="s">
        <v>51</v>
      </c>
      <c r="H59" s="415" t="s">
        <v>38</v>
      </c>
    </row>
    <row r="60" spans="2:8" x14ac:dyDescent="0.15">
      <c r="B60" s="4" t="s">
        <v>449</v>
      </c>
      <c r="C60" s="245">
        <f>+Tarif!C69</f>
        <v>650</v>
      </c>
      <c r="D60" s="32">
        <f>(SUMIF(Data_sæsontarif!AB7:AB371,"&lt;&gt;#N/A"))/$C$9</f>
        <v>0.5545038462196441</v>
      </c>
      <c r="E60" s="7">
        <f>D60*$C$23</f>
        <v>184.98078504590273</v>
      </c>
      <c r="F60" s="7">
        <f>E60+F61</f>
        <v>333.59693770749811</v>
      </c>
      <c r="G60" s="6">
        <f>(SUMIF(Data_sæsontarif!AB7:AB371,"&lt;&gt;#N/A"))</f>
        <v>27725.192310982206</v>
      </c>
      <c r="H60" s="6">
        <f>G60*C60</f>
        <v>18021375.002138432</v>
      </c>
    </row>
    <row r="61" spans="2:8" x14ac:dyDescent="0.15">
      <c r="B61" s="4" t="s">
        <v>451</v>
      </c>
      <c r="C61" s="245">
        <f>+Tarif!C70</f>
        <v>500</v>
      </c>
      <c r="D61" s="32">
        <f>(SUMIF(Data_sæsontarif!AA7:AA371,"&lt;&gt;#N/A"))/$C$9</f>
        <v>0.33189904929631042</v>
      </c>
      <c r="E61" s="7">
        <f t="shared" ref="E61:E62" si="0">D61*$C$23</f>
        <v>110.72050647327912</v>
      </c>
      <c r="F61" s="7">
        <f t="shared" ref="F61:F62" si="1">E61+F62</f>
        <v>148.61615266159538</v>
      </c>
      <c r="G61" s="6">
        <f>(SUMIF(Data_sæsontarif!AA7:AA371,"&lt;&gt;#N/A"))</f>
        <v>16594.95246481552</v>
      </c>
      <c r="H61" s="6">
        <f>G61*C61</f>
        <v>8297476.2324077599</v>
      </c>
    </row>
    <row r="62" spans="2:8" x14ac:dyDescent="0.15">
      <c r="B62" s="4" t="s">
        <v>450</v>
      </c>
      <c r="C62" s="245">
        <f>+Tarif!C71</f>
        <v>200</v>
      </c>
      <c r="D62" s="32">
        <f>(SUMIF(Data_sæsontarif!Z7:Z371,"&lt;&gt;#N/A"))/$C$9</f>
        <v>0.11359710448404545</v>
      </c>
      <c r="E62" s="7">
        <f t="shared" si="0"/>
        <v>37.895646188316263</v>
      </c>
      <c r="F62" s="7">
        <f t="shared" si="1"/>
        <v>37.895646188316263</v>
      </c>
      <c r="G62" s="6">
        <f>(SUMIF(Data_sæsontarif!Z7:Z371,"&lt;&gt;#N/A"))</f>
        <v>5679.8552242022724</v>
      </c>
      <c r="H62" s="6">
        <f>G62*C62</f>
        <v>1135971.0448404546</v>
      </c>
    </row>
    <row r="63" spans="2:8" x14ac:dyDescent="0.15">
      <c r="B63" s="35" t="s">
        <v>43</v>
      </c>
      <c r="C63" s="49">
        <f>H63/G63</f>
        <v>549.09644558773289</v>
      </c>
      <c r="D63" s="50">
        <f>SUM(D60:D62)</f>
        <v>1</v>
      </c>
      <c r="E63" s="51"/>
      <c r="F63" s="52"/>
      <c r="G63" s="53">
        <f>SUM(G60:G62)</f>
        <v>50000</v>
      </c>
      <c r="H63" s="53">
        <f>SUM(H60:H62)</f>
        <v>27454822.279386647</v>
      </c>
    </row>
    <row r="67" spans="2:6" x14ac:dyDescent="0.15">
      <c r="B67" s="52" t="s">
        <v>452</v>
      </c>
      <c r="C67" s="52" t="s">
        <v>21</v>
      </c>
      <c r="D67" s="52" t="s">
        <v>435</v>
      </c>
      <c r="E67" s="52" t="s">
        <v>435</v>
      </c>
      <c r="F67" s="52" t="s">
        <v>453</v>
      </c>
    </row>
    <row r="68" spans="2:6" x14ac:dyDescent="0.15">
      <c r="B68" s="70" t="s">
        <v>449</v>
      </c>
      <c r="C68" s="71">
        <f>$C$60</f>
        <v>650</v>
      </c>
      <c r="D68" s="72" t="str">
        <f t="shared" ref="D68:D79" si="2">TEXT(DATE(2000,E68,1),"Mmmm")</f>
        <v>marts</v>
      </c>
      <c r="E68" s="71" t="s">
        <v>438</v>
      </c>
      <c r="F68" s="73">
        <v>-0.73508064516129057</v>
      </c>
    </row>
    <row r="69" spans="2:6" x14ac:dyDescent="0.15">
      <c r="B69" s="70" t="s">
        <v>449</v>
      </c>
      <c r="C69" s="71">
        <f>$C$60</f>
        <v>650</v>
      </c>
      <c r="D69" s="72" t="str">
        <f t="shared" si="2"/>
        <v>februar</v>
      </c>
      <c r="E69" s="71" t="s">
        <v>437</v>
      </c>
      <c r="F69" s="73">
        <v>0.43511904761904757</v>
      </c>
    </row>
    <row r="70" spans="2:6" x14ac:dyDescent="0.15">
      <c r="B70" s="70" t="s">
        <v>449</v>
      </c>
      <c r="C70" s="71">
        <f>$C$60</f>
        <v>650</v>
      </c>
      <c r="D70" s="72" t="str">
        <f t="shared" si="2"/>
        <v>januar</v>
      </c>
      <c r="E70" s="71" t="s">
        <v>436</v>
      </c>
      <c r="F70" s="73">
        <v>0.67298387096774182</v>
      </c>
    </row>
    <row r="71" spans="2:6" x14ac:dyDescent="0.15">
      <c r="B71" s="70" t="s">
        <v>449</v>
      </c>
      <c r="C71" s="71">
        <f>$C$60</f>
        <v>650</v>
      </c>
      <c r="D71" s="72" t="str">
        <f t="shared" si="2"/>
        <v>december</v>
      </c>
      <c r="E71" s="71" t="s">
        <v>447</v>
      </c>
      <c r="F71" s="73">
        <v>0.67311827956989256</v>
      </c>
    </row>
    <row r="72" spans="2:6" x14ac:dyDescent="0.15">
      <c r="B72" s="74" t="s">
        <v>451</v>
      </c>
      <c r="C72" s="75">
        <f>$C$61</f>
        <v>500</v>
      </c>
      <c r="D72" s="76" t="str">
        <f t="shared" si="2"/>
        <v>november</v>
      </c>
      <c r="E72" s="75" t="s">
        <v>446</v>
      </c>
      <c r="F72" s="77">
        <v>3.3816666666666668</v>
      </c>
    </row>
    <row r="73" spans="2:6" x14ac:dyDescent="0.15">
      <c r="B73" s="74" t="s">
        <v>451</v>
      </c>
      <c r="C73" s="75">
        <f>$C$61</f>
        <v>500</v>
      </c>
      <c r="D73" s="76" t="str">
        <f t="shared" si="2"/>
        <v>april</v>
      </c>
      <c r="E73" s="75" t="s">
        <v>439</v>
      </c>
      <c r="F73" s="77">
        <v>7.0987499999999999</v>
      </c>
    </row>
    <row r="74" spans="2:6" x14ac:dyDescent="0.15">
      <c r="B74" s="74" t="s">
        <v>451</v>
      </c>
      <c r="C74" s="75">
        <f>$C$61</f>
        <v>500</v>
      </c>
      <c r="D74" s="76" t="str">
        <f t="shared" si="2"/>
        <v>oktober</v>
      </c>
      <c r="E74" s="75" t="s">
        <v>445</v>
      </c>
      <c r="F74" s="77">
        <v>9.7805107526881745</v>
      </c>
    </row>
    <row r="75" spans="2:6" x14ac:dyDescent="0.15">
      <c r="B75" s="74" t="s">
        <v>451</v>
      </c>
      <c r="C75" s="75">
        <f>$C$61</f>
        <v>500</v>
      </c>
      <c r="D75" s="76" t="str">
        <f t="shared" si="2"/>
        <v>maj</v>
      </c>
      <c r="E75" s="75" t="s">
        <v>440</v>
      </c>
      <c r="F75" s="77">
        <v>11.500806451612901</v>
      </c>
    </row>
    <row r="76" spans="2:6" x14ac:dyDescent="0.15">
      <c r="B76" s="78" t="s">
        <v>450</v>
      </c>
      <c r="C76" s="79">
        <f>$C$62</f>
        <v>200</v>
      </c>
      <c r="D76" s="80" t="str">
        <f t="shared" si="2"/>
        <v>juni</v>
      </c>
      <c r="E76" s="79" t="s">
        <v>441</v>
      </c>
      <c r="F76" s="81">
        <v>14.234861111111112</v>
      </c>
    </row>
    <row r="77" spans="2:6" x14ac:dyDescent="0.15">
      <c r="B77" s="78" t="s">
        <v>450</v>
      </c>
      <c r="C77" s="79">
        <f>$C$62</f>
        <v>200</v>
      </c>
      <c r="D77" s="80" t="str">
        <f t="shared" si="2"/>
        <v>september</v>
      </c>
      <c r="E77" s="79" t="s">
        <v>444</v>
      </c>
      <c r="F77" s="81">
        <v>14.535416666666668</v>
      </c>
    </row>
    <row r="78" spans="2:6" x14ac:dyDescent="0.15">
      <c r="B78" s="78" t="s">
        <v>450</v>
      </c>
      <c r="C78" s="79">
        <f>$C$62</f>
        <v>200</v>
      </c>
      <c r="D78" s="80" t="str">
        <f t="shared" si="2"/>
        <v>juli</v>
      </c>
      <c r="E78" s="79" t="s">
        <v>442</v>
      </c>
      <c r="F78" s="81">
        <v>17.782661290322579</v>
      </c>
    </row>
    <row r="79" spans="2:6" x14ac:dyDescent="0.15">
      <c r="B79" s="78" t="s">
        <v>450</v>
      </c>
      <c r="C79" s="79">
        <f>$C$62</f>
        <v>200</v>
      </c>
      <c r="D79" s="80" t="str">
        <f t="shared" si="2"/>
        <v>august</v>
      </c>
      <c r="E79" s="79" t="s">
        <v>443</v>
      </c>
      <c r="F79" s="81">
        <v>17.880645161290325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78"/>
  <sheetViews>
    <sheetView topLeftCell="A36" workbookViewId="0">
      <selection activeCell="A36" sqref="A36"/>
    </sheetView>
  </sheetViews>
  <sheetFormatPr defaultRowHeight="11.25" x14ac:dyDescent="0.15"/>
  <sheetData>
    <row r="2" spans="2:13" x14ac:dyDescent="0.15">
      <c r="B2" s="10" t="s">
        <v>617</v>
      </c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</row>
    <row r="40" spans="2:13" x14ac:dyDescent="0.15">
      <c r="B40" s="10" t="s">
        <v>618</v>
      </c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</row>
    <row r="78" spans="2:13" x14ac:dyDescent="0.15">
      <c r="B78" s="10" t="s">
        <v>601</v>
      </c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B1:M38"/>
  <sheetViews>
    <sheetView workbookViewId="0">
      <selection activeCell="A34" sqref="A34"/>
    </sheetView>
  </sheetViews>
  <sheetFormatPr defaultRowHeight="11.25" x14ac:dyDescent="0.15"/>
  <cols>
    <col min="1" max="1" width="9" customWidth="1"/>
  </cols>
  <sheetData>
    <row r="1" spans="2:13" x14ac:dyDescent="0.15">
      <c r="B1" s="10" t="s">
        <v>615</v>
      </c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</row>
    <row r="38" spans="2:13" x14ac:dyDescent="0.15">
      <c r="B38" s="10" t="s">
        <v>616</v>
      </c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4:X371"/>
  <sheetViews>
    <sheetView zoomScaleNormal="100" workbookViewId="0">
      <selection activeCell="Q6" sqref="Q6"/>
    </sheetView>
  </sheetViews>
  <sheetFormatPr defaultRowHeight="11.25" x14ac:dyDescent="0.15"/>
  <cols>
    <col min="1" max="2" width="6.75" customWidth="1"/>
    <col min="3" max="3" width="9.625" customWidth="1"/>
    <col min="4" max="4" width="16.625" customWidth="1"/>
    <col min="5" max="5" width="11.375" bestFit="1" customWidth="1"/>
    <col min="12" max="12" width="15.125" bestFit="1" customWidth="1"/>
    <col min="13" max="14" width="14.5" customWidth="1"/>
    <col min="15" max="15" width="9.875" customWidth="1"/>
    <col min="16" max="16" width="10.875" customWidth="1"/>
    <col min="17" max="20" width="10.875" bestFit="1" customWidth="1"/>
    <col min="21" max="21" width="11" customWidth="1"/>
    <col min="22" max="24" width="11.875" bestFit="1" customWidth="1"/>
  </cols>
  <sheetData>
    <row r="4" spans="1:24" x14ac:dyDescent="0.15">
      <c r="E4" s="2">
        <f>SUM(E7:E371)</f>
        <v>3319.7291666666679</v>
      </c>
      <c r="F4" s="2"/>
      <c r="G4" s="2"/>
      <c r="I4" s="2"/>
      <c r="J4" s="2"/>
      <c r="K4" s="2"/>
      <c r="L4" s="2"/>
      <c r="M4" s="2"/>
      <c r="N4" s="2"/>
      <c r="O4" s="2"/>
      <c r="Q4" s="54" t="s">
        <v>42</v>
      </c>
      <c r="R4" s="36"/>
      <c r="S4" s="36"/>
      <c r="T4" s="36"/>
      <c r="U4" s="36"/>
      <c r="V4" s="36"/>
      <c r="W4" s="36"/>
      <c r="X4" s="55"/>
    </row>
    <row r="5" spans="1:24" x14ac:dyDescent="0.15">
      <c r="A5" s="14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6"/>
      <c r="Q5" s="20" t="s">
        <v>54</v>
      </c>
      <c r="R5" s="15"/>
      <c r="S5" s="15"/>
      <c r="T5" s="15"/>
      <c r="U5" s="20" t="s">
        <v>55</v>
      </c>
      <c r="V5" s="15"/>
      <c r="W5" s="15"/>
      <c r="X5" s="15"/>
    </row>
    <row r="6" spans="1:24" s="19" customFormat="1" ht="28.5" customHeight="1" x14ac:dyDescent="0.15">
      <c r="A6" s="18" t="s">
        <v>3</v>
      </c>
      <c r="B6" s="18" t="s">
        <v>0</v>
      </c>
      <c r="C6" s="18" t="s">
        <v>1</v>
      </c>
      <c r="D6" s="18" t="s">
        <v>2</v>
      </c>
      <c r="E6" s="18" t="s">
        <v>4</v>
      </c>
      <c r="F6" s="18" t="s">
        <v>15</v>
      </c>
      <c r="G6" s="18" t="s">
        <v>28</v>
      </c>
      <c r="H6" s="18" t="s">
        <v>16</v>
      </c>
      <c r="I6" s="18" t="s">
        <v>17</v>
      </c>
      <c r="J6" s="18" t="s">
        <v>29</v>
      </c>
      <c r="K6" s="18" t="s">
        <v>18</v>
      </c>
      <c r="L6" s="18" t="s">
        <v>37</v>
      </c>
      <c r="M6" s="18" t="s">
        <v>23</v>
      </c>
      <c r="N6" s="18" t="s">
        <v>30</v>
      </c>
      <c r="O6" s="18" t="s">
        <v>37</v>
      </c>
      <c r="P6" s="18" t="s">
        <v>40</v>
      </c>
      <c r="Q6" s="18" t="str">
        <f>Dynamisk!$C$51&amp;" "&amp;Dynamisk!$C$47&amp;" "&amp;Dynamisk!B$51</f>
        <v>200 kr./MWh Lavlast</v>
      </c>
      <c r="R6" s="18" t="str">
        <f>Dynamisk!$C$50&amp;" "&amp;Dynamisk!$C$47&amp;" "&amp;Dynamisk!$B$50</f>
        <v>400 kr./MWh Mellemlast</v>
      </c>
      <c r="S6" s="18" t="str">
        <f>Dynamisk!$C$49&amp;" "&amp;Dynamisk!$C$47&amp;" "&amp;Dynamisk!$B$49</f>
        <v>600 kr./MWh Højlast</v>
      </c>
      <c r="T6" s="21" t="str">
        <f>Dynamisk!$C$48&amp;" "&amp;Dynamisk!$C$47&amp;" "&amp;Dynamisk!$B$48</f>
        <v>800 kr./MWh Spidslast</v>
      </c>
      <c r="U6" s="18" t="str">
        <f>Dynamisk!$C$41&amp;" "&amp;Dynamisk!C37&amp;" "&amp;Dynamisk!$B$41</f>
        <v>200 kr./MWh Lavlast</v>
      </c>
      <c r="V6" s="18" t="str">
        <f>Dynamisk!$C$40&amp;" "&amp;Dynamisk!C37&amp;" "&amp;Dynamisk!$B$40</f>
        <v>400 kr./MWh Mellemlast</v>
      </c>
      <c r="W6" s="18" t="str">
        <f>Dynamisk!$C$39&amp;" "&amp;Dynamisk!C37&amp;" "&amp;Dynamisk!$B$39</f>
        <v>600 kr./MWh Højlast</v>
      </c>
      <c r="X6" s="18" t="str">
        <f>Dynamisk!$C$38&amp;" "&amp;Dynamisk!C37&amp;" "&amp;Dynamisk!$B$38</f>
        <v>800 kr./MWh Spidslast</v>
      </c>
    </row>
    <row r="7" spans="1:24" x14ac:dyDescent="0.15">
      <c r="A7">
        <v>355</v>
      </c>
      <c r="B7">
        <v>355</v>
      </c>
      <c r="C7" t="s">
        <v>410</v>
      </c>
      <c r="D7" s="1">
        <v>-8.8833333333333311</v>
      </c>
      <c r="E7" s="2">
        <f t="shared" ref="E7:E70" si="0">IF(D7&lt;=17,17-D7,0)</f>
        <v>25.883333333333333</v>
      </c>
      <c r="F7" s="1">
        <f>Dynamisk!$C$14</f>
        <v>27.397260273972602</v>
      </c>
      <c r="G7" s="1">
        <f t="shared" ref="G7:G70" si="1">F7/24</f>
        <v>1.1415525114155252</v>
      </c>
      <c r="H7" s="2">
        <f>Dynamisk!$C$15</f>
        <v>34.246575342465754</v>
      </c>
      <c r="I7" s="2">
        <f>E7/$E$4*Dynamisk!$C$16</f>
        <v>311.87283099148385</v>
      </c>
      <c r="J7" s="2">
        <f t="shared" ref="J7:J70" si="2">I7/24</f>
        <v>12.994701291311827</v>
      </c>
      <c r="K7" s="2">
        <f>E7/$E$4*Dynamisk!$C$17</f>
        <v>389.84103873935481</v>
      </c>
      <c r="L7" s="2">
        <f>(E7/$E$4)*Dynamisk!$C$16+F7</f>
        <v>339.27009126545647</v>
      </c>
      <c r="M7" s="2">
        <f>Dynamisk!$C$20/365</f>
        <v>34.246575342465754</v>
      </c>
      <c r="N7" s="2">
        <f t="shared" ref="N7:N70" si="3">M7/24</f>
        <v>1.4269406392694064</v>
      </c>
      <c r="O7" s="2">
        <f>(E7/$E$4)*Dynamisk!$C$16+F7</f>
        <v>339.27009126545647</v>
      </c>
      <c r="P7" s="2">
        <f t="shared" ref="P7:P70" si="4">(N7+J7+G7)*24</f>
        <v>373.51666660792228</v>
      </c>
      <c r="Q7" s="24" t="e">
        <f>IF(O7&lt;=Dynamisk!$F$51,Data_sorteret!O7,#N/A)</f>
        <v>#N/A</v>
      </c>
      <c r="R7" s="25" t="e">
        <f>IF(AND(O7&gt;=Dynamisk!$F$51,O7&lt;=Dynamisk!$F$50),O7,#N/A)</f>
        <v>#N/A</v>
      </c>
      <c r="S7" s="25" t="e">
        <f>IF(AND(O7&gt;=Dynamisk!$F$50,O7&lt;=Dynamisk!$F$49),O7,#N/A)</f>
        <v>#N/A</v>
      </c>
      <c r="T7" s="33">
        <f>IF(O7&gt;=Dynamisk!$F$49,Data_sorteret!O7,#N/A)</f>
        <v>339.27009126545647</v>
      </c>
      <c r="U7" s="17">
        <f>IF(P7&gt;=Dynamisk!$F$41,Dynamisk!$F$41,P7)</f>
        <v>74.703333321584452</v>
      </c>
      <c r="V7" s="22">
        <f>(IF(AND(P7&gt;=Dynamisk!$F$41,P7&lt;=Dynamisk!$F$40),P7,(IF(P7&gt;Dynamisk!$F$40,Dynamisk!$F$40,#N/A))))-U7</f>
        <v>112.05499998237669</v>
      </c>
      <c r="W7" s="22">
        <f>(IF(AND(P7&gt;=Dynamisk!$F$40,P7&lt;=Dynamisk!$F$39),P7,(IF(P7&gt;Dynamisk!$F$39,Dynamisk!$F$39,#N/A))))-V7-U7</f>
        <v>112.05499998237669</v>
      </c>
      <c r="X7" s="23">
        <f>(IF(AND(P7&gt;=Dynamisk!$F$39,P7&lt;=Dynamisk!$F$38),P7,(IF(P7&gt;Dynamisk!$F$38,Dynamisk!$F$38,#N/A))))-V7-U7-W7</f>
        <v>74.703333321584452</v>
      </c>
    </row>
    <row r="8" spans="1:24" x14ac:dyDescent="0.15">
      <c r="A8">
        <v>353</v>
      </c>
      <c r="B8">
        <v>353</v>
      </c>
      <c r="C8" t="s">
        <v>408</v>
      </c>
      <c r="D8" s="1">
        <v>-8.4124999999999996</v>
      </c>
      <c r="E8" s="2">
        <f t="shared" si="0"/>
        <v>25.412500000000001</v>
      </c>
      <c r="F8" s="1">
        <f>Dynamisk!$C$14</f>
        <v>27.397260273972602</v>
      </c>
      <c r="G8" s="1">
        <f t="shared" si="1"/>
        <v>1.1415525114155252</v>
      </c>
      <c r="H8" s="2">
        <f>Dynamisk!$C$15</f>
        <v>34.246575342465754</v>
      </c>
      <c r="I8" s="2">
        <f>E8/$E$4*Dynamisk!$C$16</f>
        <v>306.19967743352549</v>
      </c>
      <c r="J8" s="2">
        <f t="shared" si="2"/>
        <v>12.758319893063563</v>
      </c>
      <c r="K8" s="2">
        <f>E8/$E$4*Dynamisk!$C$17</f>
        <v>382.74959679190687</v>
      </c>
      <c r="L8" s="2">
        <f>(E8/$E$4)*Dynamisk!$C$16+F8</f>
        <v>333.59693770749811</v>
      </c>
      <c r="M8" s="2">
        <f>Dynamisk!$C$20/365</f>
        <v>34.246575342465754</v>
      </c>
      <c r="N8" s="2">
        <f t="shared" si="3"/>
        <v>1.4269406392694064</v>
      </c>
      <c r="O8" s="2">
        <f>(E8/$E$4)*Dynamisk!$C$16+F8</f>
        <v>333.59693770749811</v>
      </c>
      <c r="P8" s="2">
        <f t="shared" si="4"/>
        <v>367.84351304996386</v>
      </c>
      <c r="Q8" s="17" t="e">
        <f>IF(O8&lt;=Dynamisk!$F$51,Data_sorteret!O8,#N/A)</f>
        <v>#N/A</v>
      </c>
      <c r="R8" s="22" t="e">
        <f>IF(AND(O8&gt;=Dynamisk!$F$51,O8&lt;=Dynamisk!$F$50),O8,#N/A)</f>
        <v>#N/A</v>
      </c>
      <c r="S8" s="22" t="e">
        <f>IF(AND(O8&gt;=Dynamisk!$F$50,O8&lt;=Dynamisk!$F$49),O8,#N/A)</f>
        <v>#N/A</v>
      </c>
      <c r="T8" s="34">
        <f>IF(O8&gt;=Dynamisk!$F$49,Data_sorteret!O8,#N/A)</f>
        <v>333.59693770749811</v>
      </c>
      <c r="U8" s="17">
        <f>IF(P8&gt;=Dynamisk!$F$41,Dynamisk!$F$41,P8)</f>
        <v>74.703333321584452</v>
      </c>
      <c r="V8" s="22">
        <f>(IF(AND(P8&gt;=Dynamisk!$F$41,P8&lt;=Dynamisk!$F$40),P8,(IF(P8&gt;Dynamisk!$F$40,Dynamisk!$F$40,#N/A))))-U8</f>
        <v>112.05499998237669</v>
      </c>
      <c r="W8" s="22">
        <f>(IF(AND(P8&gt;=Dynamisk!$F$40,P8&lt;=Dynamisk!$F$39),P8,(IF(P8&gt;Dynamisk!$F$39,Dynamisk!$F$39,#N/A))))-V8-U8</f>
        <v>112.05499998237669</v>
      </c>
      <c r="X8" s="23">
        <f>(IF(AND(P8&gt;=Dynamisk!$F$39,P8&lt;=Dynamisk!$F$38),P8,(IF(P8&gt;Dynamisk!$F$38,Dynamisk!$F$38,#N/A))))-V8-U8-W8</f>
        <v>69.030179763626037</v>
      </c>
    </row>
    <row r="9" spans="1:24" x14ac:dyDescent="0.15">
      <c r="A9">
        <v>66</v>
      </c>
      <c r="B9">
        <v>66</v>
      </c>
      <c r="C9" t="s">
        <v>121</v>
      </c>
      <c r="D9" s="1">
        <v>-7.4666666666666659</v>
      </c>
      <c r="E9" s="2">
        <f t="shared" si="0"/>
        <v>24.466666666666665</v>
      </c>
      <c r="F9" s="1">
        <f>Dynamisk!$C$14</f>
        <v>27.397260273972602</v>
      </c>
      <c r="G9" s="1">
        <f t="shared" si="1"/>
        <v>1.1415525114155252</v>
      </c>
      <c r="H9" s="2">
        <f>Dynamisk!$C$15</f>
        <v>34.246575342465754</v>
      </c>
      <c r="I9" s="2">
        <f>E9/$E$4*Dynamisk!$C$16</f>
        <v>294.8031654188656</v>
      </c>
      <c r="J9" s="2">
        <f t="shared" si="2"/>
        <v>12.283465225786067</v>
      </c>
      <c r="K9" s="2">
        <f>E9/$E$4*Dynamisk!$C$17</f>
        <v>368.50395677358205</v>
      </c>
      <c r="L9" s="2">
        <f>(E9/$E$4)*Dynamisk!$C$16+F9</f>
        <v>322.20042569283822</v>
      </c>
      <c r="M9" s="2">
        <f>Dynamisk!$C$20/365</f>
        <v>34.246575342465754</v>
      </c>
      <c r="N9" s="2">
        <f t="shared" si="3"/>
        <v>1.4269406392694064</v>
      </c>
      <c r="O9" s="2">
        <f>(E9/$E$4)*Dynamisk!$C$16+F9</f>
        <v>322.20042569283822</v>
      </c>
      <c r="P9" s="2">
        <f t="shared" si="4"/>
        <v>356.44700103530397</v>
      </c>
      <c r="Q9" s="17" t="e">
        <f>IF(O9&lt;=Dynamisk!$F$51,Data_sorteret!O9,#N/A)</f>
        <v>#N/A</v>
      </c>
      <c r="R9" s="22" t="e">
        <f>IF(AND(O9&gt;=Dynamisk!$F$51,O9&lt;=Dynamisk!$F$50),O9,#N/A)</f>
        <v>#N/A</v>
      </c>
      <c r="S9" s="22" t="e">
        <f>IF(AND(O9&gt;=Dynamisk!$F$50,O9&lt;=Dynamisk!$F$49),O9,#N/A)</f>
        <v>#N/A</v>
      </c>
      <c r="T9" s="34">
        <f>IF(O9&gt;=Dynamisk!$F$49,Data_sorteret!O9,#N/A)</f>
        <v>322.20042569283822</v>
      </c>
      <c r="U9" s="17">
        <f>IF(P9&gt;=Dynamisk!$F$41,Dynamisk!$F$41,P9)</f>
        <v>74.703333321584452</v>
      </c>
      <c r="V9" s="22">
        <f>(IF(AND(P9&gt;=Dynamisk!$F$41,P9&lt;=Dynamisk!$F$40),P9,(IF(P9&gt;Dynamisk!$F$40,Dynamisk!$F$40,#N/A))))-U9</f>
        <v>112.05499998237669</v>
      </c>
      <c r="W9" s="22">
        <f>(IF(AND(P9&gt;=Dynamisk!$F$40,P9&lt;=Dynamisk!$F$39),P9,(IF(P9&gt;Dynamisk!$F$39,Dynamisk!$F$39,#N/A))))-V9-U9</f>
        <v>112.05499998237669</v>
      </c>
      <c r="X9" s="23">
        <f>(IF(AND(P9&gt;=Dynamisk!$F$39,P9&lt;=Dynamisk!$F$38),P9,(IF(P9&gt;Dynamisk!$F$38,Dynamisk!$F$38,#N/A))))-V9-U9-W9</f>
        <v>57.633667748966147</v>
      </c>
    </row>
    <row r="10" spans="1:24" x14ac:dyDescent="0.15">
      <c r="A10">
        <v>354</v>
      </c>
      <c r="B10">
        <v>354</v>
      </c>
      <c r="C10" t="s">
        <v>409</v>
      </c>
      <c r="D10" s="1">
        <v>-6.9458333333333337</v>
      </c>
      <c r="E10" s="2">
        <f t="shared" si="0"/>
        <v>23.945833333333333</v>
      </c>
      <c r="F10" s="1">
        <f>Dynamisk!$C$14</f>
        <v>27.397260273972602</v>
      </c>
      <c r="G10" s="1">
        <f t="shared" si="1"/>
        <v>1.1415525114155252</v>
      </c>
      <c r="H10" s="2">
        <f>Dynamisk!$C$15</f>
        <v>34.246575342465754</v>
      </c>
      <c r="I10" s="2">
        <f>E10/$E$4*Dynamisk!$C$16</f>
        <v>288.52755307599125</v>
      </c>
      <c r="J10" s="2">
        <f t="shared" si="2"/>
        <v>12.021981378166302</v>
      </c>
      <c r="K10" s="2">
        <f>E10/$E$4*Dynamisk!$C$17</f>
        <v>360.65944134498909</v>
      </c>
      <c r="L10" s="2">
        <f>(E10/$E$4)*Dynamisk!$C$16+F10</f>
        <v>315.92481334996387</v>
      </c>
      <c r="M10" s="2">
        <f>Dynamisk!$C$20/365</f>
        <v>34.246575342465754</v>
      </c>
      <c r="N10" s="2">
        <f t="shared" si="3"/>
        <v>1.4269406392694064</v>
      </c>
      <c r="O10" s="2">
        <f>(E10/$E$4)*Dynamisk!$C$16+F10</f>
        <v>315.92481334996387</v>
      </c>
      <c r="P10" s="2">
        <f t="shared" si="4"/>
        <v>350.17138869242967</v>
      </c>
      <c r="Q10" s="17" t="e">
        <f>IF(O10&lt;=Dynamisk!$F$51,Data_sorteret!O10,#N/A)</f>
        <v>#N/A</v>
      </c>
      <c r="R10" s="22" t="e">
        <f>IF(AND(O10&gt;=Dynamisk!$F$51,O10&lt;=Dynamisk!$F$50),O10,#N/A)</f>
        <v>#N/A</v>
      </c>
      <c r="S10" s="22" t="e">
        <f>IF(AND(O10&gt;=Dynamisk!$F$50,O10&lt;=Dynamisk!$F$49),O10,#N/A)</f>
        <v>#N/A</v>
      </c>
      <c r="T10" s="34">
        <f>IF(O10&gt;=Dynamisk!$F$49,Data_sorteret!O10,#N/A)</f>
        <v>315.92481334996387</v>
      </c>
      <c r="U10" s="17">
        <f>IF(P10&gt;=Dynamisk!$F$41,Dynamisk!$F$41,P10)</f>
        <v>74.703333321584452</v>
      </c>
      <c r="V10" s="22">
        <f>(IF(AND(P10&gt;=Dynamisk!$F$41,P10&lt;=Dynamisk!$F$40),P10,(IF(P10&gt;Dynamisk!$F$40,Dynamisk!$F$40,#N/A))))-U10</f>
        <v>112.05499998237669</v>
      </c>
      <c r="W10" s="22">
        <f>(IF(AND(P10&gt;=Dynamisk!$F$40,P10&lt;=Dynamisk!$F$39),P10,(IF(P10&gt;Dynamisk!$F$39,Dynamisk!$F$39,#N/A))))-V10-U10</f>
        <v>112.05499998237669</v>
      </c>
      <c r="X10" s="23">
        <f>(IF(AND(P10&gt;=Dynamisk!$F$39,P10&lt;=Dynamisk!$F$38),P10,(IF(P10&gt;Dynamisk!$F$38,Dynamisk!$F$38,#N/A))))-V10-U10-W10</f>
        <v>51.35805540609185</v>
      </c>
    </row>
    <row r="11" spans="1:24" x14ac:dyDescent="0.15">
      <c r="A11">
        <v>334</v>
      </c>
      <c r="B11">
        <v>334</v>
      </c>
      <c r="C11" t="s">
        <v>389</v>
      </c>
      <c r="D11" s="1">
        <v>-6.375</v>
      </c>
      <c r="E11" s="2">
        <f t="shared" si="0"/>
        <v>23.375</v>
      </c>
      <c r="F11" s="1">
        <f>Dynamisk!$C$14</f>
        <v>27.397260273972602</v>
      </c>
      <c r="G11" s="1">
        <f t="shared" si="1"/>
        <v>1.1415525114155252</v>
      </c>
      <c r="H11" s="2">
        <f>Dynamisk!$C$15</f>
        <v>34.246575342465754</v>
      </c>
      <c r="I11" s="2">
        <f>E11/$E$4*Dynamisk!$C$16</f>
        <v>281.64948194820101</v>
      </c>
      <c r="J11" s="2">
        <f t="shared" si="2"/>
        <v>11.735395081175042</v>
      </c>
      <c r="K11" s="2">
        <f>E11/$E$4*Dynamisk!$C$17</f>
        <v>352.06185243525124</v>
      </c>
      <c r="L11" s="2">
        <f>(E11/$E$4)*Dynamisk!$C$16+F11</f>
        <v>309.04674222217363</v>
      </c>
      <c r="M11" s="2">
        <f>Dynamisk!$C$20/365</f>
        <v>34.246575342465754</v>
      </c>
      <c r="N11" s="2">
        <f t="shared" si="3"/>
        <v>1.4269406392694064</v>
      </c>
      <c r="O11" s="2">
        <f>(E11/$E$4)*Dynamisk!$C$16+F11</f>
        <v>309.04674222217363</v>
      </c>
      <c r="P11" s="2">
        <f t="shared" si="4"/>
        <v>343.29331756463944</v>
      </c>
      <c r="Q11" s="17" t="e">
        <f>IF(O11&lt;=Dynamisk!$F$51,Data_sorteret!O11,#N/A)</f>
        <v>#N/A</v>
      </c>
      <c r="R11" s="22" t="e">
        <f>IF(AND(O11&gt;=Dynamisk!$F$51,O11&lt;=Dynamisk!$F$50),O11,#N/A)</f>
        <v>#N/A</v>
      </c>
      <c r="S11" s="22" t="e">
        <f>IF(AND(O11&gt;=Dynamisk!$F$50,O11&lt;=Dynamisk!$F$49),O11,#N/A)</f>
        <v>#N/A</v>
      </c>
      <c r="T11" s="34">
        <f>IF(O11&gt;=Dynamisk!$F$49,Data_sorteret!O11,#N/A)</f>
        <v>309.04674222217363</v>
      </c>
      <c r="U11" s="17">
        <f>IF(P11&gt;=Dynamisk!$F$41,Dynamisk!$F$41,P11)</f>
        <v>74.703333321584452</v>
      </c>
      <c r="V11" s="22">
        <f>(IF(AND(P11&gt;=Dynamisk!$F$41,P11&lt;=Dynamisk!$F$40),P11,(IF(P11&gt;Dynamisk!$F$40,Dynamisk!$F$40,#N/A))))-U11</f>
        <v>112.05499998237669</v>
      </c>
      <c r="W11" s="22">
        <f>(IF(AND(P11&gt;=Dynamisk!$F$40,P11&lt;=Dynamisk!$F$39),P11,(IF(P11&gt;Dynamisk!$F$39,Dynamisk!$F$39,#N/A))))-V11-U11</f>
        <v>112.05499998237669</v>
      </c>
      <c r="X11" s="23">
        <f>(IF(AND(P11&gt;=Dynamisk!$F$39,P11&lt;=Dynamisk!$F$38),P11,(IF(P11&gt;Dynamisk!$F$38,Dynamisk!$F$38,#N/A))))-V11-U11-W11</f>
        <v>44.479984278301615</v>
      </c>
    </row>
    <row r="12" spans="1:24" x14ac:dyDescent="0.15">
      <c r="A12">
        <v>72</v>
      </c>
      <c r="B12">
        <v>72</v>
      </c>
      <c r="C12" t="s">
        <v>127</v>
      </c>
      <c r="D12" s="1">
        <v>-5.7833333333333341</v>
      </c>
      <c r="E12" s="2">
        <f t="shared" si="0"/>
        <v>22.783333333333335</v>
      </c>
      <c r="F12" s="1">
        <f>Dynamisk!$C$14</f>
        <v>27.397260273972602</v>
      </c>
      <c r="G12" s="1">
        <f t="shared" si="1"/>
        <v>1.1415525114155252</v>
      </c>
      <c r="H12" s="2">
        <f>Dynamisk!$C$15</f>
        <v>34.246575342465754</v>
      </c>
      <c r="I12" s="2">
        <f>E12/$E$4*Dynamisk!$C$16</f>
        <v>274.52038632669576</v>
      </c>
      <c r="J12" s="2">
        <f t="shared" si="2"/>
        <v>11.43834943027899</v>
      </c>
      <c r="K12" s="2">
        <f>E12/$E$4*Dynamisk!$C$17</f>
        <v>343.15048290836967</v>
      </c>
      <c r="L12" s="2">
        <f>(E12/$E$4)*Dynamisk!$C$16+F12</f>
        <v>301.91764660066838</v>
      </c>
      <c r="M12" s="2">
        <f>Dynamisk!$C$20/365</f>
        <v>34.246575342465754</v>
      </c>
      <c r="N12" s="2">
        <f t="shared" si="3"/>
        <v>1.4269406392694064</v>
      </c>
      <c r="O12" s="2">
        <f>(E12/$E$4)*Dynamisk!$C$16+F12</f>
        <v>301.91764660066838</v>
      </c>
      <c r="P12" s="2">
        <f t="shared" si="4"/>
        <v>336.16422194313418</v>
      </c>
      <c r="Q12" s="17" t="e">
        <f>IF(O12&lt;=Dynamisk!$F$51,Data_sorteret!O12,#N/A)</f>
        <v>#N/A</v>
      </c>
      <c r="R12" s="22" t="e">
        <f>IF(AND(O12&gt;=Dynamisk!$F$51,O12&lt;=Dynamisk!$F$50),O12,#N/A)</f>
        <v>#N/A</v>
      </c>
      <c r="S12" s="22" t="e">
        <f>IF(AND(O12&gt;=Dynamisk!$F$50,O12&lt;=Dynamisk!$F$49),O12,#N/A)</f>
        <v>#N/A</v>
      </c>
      <c r="T12" s="34">
        <f>IF(O12&gt;=Dynamisk!$F$49,Data_sorteret!O12,#N/A)</f>
        <v>301.91764660066838</v>
      </c>
      <c r="U12" s="17">
        <f>IF(P12&gt;=Dynamisk!$F$41,Dynamisk!$F$41,P12)</f>
        <v>74.703333321584452</v>
      </c>
      <c r="V12" s="22">
        <f>(IF(AND(P12&gt;=Dynamisk!$F$41,P12&lt;=Dynamisk!$F$40),P12,(IF(P12&gt;Dynamisk!$F$40,Dynamisk!$F$40,#N/A))))-U12</f>
        <v>112.05499998237669</v>
      </c>
      <c r="W12" s="22">
        <f>(IF(AND(P12&gt;=Dynamisk!$F$40,P12&lt;=Dynamisk!$F$39),P12,(IF(P12&gt;Dynamisk!$F$39,Dynamisk!$F$39,#N/A))))-V12-U12</f>
        <v>112.05499998237669</v>
      </c>
      <c r="X12" s="23">
        <f>(IF(AND(P12&gt;=Dynamisk!$F$39,P12&lt;=Dynamisk!$F$38),P12,(IF(P12&gt;Dynamisk!$F$38,Dynamisk!$F$38,#N/A))))-V12-U12-W12</f>
        <v>37.350888656796357</v>
      </c>
    </row>
    <row r="13" spans="1:24" x14ac:dyDescent="0.15">
      <c r="A13">
        <v>73</v>
      </c>
      <c r="B13">
        <v>73</v>
      </c>
      <c r="C13" t="s">
        <v>128</v>
      </c>
      <c r="D13" s="1">
        <v>-5.7083333333333348</v>
      </c>
      <c r="E13" s="2">
        <f t="shared" si="0"/>
        <v>22.708333333333336</v>
      </c>
      <c r="F13" s="1">
        <f>Dynamisk!$C$14</f>
        <v>27.397260273972602</v>
      </c>
      <c r="G13" s="1">
        <f t="shared" si="1"/>
        <v>1.1415525114155252</v>
      </c>
      <c r="H13" s="2">
        <f>Dynamisk!$C$15</f>
        <v>34.246575342465754</v>
      </c>
      <c r="I13" s="2">
        <f>E13/$E$4*Dynamisk!$C$16</f>
        <v>273.61669814932185</v>
      </c>
      <c r="J13" s="2">
        <f t="shared" si="2"/>
        <v>11.400695756221744</v>
      </c>
      <c r="K13" s="2">
        <f>E13/$E$4*Dynamisk!$C$17</f>
        <v>342.0208726866523</v>
      </c>
      <c r="L13" s="2">
        <f>(E13/$E$4)*Dynamisk!$C$16+F13</f>
        <v>301.01395842329447</v>
      </c>
      <c r="M13" s="2">
        <f>Dynamisk!$C$20/365</f>
        <v>34.246575342465754</v>
      </c>
      <c r="N13" s="2">
        <f t="shared" si="3"/>
        <v>1.4269406392694064</v>
      </c>
      <c r="O13" s="2">
        <f>(E13/$E$4)*Dynamisk!$C$16+F13</f>
        <v>301.01395842329447</v>
      </c>
      <c r="P13" s="2">
        <f t="shared" si="4"/>
        <v>335.26053376576021</v>
      </c>
      <c r="Q13" s="17" t="e">
        <f>IF(O13&lt;=Dynamisk!$F$51,Data_sorteret!O13,#N/A)</f>
        <v>#N/A</v>
      </c>
      <c r="R13" s="22" t="e">
        <f>IF(AND(O13&gt;=Dynamisk!$F$51,O13&lt;=Dynamisk!$F$50),O13,#N/A)</f>
        <v>#N/A</v>
      </c>
      <c r="S13" s="22" t="e">
        <f>IF(AND(O13&gt;=Dynamisk!$F$50,O13&lt;=Dynamisk!$F$49),O13,#N/A)</f>
        <v>#N/A</v>
      </c>
      <c r="T13" s="34">
        <f>IF(O13&gt;=Dynamisk!$F$49,Data_sorteret!O13,#N/A)</f>
        <v>301.01395842329447</v>
      </c>
      <c r="U13" s="17">
        <f>IF(P13&gt;=Dynamisk!$F$41,Dynamisk!$F$41,P13)</f>
        <v>74.703333321584452</v>
      </c>
      <c r="V13" s="22">
        <f>(IF(AND(P13&gt;=Dynamisk!$F$41,P13&lt;=Dynamisk!$F$40),P13,(IF(P13&gt;Dynamisk!$F$40,Dynamisk!$F$40,#N/A))))-U13</f>
        <v>112.05499998237669</v>
      </c>
      <c r="W13" s="22">
        <f>(IF(AND(P13&gt;=Dynamisk!$F$40,P13&lt;=Dynamisk!$F$39),P13,(IF(P13&gt;Dynamisk!$F$39,Dynamisk!$F$39,#N/A))))-V13-U13</f>
        <v>112.05499998237669</v>
      </c>
      <c r="X13" s="23">
        <f>(IF(AND(P13&gt;=Dynamisk!$F$39,P13&lt;=Dynamisk!$F$38),P13,(IF(P13&gt;Dynamisk!$F$38,Dynamisk!$F$38,#N/A))))-V13-U13-W13</f>
        <v>36.447200479422392</v>
      </c>
    </row>
    <row r="14" spans="1:24" x14ac:dyDescent="0.15">
      <c r="A14">
        <v>70</v>
      </c>
      <c r="B14">
        <v>70</v>
      </c>
      <c r="C14" t="s">
        <v>125</v>
      </c>
      <c r="D14" s="1">
        <v>-5.458333333333333</v>
      </c>
      <c r="E14" s="2">
        <f t="shared" si="0"/>
        <v>22.458333333333332</v>
      </c>
      <c r="F14" s="1">
        <f>Dynamisk!$C$14</f>
        <v>27.397260273972602</v>
      </c>
      <c r="G14" s="1">
        <f t="shared" si="1"/>
        <v>1.1415525114155252</v>
      </c>
      <c r="H14" s="2">
        <f>Dynamisk!$C$15</f>
        <v>34.246575342465754</v>
      </c>
      <c r="I14" s="2">
        <f>E14/$E$4*Dynamisk!$C$16</f>
        <v>270.6044042247421</v>
      </c>
      <c r="J14" s="2">
        <f t="shared" si="2"/>
        <v>11.275183509364254</v>
      </c>
      <c r="K14" s="2">
        <f>E14/$E$4*Dynamisk!$C$17</f>
        <v>338.25550528092765</v>
      </c>
      <c r="L14" s="2">
        <f>(E14/$E$4)*Dynamisk!$C$16+F14</f>
        <v>298.00166449871472</v>
      </c>
      <c r="M14" s="2">
        <f>Dynamisk!$C$20/365</f>
        <v>34.246575342465754</v>
      </c>
      <c r="N14" s="2">
        <f t="shared" si="3"/>
        <v>1.4269406392694064</v>
      </c>
      <c r="O14" s="2">
        <f>(E14/$E$4)*Dynamisk!$C$16+F14</f>
        <v>298.00166449871472</v>
      </c>
      <c r="P14" s="2">
        <f t="shared" si="4"/>
        <v>332.24823984118052</v>
      </c>
      <c r="Q14" s="17" t="e">
        <f>IF(O14&lt;=Dynamisk!$F$51,Data_sorteret!O14,#N/A)</f>
        <v>#N/A</v>
      </c>
      <c r="R14" s="22" t="e">
        <f>IF(AND(O14&gt;=Dynamisk!$F$51,O14&lt;=Dynamisk!$F$50),O14,#N/A)</f>
        <v>#N/A</v>
      </c>
      <c r="S14" s="22" t="e">
        <f>IF(AND(O14&gt;=Dynamisk!$F$50,O14&lt;=Dynamisk!$F$49),O14,#N/A)</f>
        <v>#N/A</v>
      </c>
      <c r="T14" s="34">
        <f>IF(O14&gt;=Dynamisk!$F$49,Data_sorteret!O14,#N/A)</f>
        <v>298.00166449871472</v>
      </c>
      <c r="U14" s="17">
        <f>IF(P14&gt;=Dynamisk!$F$41,Dynamisk!$F$41,P14)</f>
        <v>74.703333321584452</v>
      </c>
      <c r="V14" s="22">
        <f>(IF(AND(P14&gt;=Dynamisk!$F$41,P14&lt;=Dynamisk!$F$40),P14,(IF(P14&gt;Dynamisk!$F$40,Dynamisk!$F$40,#N/A))))-U14</f>
        <v>112.05499998237669</v>
      </c>
      <c r="W14" s="22">
        <f>(IF(AND(P14&gt;=Dynamisk!$F$40,P14&lt;=Dynamisk!$F$39),P14,(IF(P14&gt;Dynamisk!$F$39,Dynamisk!$F$39,#N/A))))-V14-U14</f>
        <v>112.05499998237669</v>
      </c>
      <c r="X14" s="23">
        <f>(IF(AND(P14&gt;=Dynamisk!$F$39,P14&lt;=Dynamisk!$F$38),P14,(IF(P14&gt;Dynamisk!$F$38,Dynamisk!$F$38,#N/A))))-V14-U14-W14</f>
        <v>33.434906554842698</v>
      </c>
    </row>
    <row r="15" spans="1:24" x14ac:dyDescent="0.15">
      <c r="A15">
        <v>65</v>
      </c>
      <c r="B15">
        <v>65</v>
      </c>
      <c r="C15" t="s">
        <v>120</v>
      </c>
      <c r="D15" s="1">
        <v>-5.3625000000000007</v>
      </c>
      <c r="E15" s="2">
        <f t="shared" si="0"/>
        <v>22.362500000000001</v>
      </c>
      <c r="F15" s="1">
        <f>Dynamisk!$C$14</f>
        <v>27.397260273972602</v>
      </c>
      <c r="G15" s="1">
        <f t="shared" si="1"/>
        <v>1.1415525114155252</v>
      </c>
      <c r="H15" s="2">
        <f>Dynamisk!$C$15</f>
        <v>34.246575342465754</v>
      </c>
      <c r="I15" s="2">
        <f>E15/$E$4*Dynamisk!$C$16</f>
        <v>269.44969155365328</v>
      </c>
      <c r="J15" s="2">
        <f t="shared" si="2"/>
        <v>11.227070481402221</v>
      </c>
      <c r="K15" s="2">
        <f>E15/$E$4*Dynamisk!$C$17</f>
        <v>336.81211444206662</v>
      </c>
      <c r="L15" s="2">
        <f>(E15/$E$4)*Dynamisk!$C$16+F15</f>
        <v>296.8469518276259</v>
      </c>
      <c r="M15" s="2">
        <f>Dynamisk!$C$20/365</f>
        <v>34.246575342465754</v>
      </c>
      <c r="N15" s="2">
        <f t="shared" si="3"/>
        <v>1.4269406392694064</v>
      </c>
      <c r="O15" s="2">
        <f>(E15/$E$4)*Dynamisk!$C$16+F15</f>
        <v>296.8469518276259</v>
      </c>
      <c r="P15" s="2">
        <f t="shared" si="4"/>
        <v>331.09352717009165</v>
      </c>
      <c r="Q15" s="17" t="e">
        <f>IF(O15&lt;=Dynamisk!$F$51,Data_sorteret!O15,#N/A)</f>
        <v>#N/A</v>
      </c>
      <c r="R15" s="22" t="e">
        <f>IF(AND(O15&gt;=Dynamisk!$F$51,O15&lt;=Dynamisk!$F$50),O15,#N/A)</f>
        <v>#N/A</v>
      </c>
      <c r="S15" s="22" t="e">
        <f>IF(AND(O15&gt;=Dynamisk!$F$50,O15&lt;=Dynamisk!$F$49),O15,#N/A)</f>
        <v>#N/A</v>
      </c>
      <c r="T15" s="34">
        <f>IF(O15&gt;=Dynamisk!$F$49,Data_sorteret!O15,#N/A)</f>
        <v>296.8469518276259</v>
      </c>
      <c r="U15" s="17">
        <f>IF(P15&gt;=Dynamisk!$F$41,Dynamisk!$F$41,P15)</f>
        <v>74.703333321584452</v>
      </c>
      <c r="V15" s="22">
        <f>(IF(AND(P15&gt;=Dynamisk!$F$41,P15&lt;=Dynamisk!$F$40),P15,(IF(P15&gt;Dynamisk!$F$40,Dynamisk!$F$40,#N/A))))-U15</f>
        <v>112.05499998237669</v>
      </c>
      <c r="W15" s="22">
        <f>(IF(AND(P15&gt;=Dynamisk!$F$40,P15&lt;=Dynamisk!$F$39),P15,(IF(P15&gt;Dynamisk!$F$39,Dynamisk!$F$39,#N/A))))-V15-U15</f>
        <v>112.05499998237669</v>
      </c>
      <c r="X15" s="23">
        <f>(IF(AND(P15&gt;=Dynamisk!$F$39,P15&lt;=Dynamisk!$F$38),P15,(IF(P15&gt;Dynamisk!$F$38,Dynamisk!$F$38,#N/A))))-V15-U15-W15</f>
        <v>32.280193883753824</v>
      </c>
    </row>
    <row r="16" spans="1:24" x14ac:dyDescent="0.15">
      <c r="A16">
        <v>71</v>
      </c>
      <c r="B16">
        <v>71</v>
      </c>
      <c r="C16" t="s">
        <v>126</v>
      </c>
      <c r="D16" s="1">
        <v>-5.2916666666666661</v>
      </c>
      <c r="E16" s="2">
        <f t="shared" si="0"/>
        <v>22.291666666666664</v>
      </c>
      <c r="F16" s="1">
        <f>Dynamisk!$C$14</f>
        <v>27.397260273972602</v>
      </c>
      <c r="G16" s="1">
        <f t="shared" si="1"/>
        <v>1.1415525114155252</v>
      </c>
      <c r="H16" s="2">
        <f>Dynamisk!$C$15</f>
        <v>34.246575342465754</v>
      </c>
      <c r="I16" s="2">
        <f>E16/$E$4*Dynamisk!$C$16</f>
        <v>268.59620827502232</v>
      </c>
      <c r="J16" s="2">
        <f t="shared" si="2"/>
        <v>11.191508678125929</v>
      </c>
      <c r="K16" s="2">
        <f>E16/$E$4*Dynamisk!$C$17</f>
        <v>335.74526034377789</v>
      </c>
      <c r="L16" s="2">
        <f>(E16/$E$4)*Dynamisk!$C$16+F16</f>
        <v>295.99346854899494</v>
      </c>
      <c r="M16" s="2">
        <f>Dynamisk!$C$20/365</f>
        <v>34.246575342465754</v>
      </c>
      <c r="N16" s="2">
        <f t="shared" si="3"/>
        <v>1.4269406392694064</v>
      </c>
      <c r="O16" s="2">
        <f>(E16/$E$4)*Dynamisk!$C$16+F16</f>
        <v>295.99346854899494</v>
      </c>
      <c r="P16" s="2">
        <f t="shared" si="4"/>
        <v>330.24004389146069</v>
      </c>
      <c r="Q16" s="17" t="e">
        <f>IF(O16&lt;=Dynamisk!$F$51,Data_sorteret!O16,#N/A)</f>
        <v>#N/A</v>
      </c>
      <c r="R16" s="22" t="e">
        <f>IF(AND(O16&gt;=Dynamisk!$F$51,O16&lt;=Dynamisk!$F$50),O16,#N/A)</f>
        <v>#N/A</v>
      </c>
      <c r="S16" s="22" t="e">
        <f>IF(AND(O16&gt;=Dynamisk!$F$50,O16&lt;=Dynamisk!$F$49),O16,#N/A)</f>
        <v>#N/A</v>
      </c>
      <c r="T16" s="34">
        <f>IF(O16&gt;=Dynamisk!$F$49,Data_sorteret!O16,#N/A)</f>
        <v>295.99346854899494</v>
      </c>
      <c r="U16" s="17">
        <f>IF(P16&gt;=Dynamisk!$F$41,Dynamisk!$F$41,P16)</f>
        <v>74.703333321584452</v>
      </c>
      <c r="V16" s="22">
        <f>(IF(AND(P16&gt;=Dynamisk!$F$41,P16&lt;=Dynamisk!$F$40),P16,(IF(P16&gt;Dynamisk!$F$40,Dynamisk!$F$40,#N/A))))-U16</f>
        <v>112.05499998237669</v>
      </c>
      <c r="W16" s="22">
        <f>(IF(AND(P16&gt;=Dynamisk!$F$40,P16&lt;=Dynamisk!$F$39),P16,(IF(P16&gt;Dynamisk!$F$39,Dynamisk!$F$39,#N/A))))-V16-U16</f>
        <v>112.05499998237669</v>
      </c>
      <c r="X16" s="23">
        <f>(IF(AND(P16&gt;=Dynamisk!$F$39,P16&lt;=Dynamisk!$F$38),P16,(IF(P16&gt;Dynamisk!$F$38,Dynamisk!$F$38,#N/A))))-V16-U16-W16</f>
        <v>31.426710605122864</v>
      </c>
    </row>
    <row r="17" spans="1:24" x14ac:dyDescent="0.15">
      <c r="A17">
        <v>48</v>
      </c>
      <c r="B17">
        <v>48</v>
      </c>
      <c r="C17" t="s">
        <v>103</v>
      </c>
      <c r="D17" s="1">
        <v>-4.958333333333333</v>
      </c>
      <c r="E17" s="2">
        <f t="shared" si="0"/>
        <v>21.958333333333332</v>
      </c>
      <c r="F17" s="1">
        <f>Dynamisk!$C$14</f>
        <v>27.397260273972602</v>
      </c>
      <c r="G17" s="1">
        <f t="shared" si="1"/>
        <v>1.1415525114155252</v>
      </c>
      <c r="H17" s="2">
        <f>Dynamisk!$C$15</f>
        <v>34.246575342465754</v>
      </c>
      <c r="I17" s="2">
        <f>E17/$E$4*Dynamisk!$C$16</f>
        <v>264.57981637558271</v>
      </c>
      <c r="J17" s="2">
        <f t="shared" si="2"/>
        <v>11.02415901564928</v>
      </c>
      <c r="K17" s="2">
        <f>E17/$E$4*Dynamisk!$C$17</f>
        <v>330.72477046947841</v>
      </c>
      <c r="L17" s="2">
        <f>(E17/$E$4)*Dynamisk!$C$16+F17</f>
        <v>291.97707664955533</v>
      </c>
      <c r="M17" s="2">
        <f>Dynamisk!$C$20/365</f>
        <v>34.246575342465754</v>
      </c>
      <c r="N17" s="2">
        <f t="shared" si="3"/>
        <v>1.4269406392694064</v>
      </c>
      <c r="O17" s="2">
        <f>(E17/$E$4)*Dynamisk!$C$16+F17</f>
        <v>291.97707664955533</v>
      </c>
      <c r="P17" s="2">
        <f t="shared" si="4"/>
        <v>326.22365199202108</v>
      </c>
      <c r="Q17" s="17" t="e">
        <f>IF(O17&lt;=Dynamisk!$F$51,Data_sorteret!O17,#N/A)</f>
        <v>#N/A</v>
      </c>
      <c r="R17" s="22" t="e">
        <f>IF(AND(O17&gt;=Dynamisk!$F$51,O17&lt;=Dynamisk!$F$50),O17,#N/A)</f>
        <v>#N/A</v>
      </c>
      <c r="S17" s="22" t="e">
        <f>IF(AND(O17&gt;=Dynamisk!$F$50,O17&lt;=Dynamisk!$F$49),O17,#N/A)</f>
        <v>#N/A</v>
      </c>
      <c r="T17" s="34">
        <f>IF(O17&gt;=Dynamisk!$F$49,Data_sorteret!O17,#N/A)</f>
        <v>291.97707664955533</v>
      </c>
      <c r="U17" s="17">
        <f>IF(P17&gt;=Dynamisk!$F$41,Dynamisk!$F$41,P17)</f>
        <v>74.703333321584452</v>
      </c>
      <c r="V17" s="22">
        <f>(IF(AND(P17&gt;=Dynamisk!$F$41,P17&lt;=Dynamisk!$F$40),P17,(IF(P17&gt;Dynamisk!$F$40,Dynamisk!$F$40,#N/A))))-U17</f>
        <v>112.05499998237669</v>
      </c>
      <c r="W17" s="22">
        <f>(IF(AND(P17&gt;=Dynamisk!$F$40,P17&lt;=Dynamisk!$F$39),P17,(IF(P17&gt;Dynamisk!$F$39,Dynamisk!$F$39,#N/A))))-V17-U17</f>
        <v>112.05499998237669</v>
      </c>
      <c r="X17" s="23">
        <f>(IF(AND(P17&gt;=Dynamisk!$F$39,P17&lt;=Dynamisk!$F$38),P17,(IF(P17&gt;Dynamisk!$F$38,Dynamisk!$F$38,#N/A))))-V17-U17-W17</f>
        <v>27.410318705683252</v>
      </c>
    </row>
    <row r="18" spans="1:24" x14ac:dyDescent="0.15">
      <c r="A18">
        <v>67</v>
      </c>
      <c r="B18">
        <v>67</v>
      </c>
      <c r="C18" t="s">
        <v>122</v>
      </c>
      <c r="D18" s="1">
        <v>-4.7875000000000005</v>
      </c>
      <c r="E18" s="2">
        <f t="shared" si="0"/>
        <v>21.787500000000001</v>
      </c>
      <c r="F18" s="1">
        <f>Dynamisk!$C$14</f>
        <v>27.397260273972602</v>
      </c>
      <c r="G18" s="1">
        <f t="shared" si="1"/>
        <v>1.1415525114155252</v>
      </c>
      <c r="H18" s="2">
        <f>Dynamisk!$C$15</f>
        <v>34.246575342465754</v>
      </c>
      <c r="I18" s="2">
        <f>E18/$E$4*Dynamisk!$C$16</f>
        <v>262.52141552711998</v>
      </c>
      <c r="J18" s="2">
        <f t="shared" si="2"/>
        <v>10.938392313629999</v>
      </c>
      <c r="K18" s="2">
        <f>E18/$E$4*Dynamisk!$C$17</f>
        <v>328.15176940889995</v>
      </c>
      <c r="L18" s="2">
        <f>(E18/$E$4)*Dynamisk!$C$16+F18</f>
        <v>289.9186758010926</v>
      </c>
      <c r="M18" s="2">
        <f>Dynamisk!$C$20/365</f>
        <v>34.246575342465754</v>
      </c>
      <c r="N18" s="2">
        <f t="shared" si="3"/>
        <v>1.4269406392694064</v>
      </c>
      <c r="O18" s="2">
        <f>(E18/$E$4)*Dynamisk!$C$16+F18</f>
        <v>289.9186758010926</v>
      </c>
      <c r="P18" s="2">
        <f t="shared" si="4"/>
        <v>324.16525114355829</v>
      </c>
      <c r="Q18" s="17" t="e">
        <f>IF(O18&lt;=Dynamisk!$F$51,Data_sorteret!O18,#N/A)</f>
        <v>#N/A</v>
      </c>
      <c r="R18" s="22" t="e">
        <f>IF(AND(O18&gt;=Dynamisk!$F$51,O18&lt;=Dynamisk!$F$50),O18,#N/A)</f>
        <v>#N/A</v>
      </c>
      <c r="S18" s="22" t="e">
        <f>IF(AND(O18&gt;=Dynamisk!$F$50,O18&lt;=Dynamisk!$F$49),O18,#N/A)</f>
        <v>#N/A</v>
      </c>
      <c r="T18" s="34">
        <f>IF(O18&gt;=Dynamisk!$F$49,Data_sorteret!O18,#N/A)</f>
        <v>289.9186758010926</v>
      </c>
      <c r="U18" s="17">
        <f>IF(P18&gt;=Dynamisk!$F$41,Dynamisk!$F$41,P18)</f>
        <v>74.703333321584452</v>
      </c>
      <c r="V18" s="22">
        <f>(IF(AND(P18&gt;=Dynamisk!$F$41,P18&lt;=Dynamisk!$F$40),P18,(IF(P18&gt;Dynamisk!$F$40,Dynamisk!$F$40,#N/A))))-U18</f>
        <v>112.05499998237669</v>
      </c>
      <c r="W18" s="22">
        <f>(IF(AND(P18&gt;=Dynamisk!$F$40,P18&lt;=Dynamisk!$F$39),P18,(IF(P18&gt;Dynamisk!$F$39,Dynamisk!$F$39,#N/A))))-V18-U18</f>
        <v>112.05499998237669</v>
      </c>
      <c r="X18" s="23">
        <f>(IF(AND(P18&gt;=Dynamisk!$F$39,P18&lt;=Dynamisk!$F$38),P18,(IF(P18&gt;Dynamisk!$F$38,Dynamisk!$F$38,#N/A))))-V18-U18-W18</f>
        <v>25.351917857220471</v>
      </c>
    </row>
    <row r="19" spans="1:24" x14ac:dyDescent="0.15">
      <c r="A19">
        <v>5</v>
      </c>
      <c r="B19">
        <v>5</v>
      </c>
      <c r="C19" t="s">
        <v>60</v>
      </c>
      <c r="D19" s="1">
        <v>-4.770833333333333</v>
      </c>
      <c r="E19" s="2">
        <f t="shared" si="0"/>
        <v>21.770833333333332</v>
      </c>
      <c r="F19" s="1">
        <f>Dynamisk!$C$14</f>
        <v>27.397260273972602</v>
      </c>
      <c r="G19" s="1">
        <f t="shared" si="1"/>
        <v>1.1415525114155252</v>
      </c>
      <c r="H19" s="2">
        <f>Dynamisk!$C$15</f>
        <v>34.246575342465754</v>
      </c>
      <c r="I19" s="2">
        <f>E19/$E$4*Dynamisk!$C$16</f>
        <v>262.32059593214797</v>
      </c>
      <c r="J19" s="2">
        <f t="shared" si="2"/>
        <v>10.930024830506165</v>
      </c>
      <c r="K19" s="2">
        <f>E19/$E$4*Dynamisk!$C$17</f>
        <v>327.90074491518493</v>
      </c>
      <c r="L19" s="2">
        <f>(E19/$E$4)*Dynamisk!$C$16+F19</f>
        <v>289.71785620612059</v>
      </c>
      <c r="M19" s="2">
        <f>Dynamisk!$C$20/365</f>
        <v>34.246575342465754</v>
      </c>
      <c r="N19" s="2">
        <f t="shared" si="3"/>
        <v>1.4269406392694064</v>
      </c>
      <c r="O19" s="2">
        <f>(E19/$E$4)*Dynamisk!$C$16+F19</f>
        <v>289.71785620612059</v>
      </c>
      <c r="P19" s="2">
        <f t="shared" si="4"/>
        <v>323.96443154858628</v>
      </c>
      <c r="Q19" s="17" t="e">
        <f>IF(O19&lt;=Dynamisk!$F$51,Data_sorteret!O19,#N/A)</f>
        <v>#N/A</v>
      </c>
      <c r="R19" s="22" t="e">
        <f>IF(AND(O19&gt;=Dynamisk!$F$51,O19&lt;=Dynamisk!$F$50),O19,#N/A)</f>
        <v>#N/A</v>
      </c>
      <c r="S19" s="22" t="e">
        <f>IF(AND(O19&gt;=Dynamisk!$F$50,O19&lt;=Dynamisk!$F$49),O19,#N/A)</f>
        <v>#N/A</v>
      </c>
      <c r="T19" s="34">
        <f>IF(O19&gt;=Dynamisk!$F$49,Data_sorteret!O19,#N/A)</f>
        <v>289.71785620612059</v>
      </c>
      <c r="U19" s="17">
        <f>IF(P19&gt;=Dynamisk!$F$41,Dynamisk!$F$41,P19)</f>
        <v>74.703333321584452</v>
      </c>
      <c r="V19" s="22">
        <f>(IF(AND(P19&gt;=Dynamisk!$F$41,P19&lt;=Dynamisk!$F$40),P19,(IF(P19&gt;Dynamisk!$F$40,Dynamisk!$F$40,#N/A))))-U19</f>
        <v>112.05499998237669</v>
      </c>
      <c r="W19" s="22">
        <f>(IF(AND(P19&gt;=Dynamisk!$F$40,P19&lt;=Dynamisk!$F$39),P19,(IF(P19&gt;Dynamisk!$F$39,Dynamisk!$F$39,#N/A))))-V19-U19</f>
        <v>112.05499998237669</v>
      </c>
      <c r="X19" s="23">
        <f>(IF(AND(P19&gt;=Dynamisk!$F$39,P19&lt;=Dynamisk!$F$38),P19,(IF(P19&gt;Dynamisk!$F$38,Dynamisk!$F$38,#N/A))))-V19-U19-W19</f>
        <v>25.151098262248453</v>
      </c>
    </row>
    <row r="20" spans="1:24" x14ac:dyDescent="0.15">
      <c r="A20">
        <v>64</v>
      </c>
      <c r="B20">
        <v>64</v>
      </c>
      <c r="C20" t="s">
        <v>119</v>
      </c>
      <c r="D20" s="1">
        <v>-4.7625000000000002</v>
      </c>
      <c r="E20" s="2">
        <f t="shared" si="0"/>
        <v>21.762499999999999</v>
      </c>
      <c r="F20" s="1">
        <f>Dynamisk!$C$14</f>
        <v>27.397260273972602</v>
      </c>
      <c r="G20" s="1">
        <f t="shared" si="1"/>
        <v>1.1415525114155252</v>
      </c>
      <c r="H20" s="2">
        <f>Dynamisk!$C$15</f>
        <v>34.246575342465754</v>
      </c>
      <c r="I20" s="2">
        <f>E20/$E$4*Dynamisk!$C$16</f>
        <v>262.22018613466196</v>
      </c>
      <c r="J20" s="2">
        <f t="shared" si="2"/>
        <v>10.925841088944248</v>
      </c>
      <c r="K20" s="2">
        <f>E20/$E$4*Dynamisk!$C$17</f>
        <v>327.77523266832748</v>
      </c>
      <c r="L20" s="2">
        <f>(E20/$E$4)*Dynamisk!$C$16+F20</f>
        <v>289.61744640863458</v>
      </c>
      <c r="M20" s="2">
        <f>Dynamisk!$C$20/365</f>
        <v>34.246575342465754</v>
      </c>
      <c r="N20" s="2">
        <f t="shared" si="3"/>
        <v>1.4269406392694064</v>
      </c>
      <c r="O20" s="2">
        <f>(E20/$E$4)*Dynamisk!$C$16+F20</f>
        <v>289.61744640863458</v>
      </c>
      <c r="P20" s="2">
        <f t="shared" si="4"/>
        <v>323.86402175110027</v>
      </c>
      <c r="Q20" s="17" t="e">
        <f>IF(O20&lt;=Dynamisk!$F$51,Data_sorteret!O20,#N/A)</f>
        <v>#N/A</v>
      </c>
      <c r="R20" s="22" t="e">
        <f>IF(AND(O20&gt;=Dynamisk!$F$51,O20&lt;=Dynamisk!$F$50),O20,#N/A)</f>
        <v>#N/A</v>
      </c>
      <c r="S20" s="22" t="e">
        <f>IF(AND(O20&gt;=Dynamisk!$F$50,O20&lt;=Dynamisk!$F$49),O20,#N/A)</f>
        <v>#N/A</v>
      </c>
      <c r="T20" s="34">
        <f>IF(O20&gt;=Dynamisk!$F$49,Data_sorteret!O20,#N/A)</f>
        <v>289.61744640863458</v>
      </c>
      <c r="U20" s="17">
        <f>IF(P20&gt;=Dynamisk!$F$41,Dynamisk!$F$41,P20)</f>
        <v>74.703333321584452</v>
      </c>
      <c r="V20" s="22">
        <f>(IF(AND(P20&gt;=Dynamisk!$F$41,P20&lt;=Dynamisk!$F$40),P20,(IF(P20&gt;Dynamisk!$F$40,Dynamisk!$F$40,#N/A))))-U20</f>
        <v>112.05499998237669</v>
      </c>
      <c r="W20" s="22">
        <f>(IF(AND(P20&gt;=Dynamisk!$F$40,P20&lt;=Dynamisk!$F$39),P20,(IF(P20&gt;Dynamisk!$F$39,Dynamisk!$F$39,#N/A))))-V20-U20</f>
        <v>112.05499998237669</v>
      </c>
      <c r="X20" s="23">
        <f>(IF(AND(P20&gt;=Dynamisk!$F$39,P20&lt;=Dynamisk!$F$38),P20,(IF(P20&gt;Dynamisk!$F$38,Dynamisk!$F$38,#N/A))))-V20-U20-W20</f>
        <v>25.050688464762445</v>
      </c>
    </row>
    <row r="21" spans="1:24" x14ac:dyDescent="0.15">
      <c r="A21">
        <v>351</v>
      </c>
      <c r="B21">
        <v>351</v>
      </c>
      <c r="C21" t="s">
        <v>406</v>
      </c>
      <c r="D21" s="1">
        <v>-4.2500000000000009</v>
      </c>
      <c r="E21" s="2">
        <f t="shared" si="0"/>
        <v>21.25</v>
      </c>
      <c r="F21" s="1">
        <f>Dynamisk!$C$14</f>
        <v>27.397260273972602</v>
      </c>
      <c r="G21" s="1">
        <f t="shared" si="1"/>
        <v>1.1415525114155252</v>
      </c>
      <c r="H21" s="2">
        <f>Dynamisk!$C$15</f>
        <v>34.246575342465754</v>
      </c>
      <c r="I21" s="2">
        <f>E21/$E$4*Dynamisk!$C$16</f>
        <v>256.04498358927361</v>
      </c>
      <c r="J21" s="2">
        <f t="shared" si="2"/>
        <v>10.6685409828864</v>
      </c>
      <c r="K21" s="2">
        <f>E21/$E$4*Dynamisk!$C$17</f>
        <v>320.05622948659203</v>
      </c>
      <c r="L21" s="2">
        <f>(E21/$E$4)*Dynamisk!$C$16+F21</f>
        <v>283.44224386324623</v>
      </c>
      <c r="M21" s="2">
        <f>Dynamisk!$C$20/365</f>
        <v>34.246575342465754</v>
      </c>
      <c r="N21" s="2">
        <f t="shared" si="3"/>
        <v>1.4269406392694064</v>
      </c>
      <c r="O21" s="2">
        <f>(E21/$E$4)*Dynamisk!$C$16+F21</f>
        <v>283.44224386324623</v>
      </c>
      <c r="P21" s="2">
        <f t="shared" si="4"/>
        <v>317.68881920571198</v>
      </c>
      <c r="Q21" s="17" t="e">
        <f>IF(O21&lt;=Dynamisk!$F$51,Data_sorteret!O21,#N/A)</f>
        <v>#N/A</v>
      </c>
      <c r="R21" s="22" t="e">
        <f>IF(AND(O21&gt;=Dynamisk!$F$51,O21&lt;=Dynamisk!$F$50),O21,#N/A)</f>
        <v>#N/A</v>
      </c>
      <c r="S21" s="22" t="e">
        <f>IF(AND(O21&gt;=Dynamisk!$F$50,O21&lt;=Dynamisk!$F$49),O21,#N/A)</f>
        <v>#N/A</v>
      </c>
      <c r="T21" s="34">
        <f>IF(O21&gt;=Dynamisk!$F$49,Data_sorteret!O21,#N/A)</f>
        <v>283.44224386324623</v>
      </c>
      <c r="U21" s="17">
        <f>IF(P21&gt;=Dynamisk!$F$41,Dynamisk!$F$41,P21)</f>
        <v>74.703333321584452</v>
      </c>
      <c r="V21" s="22">
        <f>(IF(AND(P21&gt;=Dynamisk!$F$41,P21&lt;=Dynamisk!$F$40),P21,(IF(P21&gt;Dynamisk!$F$40,Dynamisk!$F$40,#N/A))))-U21</f>
        <v>112.05499998237669</v>
      </c>
      <c r="W21" s="22">
        <f>(IF(AND(P21&gt;=Dynamisk!$F$40,P21&lt;=Dynamisk!$F$39),P21,(IF(P21&gt;Dynamisk!$F$39,Dynamisk!$F$39,#N/A))))-V21-U21</f>
        <v>112.05499998237669</v>
      </c>
      <c r="X21" s="23">
        <f>(IF(AND(P21&gt;=Dynamisk!$F$39,P21&lt;=Dynamisk!$F$38),P21,(IF(P21&gt;Dynamisk!$F$38,Dynamisk!$F$38,#N/A))))-V21-U21-W21</f>
        <v>18.875485919374157</v>
      </c>
    </row>
    <row r="22" spans="1:24" x14ac:dyDescent="0.15">
      <c r="A22">
        <v>69</v>
      </c>
      <c r="B22">
        <v>69</v>
      </c>
      <c r="C22" t="s">
        <v>124</v>
      </c>
      <c r="D22" s="1">
        <v>-3.9083333333333332</v>
      </c>
      <c r="E22" s="2">
        <f t="shared" si="0"/>
        <v>20.908333333333331</v>
      </c>
      <c r="F22" s="1">
        <f>Dynamisk!$C$14</f>
        <v>27.397260273972602</v>
      </c>
      <c r="G22" s="1">
        <f t="shared" si="1"/>
        <v>1.1415525114155252</v>
      </c>
      <c r="H22" s="2">
        <f>Dynamisk!$C$15</f>
        <v>34.246575342465754</v>
      </c>
      <c r="I22" s="2">
        <f>E22/$E$4*Dynamisk!$C$16</f>
        <v>251.92818189234805</v>
      </c>
      <c r="J22" s="2">
        <f t="shared" si="2"/>
        <v>10.497007578847835</v>
      </c>
      <c r="K22" s="2">
        <f>E22/$E$4*Dynamisk!$C$17</f>
        <v>314.91022736543505</v>
      </c>
      <c r="L22" s="2">
        <f>(E22/$E$4)*Dynamisk!$C$16+F22</f>
        <v>279.32544216632067</v>
      </c>
      <c r="M22" s="2">
        <f>Dynamisk!$C$20/365</f>
        <v>34.246575342465754</v>
      </c>
      <c r="N22" s="2">
        <f t="shared" si="3"/>
        <v>1.4269406392694064</v>
      </c>
      <c r="O22" s="2">
        <f>(E22/$E$4)*Dynamisk!$C$16+F22</f>
        <v>279.32544216632067</v>
      </c>
      <c r="P22" s="2">
        <f t="shared" si="4"/>
        <v>313.57201750878642</v>
      </c>
      <c r="Q22" s="17" t="e">
        <f>IF(O22&lt;=Dynamisk!$F$51,Data_sorteret!O22,#N/A)</f>
        <v>#N/A</v>
      </c>
      <c r="R22" s="22" t="e">
        <f>IF(AND(O22&gt;=Dynamisk!$F$51,O22&lt;=Dynamisk!$F$50),O22,#N/A)</f>
        <v>#N/A</v>
      </c>
      <c r="S22" s="22" t="e">
        <f>IF(AND(O22&gt;=Dynamisk!$F$50,O22&lt;=Dynamisk!$F$49),O22,#N/A)</f>
        <v>#N/A</v>
      </c>
      <c r="T22" s="34">
        <f>IF(O22&gt;=Dynamisk!$F$49,Data_sorteret!O22,#N/A)</f>
        <v>279.32544216632067</v>
      </c>
      <c r="U22" s="17">
        <f>IF(P22&gt;=Dynamisk!$F$41,Dynamisk!$F$41,P22)</f>
        <v>74.703333321584452</v>
      </c>
      <c r="V22" s="22">
        <f>(IF(AND(P22&gt;=Dynamisk!$F$41,P22&lt;=Dynamisk!$F$40),P22,(IF(P22&gt;Dynamisk!$F$40,Dynamisk!$F$40,#N/A))))-U22</f>
        <v>112.05499998237669</v>
      </c>
      <c r="W22" s="22">
        <f>(IF(AND(P22&gt;=Dynamisk!$F$40,P22&lt;=Dynamisk!$F$39),P22,(IF(P22&gt;Dynamisk!$F$39,Dynamisk!$F$39,#N/A))))-V22-U22</f>
        <v>112.05499998237669</v>
      </c>
      <c r="X22" s="23">
        <f>(IF(AND(P22&gt;=Dynamisk!$F$39,P22&lt;=Dynamisk!$F$38),P22,(IF(P22&gt;Dynamisk!$F$38,Dynamisk!$F$38,#N/A))))-V22-U22-W22</f>
        <v>14.758684222448608</v>
      </c>
    </row>
    <row r="23" spans="1:24" x14ac:dyDescent="0.15">
      <c r="A23">
        <v>2</v>
      </c>
      <c r="B23">
        <v>2</v>
      </c>
      <c r="C23" t="s">
        <v>57</v>
      </c>
      <c r="D23" s="1">
        <v>-3.6875</v>
      </c>
      <c r="E23" s="2">
        <f t="shared" si="0"/>
        <v>20.6875</v>
      </c>
      <c r="F23" s="1">
        <f>Dynamisk!$C$14</f>
        <v>27.397260273972602</v>
      </c>
      <c r="G23" s="1">
        <f t="shared" si="1"/>
        <v>1.1415525114155252</v>
      </c>
      <c r="H23" s="2">
        <f>Dynamisk!$C$15</f>
        <v>34.246575342465754</v>
      </c>
      <c r="I23" s="2">
        <f>E23/$E$4*Dynamisk!$C$16</f>
        <v>249.26732225896933</v>
      </c>
      <c r="J23" s="2">
        <f t="shared" si="2"/>
        <v>10.386138427457055</v>
      </c>
      <c r="K23" s="2">
        <f>E23/$E$4*Dynamisk!$C$17</f>
        <v>311.58415282371169</v>
      </c>
      <c r="L23" s="2">
        <f>(E23/$E$4)*Dynamisk!$C$16+F23</f>
        <v>276.66458253294195</v>
      </c>
      <c r="M23" s="2">
        <f>Dynamisk!$C$20/365</f>
        <v>34.246575342465754</v>
      </c>
      <c r="N23" s="2">
        <f t="shared" si="3"/>
        <v>1.4269406392694064</v>
      </c>
      <c r="O23" s="2">
        <f>(E23/$E$4)*Dynamisk!$C$16+F23</f>
        <v>276.66458253294195</v>
      </c>
      <c r="P23" s="2">
        <f t="shared" si="4"/>
        <v>310.91115787540775</v>
      </c>
      <c r="Q23" s="17" t="e">
        <f>IF(O23&lt;=Dynamisk!$F$51,Data_sorteret!O23,#N/A)</f>
        <v>#N/A</v>
      </c>
      <c r="R23" s="22" t="e">
        <f>IF(AND(O23&gt;=Dynamisk!$F$51,O23&lt;=Dynamisk!$F$50),O23,#N/A)</f>
        <v>#N/A</v>
      </c>
      <c r="S23" s="22" t="e">
        <f>IF(AND(O23&gt;=Dynamisk!$F$50,O23&lt;=Dynamisk!$F$49),O23,#N/A)</f>
        <v>#N/A</v>
      </c>
      <c r="T23" s="34">
        <f>IF(O23&gt;=Dynamisk!$F$49,Data_sorteret!O23,#N/A)</f>
        <v>276.66458253294195</v>
      </c>
      <c r="U23" s="17">
        <f>IF(P23&gt;=Dynamisk!$F$41,Dynamisk!$F$41,P23)</f>
        <v>74.703333321584452</v>
      </c>
      <c r="V23" s="22">
        <f>(IF(AND(P23&gt;=Dynamisk!$F$41,P23&lt;=Dynamisk!$F$40),P23,(IF(P23&gt;Dynamisk!$F$40,Dynamisk!$F$40,#N/A))))-U23</f>
        <v>112.05499998237669</v>
      </c>
      <c r="W23" s="22">
        <f>(IF(AND(P23&gt;=Dynamisk!$F$40,P23&lt;=Dynamisk!$F$39),P23,(IF(P23&gt;Dynamisk!$F$39,Dynamisk!$F$39,#N/A))))-V23-U23</f>
        <v>112.05499998237669</v>
      </c>
      <c r="X23" s="23">
        <f>(IF(AND(P23&gt;=Dynamisk!$F$39,P23&lt;=Dynamisk!$F$38),P23,(IF(P23&gt;Dynamisk!$F$38,Dynamisk!$F$38,#N/A))))-V23-U23-W23</f>
        <v>12.097824589069944</v>
      </c>
    </row>
    <row r="24" spans="1:24" x14ac:dyDescent="0.15">
      <c r="A24">
        <v>352</v>
      </c>
      <c r="B24">
        <v>352</v>
      </c>
      <c r="C24" t="s">
        <v>407</v>
      </c>
      <c r="D24" s="1">
        <v>-3.6458333333333339</v>
      </c>
      <c r="E24" s="2">
        <f t="shared" si="0"/>
        <v>20.645833333333336</v>
      </c>
      <c r="F24" s="1">
        <f>Dynamisk!$C$14</f>
        <v>27.397260273972602</v>
      </c>
      <c r="G24" s="1">
        <f t="shared" si="1"/>
        <v>1.1415525114155252</v>
      </c>
      <c r="H24" s="2">
        <f>Dynamisk!$C$15</f>
        <v>34.246575342465754</v>
      </c>
      <c r="I24" s="2">
        <f>E24/$E$4*Dynamisk!$C$16</f>
        <v>248.76527327153943</v>
      </c>
      <c r="J24" s="2">
        <f t="shared" si="2"/>
        <v>10.365219719647476</v>
      </c>
      <c r="K24" s="2">
        <f>E24/$E$4*Dynamisk!$C$17</f>
        <v>310.95659158942425</v>
      </c>
      <c r="L24" s="2">
        <f>(E24/$E$4)*Dynamisk!$C$16+F24</f>
        <v>276.16253354551202</v>
      </c>
      <c r="M24" s="2">
        <f>Dynamisk!$C$20/365</f>
        <v>34.246575342465754</v>
      </c>
      <c r="N24" s="2">
        <f t="shared" si="3"/>
        <v>1.4269406392694064</v>
      </c>
      <c r="O24" s="2">
        <f>(E24/$E$4)*Dynamisk!$C$16+F24</f>
        <v>276.16253354551202</v>
      </c>
      <c r="P24" s="2">
        <f t="shared" si="4"/>
        <v>310.40910888797777</v>
      </c>
      <c r="Q24" s="17" t="e">
        <f>IF(O24&lt;=Dynamisk!$F$51,Data_sorteret!O24,#N/A)</f>
        <v>#N/A</v>
      </c>
      <c r="R24" s="22" t="e">
        <f>IF(AND(O24&gt;=Dynamisk!$F$51,O24&lt;=Dynamisk!$F$50),O24,#N/A)</f>
        <v>#N/A</v>
      </c>
      <c r="S24" s="22" t="e">
        <f>IF(AND(O24&gt;=Dynamisk!$F$50,O24&lt;=Dynamisk!$F$49),O24,#N/A)</f>
        <v>#N/A</v>
      </c>
      <c r="T24" s="34">
        <f>IF(O24&gt;=Dynamisk!$F$49,Data_sorteret!O24,#N/A)</f>
        <v>276.16253354551202</v>
      </c>
      <c r="U24" s="17">
        <f>IF(P24&gt;=Dynamisk!$F$41,Dynamisk!$F$41,P24)</f>
        <v>74.703333321584452</v>
      </c>
      <c r="V24" s="22">
        <f>(IF(AND(P24&gt;=Dynamisk!$F$41,P24&lt;=Dynamisk!$F$40),P24,(IF(P24&gt;Dynamisk!$F$40,Dynamisk!$F$40,#N/A))))-U24</f>
        <v>112.05499998237669</v>
      </c>
      <c r="W24" s="22">
        <f>(IF(AND(P24&gt;=Dynamisk!$F$40,P24&lt;=Dynamisk!$F$39),P24,(IF(P24&gt;Dynamisk!$F$39,Dynamisk!$F$39,#N/A))))-V24-U24</f>
        <v>112.05499998237669</v>
      </c>
      <c r="X24" s="23">
        <f>(IF(AND(P24&gt;=Dynamisk!$F$39,P24&lt;=Dynamisk!$F$38),P24,(IF(P24&gt;Dynamisk!$F$38,Dynamisk!$F$38,#N/A))))-V24-U24-W24</f>
        <v>11.595775601639957</v>
      </c>
    </row>
    <row r="25" spans="1:24" x14ac:dyDescent="0.15">
      <c r="A25">
        <v>49</v>
      </c>
      <c r="B25">
        <v>49</v>
      </c>
      <c r="C25" t="s">
        <v>104</v>
      </c>
      <c r="D25" s="1">
        <v>-3.5250000000000004</v>
      </c>
      <c r="E25" s="2">
        <f t="shared" si="0"/>
        <v>20.524999999999999</v>
      </c>
      <c r="F25" s="1">
        <f>Dynamisk!$C$14</f>
        <v>27.397260273972602</v>
      </c>
      <c r="G25" s="1">
        <f t="shared" si="1"/>
        <v>1.1415525114155252</v>
      </c>
      <c r="H25" s="2">
        <f>Dynamisk!$C$15</f>
        <v>34.246575342465754</v>
      </c>
      <c r="I25" s="2">
        <f>E25/$E$4*Dynamisk!$C$16</f>
        <v>247.30933120799253</v>
      </c>
      <c r="J25" s="2">
        <f t="shared" si="2"/>
        <v>10.304555466999689</v>
      </c>
      <c r="K25" s="2">
        <f>E25/$E$4*Dynamisk!$C$17</f>
        <v>309.13666400999068</v>
      </c>
      <c r="L25" s="2">
        <f>(E25/$E$4)*Dynamisk!$C$16+F25</f>
        <v>274.70659148196512</v>
      </c>
      <c r="M25" s="2">
        <f>Dynamisk!$C$20/365</f>
        <v>34.246575342465754</v>
      </c>
      <c r="N25" s="2">
        <f t="shared" si="3"/>
        <v>1.4269406392694064</v>
      </c>
      <c r="O25" s="2">
        <f>(E25/$E$4)*Dynamisk!$C$16+F25</f>
        <v>274.70659148196512</v>
      </c>
      <c r="P25" s="2">
        <f t="shared" si="4"/>
        <v>308.95316682443092</v>
      </c>
      <c r="Q25" s="17" t="e">
        <f>IF(O25&lt;=Dynamisk!$F$51,Data_sorteret!O25,#N/A)</f>
        <v>#N/A</v>
      </c>
      <c r="R25" s="22" t="e">
        <f>IF(AND(O25&gt;=Dynamisk!$F$51,O25&lt;=Dynamisk!$F$50),O25,#N/A)</f>
        <v>#N/A</v>
      </c>
      <c r="S25" s="22" t="e">
        <f>IF(AND(O25&gt;=Dynamisk!$F$50,O25&lt;=Dynamisk!$F$49),O25,#N/A)</f>
        <v>#N/A</v>
      </c>
      <c r="T25" s="34">
        <f>IF(O25&gt;=Dynamisk!$F$49,Data_sorteret!O25,#N/A)</f>
        <v>274.70659148196512</v>
      </c>
      <c r="U25" s="17">
        <f>IF(P25&gt;=Dynamisk!$F$41,Dynamisk!$F$41,P25)</f>
        <v>74.703333321584452</v>
      </c>
      <c r="V25" s="22">
        <f>(IF(AND(P25&gt;=Dynamisk!$F$41,P25&lt;=Dynamisk!$F$40),P25,(IF(P25&gt;Dynamisk!$F$40,Dynamisk!$F$40,#N/A))))-U25</f>
        <v>112.05499998237669</v>
      </c>
      <c r="W25" s="22">
        <f>(IF(AND(P25&gt;=Dynamisk!$F$40,P25&lt;=Dynamisk!$F$39),P25,(IF(P25&gt;Dynamisk!$F$39,Dynamisk!$F$39,#N/A))))-V25-U25</f>
        <v>112.05499998237669</v>
      </c>
      <c r="X25" s="23">
        <f>(IF(AND(P25&gt;=Dynamisk!$F$39,P25&lt;=Dynamisk!$F$38),P25,(IF(P25&gt;Dynamisk!$F$38,Dynamisk!$F$38,#N/A))))-V25-U25-W25</f>
        <v>10.139833538093114</v>
      </c>
    </row>
    <row r="26" spans="1:24" x14ac:dyDescent="0.15">
      <c r="A26">
        <v>365</v>
      </c>
      <c r="B26">
        <v>365</v>
      </c>
      <c r="C26" t="s">
        <v>420</v>
      </c>
      <c r="D26" s="1">
        <v>-3.0166666666666671</v>
      </c>
      <c r="E26" s="2">
        <f t="shared" si="0"/>
        <v>20.016666666666666</v>
      </c>
      <c r="F26" s="1">
        <f>Dynamisk!$C$14</f>
        <v>27.397260273972602</v>
      </c>
      <c r="G26" s="1">
        <f t="shared" si="1"/>
        <v>1.1415525114155252</v>
      </c>
      <c r="H26" s="2">
        <f>Dynamisk!$C$15</f>
        <v>34.246575342465754</v>
      </c>
      <c r="I26" s="2">
        <f>E26/$E$4*Dynamisk!$C$16</f>
        <v>241.18433356134713</v>
      </c>
      <c r="J26" s="2">
        <f t="shared" si="2"/>
        <v>10.049347231722797</v>
      </c>
      <c r="K26" s="2">
        <f>E26/$E$4*Dynamisk!$C$17</f>
        <v>301.48041695168394</v>
      </c>
      <c r="L26" s="2">
        <f>(E26/$E$4)*Dynamisk!$C$16+F26</f>
        <v>268.58159383531972</v>
      </c>
      <c r="M26" s="2">
        <f>Dynamisk!$C$20/365</f>
        <v>34.246575342465754</v>
      </c>
      <c r="N26" s="2">
        <f t="shared" si="3"/>
        <v>1.4269406392694064</v>
      </c>
      <c r="O26" s="2">
        <f>(E26/$E$4)*Dynamisk!$C$16+F26</f>
        <v>268.58159383531972</v>
      </c>
      <c r="P26" s="2">
        <f t="shared" si="4"/>
        <v>302.82816917778547</v>
      </c>
      <c r="Q26" s="17" t="e">
        <f>IF(O26&lt;=Dynamisk!$F$51,Data_sorteret!O26,#N/A)</f>
        <v>#N/A</v>
      </c>
      <c r="R26" s="22" t="e">
        <f>IF(AND(O26&gt;=Dynamisk!$F$51,O26&lt;=Dynamisk!$F$50),O26,#N/A)</f>
        <v>#N/A</v>
      </c>
      <c r="S26" s="22" t="e">
        <f>IF(AND(O26&gt;=Dynamisk!$F$50,O26&lt;=Dynamisk!$F$49),O26,#N/A)</f>
        <v>#N/A</v>
      </c>
      <c r="T26" s="34">
        <f>IF(O26&gt;=Dynamisk!$F$49,Data_sorteret!O26,#N/A)</f>
        <v>268.58159383531972</v>
      </c>
      <c r="U26" s="17">
        <f>IF(P26&gt;=Dynamisk!$F$41,Dynamisk!$F$41,P26)</f>
        <v>74.703333321584452</v>
      </c>
      <c r="V26" s="22">
        <f>(IF(AND(P26&gt;=Dynamisk!$F$41,P26&lt;=Dynamisk!$F$40),P26,(IF(P26&gt;Dynamisk!$F$40,Dynamisk!$F$40,#N/A))))-U26</f>
        <v>112.05499998237669</v>
      </c>
      <c r="W26" s="22">
        <f>(IF(AND(P26&gt;=Dynamisk!$F$40,P26&lt;=Dynamisk!$F$39),P26,(IF(P26&gt;Dynamisk!$F$39,Dynamisk!$F$39,#N/A))))-V26-U26</f>
        <v>112.05499998237669</v>
      </c>
      <c r="X26" s="23">
        <f>(IF(AND(P26&gt;=Dynamisk!$F$39,P26&lt;=Dynamisk!$F$38),P26,(IF(P26&gt;Dynamisk!$F$38,Dynamisk!$F$38,#N/A))))-V26-U26-W26</f>
        <v>4.0148358914476603</v>
      </c>
    </row>
    <row r="27" spans="1:24" x14ac:dyDescent="0.15">
      <c r="A27">
        <v>63</v>
      </c>
      <c r="B27">
        <v>63</v>
      </c>
      <c r="C27" t="s">
        <v>118</v>
      </c>
      <c r="D27" s="1">
        <v>-2.9916666666666667</v>
      </c>
      <c r="E27" s="2">
        <f t="shared" si="0"/>
        <v>19.991666666666667</v>
      </c>
      <c r="F27" s="1">
        <f>Dynamisk!$C$14</f>
        <v>27.397260273972602</v>
      </c>
      <c r="G27" s="1">
        <f t="shared" si="1"/>
        <v>1.1415525114155252</v>
      </c>
      <c r="H27" s="2">
        <f>Dynamisk!$C$15</f>
        <v>34.246575342465754</v>
      </c>
      <c r="I27" s="2">
        <f>E27/$E$4*Dynamisk!$C$16</f>
        <v>240.88310416888922</v>
      </c>
      <c r="J27" s="2">
        <f t="shared" si="2"/>
        <v>10.036796007037051</v>
      </c>
      <c r="K27" s="2">
        <f>E27/$E$4*Dynamisk!$C$17</f>
        <v>301.10388021111152</v>
      </c>
      <c r="L27" s="2">
        <f>(E27/$E$4)*Dynamisk!$C$16+F27</f>
        <v>268.28036444286181</v>
      </c>
      <c r="M27" s="2">
        <f>Dynamisk!$C$20/365</f>
        <v>34.246575342465754</v>
      </c>
      <c r="N27" s="2">
        <f t="shared" si="3"/>
        <v>1.4269406392694064</v>
      </c>
      <c r="O27" s="2">
        <f>(E27/$E$4)*Dynamisk!$C$16+F27</f>
        <v>268.28036444286181</v>
      </c>
      <c r="P27" s="2">
        <f t="shared" si="4"/>
        <v>302.52693978532761</v>
      </c>
      <c r="Q27" s="17" t="e">
        <f>IF(O27&lt;=Dynamisk!$F$51,Data_sorteret!O27,#N/A)</f>
        <v>#N/A</v>
      </c>
      <c r="R27" s="22" t="e">
        <f>IF(AND(O27&gt;=Dynamisk!$F$51,O27&lt;=Dynamisk!$F$50),O27,#N/A)</f>
        <v>#N/A</v>
      </c>
      <c r="S27" s="22" t="e">
        <f>IF(AND(O27&gt;=Dynamisk!$F$50,O27&lt;=Dynamisk!$F$49),O27,#N/A)</f>
        <v>#N/A</v>
      </c>
      <c r="T27" s="34">
        <f>IF(O27&gt;=Dynamisk!$F$49,Data_sorteret!O27,#N/A)</f>
        <v>268.28036444286181</v>
      </c>
      <c r="U27" s="17">
        <f>IF(P27&gt;=Dynamisk!$F$41,Dynamisk!$F$41,P27)</f>
        <v>74.703333321584452</v>
      </c>
      <c r="V27" s="22">
        <f>(IF(AND(P27&gt;=Dynamisk!$F$41,P27&lt;=Dynamisk!$F$40),P27,(IF(P27&gt;Dynamisk!$F$40,Dynamisk!$F$40,#N/A))))-U27</f>
        <v>112.05499998237669</v>
      </c>
      <c r="W27" s="22">
        <f>(IF(AND(P27&gt;=Dynamisk!$F$40,P27&lt;=Dynamisk!$F$39),P27,(IF(P27&gt;Dynamisk!$F$39,Dynamisk!$F$39,#N/A))))-V27-U27</f>
        <v>112.05499998237669</v>
      </c>
      <c r="X27" s="23">
        <f>(IF(AND(P27&gt;=Dynamisk!$F$39,P27&lt;=Dynamisk!$F$38),P27,(IF(P27&gt;Dynamisk!$F$38,Dynamisk!$F$38,#N/A))))-V27-U27-W27</f>
        <v>3.7136064989898045</v>
      </c>
    </row>
    <row r="28" spans="1:24" x14ac:dyDescent="0.15">
      <c r="A28">
        <v>330</v>
      </c>
      <c r="B28">
        <v>330</v>
      </c>
      <c r="C28" t="s">
        <v>385</v>
      </c>
      <c r="D28" s="1">
        <v>-2.9166666666666661</v>
      </c>
      <c r="E28" s="2">
        <f t="shared" si="0"/>
        <v>19.916666666666664</v>
      </c>
      <c r="F28" s="1">
        <f>Dynamisk!$C$14</f>
        <v>27.397260273972602</v>
      </c>
      <c r="G28" s="1">
        <f t="shared" si="1"/>
        <v>1.1415525114155252</v>
      </c>
      <c r="H28" s="2">
        <f>Dynamisk!$C$15</f>
        <v>34.246575342465754</v>
      </c>
      <c r="I28" s="2">
        <f>E28/$E$4*Dynamisk!$C$16</f>
        <v>239.97941599151525</v>
      </c>
      <c r="J28" s="2">
        <f t="shared" si="2"/>
        <v>9.9991423329798028</v>
      </c>
      <c r="K28" s="2">
        <f>E28/$E$4*Dynamisk!$C$17</f>
        <v>299.97426998939409</v>
      </c>
      <c r="L28" s="2">
        <f>(E28/$E$4)*Dynamisk!$C$16+F28</f>
        <v>267.37667626548784</v>
      </c>
      <c r="M28" s="2">
        <f>Dynamisk!$C$20/365</f>
        <v>34.246575342465754</v>
      </c>
      <c r="N28" s="2">
        <f t="shared" si="3"/>
        <v>1.4269406392694064</v>
      </c>
      <c r="O28" s="2">
        <f>(E28/$E$4)*Dynamisk!$C$16+F28</f>
        <v>267.37667626548784</v>
      </c>
      <c r="P28" s="2">
        <f t="shared" si="4"/>
        <v>301.62325160795365</v>
      </c>
      <c r="Q28" s="17" t="e">
        <f>IF(O28&lt;=Dynamisk!$F$51,Data_sorteret!O28,#N/A)</f>
        <v>#N/A</v>
      </c>
      <c r="R28" s="22" t="e">
        <f>IF(AND(O28&gt;=Dynamisk!$F$51,O28&lt;=Dynamisk!$F$50),O28,#N/A)</f>
        <v>#N/A</v>
      </c>
      <c r="S28" s="22" t="e">
        <f>IF(AND(O28&gt;=Dynamisk!$F$50,O28&lt;=Dynamisk!$F$49),O28,#N/A)</f>
        <v>#N/A</v>
      </c>
      <c r="T28" s="34">
        <f>IF(O28&gt;=Dynamisk!$F$49,Data_sorteret!O28,#N/A)</f>
        <v>267.37667626548784</v>
      </c>
      <c r="U28" s="17">
        <f>IF(P28&gt;=Dynamisk!$F$41,Dynamisk!$F$41,P28)</f>
        <v>74.703333321584452</v>
      </c>
      <c r="V28" s="22">
        <f>(IF(AND(P28&gt;=Dynamisk!$F$41,P28&lt;=Dynamisk!$F$40),P28,(IF(P28&gt;Dynamisk!$F$40,Dynamisk!$F$40,#N/A))))-U28</f>
        <v>112.05499998237669</v>
      </c>
      <c r="W28" s="22">
        <f>(IF(AND(P28&gt;=Dynamisk!$F$40,P28&lt;=Dynamisk!$F$39),P28,(IF(P28&gt;Dynamisk!$F$39,Dynamisk!$F$39,#N/A))))-V28-U28</f>
        <v>112.05499998237669</v>
      </c>
      <c r="X28" s="23">
        <f>(IF(AND(P28&gt;=Dynamisk!$F$39,P28&lt;=Dynamisk!$F$38),P28,(IF(P28&gt;Dynamisk!$F$38,Dynamisk!$F$38,#N/A))))-V28-U28-W28</f>
        <v>2.8099183216158394</v>
      </c>
    </row>
    <row r="29" spans="1:24" x14ac:dyDescent="0.15">
      <c r="A29">
        <v>331</v>
      </c>
      <c r="B29">
        <v>331</v>
      </c>
      <c r="C29" t="s">
        <v>386</v>
      </c>
      <c r="D29" s="1">
        <v>-2.8833333333333329</v>
      </c>
      <c r="E29" s="2">
        <f t="shared" si="0"/>
        <v>19.883333333333333</v>
      </c>
      <c r="F29" s="1">
        <f>Dynamisk!$C$14</f>
        <v>27.397260273972602</v>
      </c>
      <c r="G29" s="1">
        <f t="shared" si="1"/>
        <v>1.1415525114155252</v>
      </c>
      <c r="H29" s="2">
        <f>Dynamisk!$C$15</f>
        <v>34.246575342465754</v>
      </c>
      <c r="I29" s="2">
        <f>E29/$E$4*Dynamisk!$C$16</f>
        <v>239.5777768015713</v>
      </c>
      <c r="J29" s="2">
        <f t="shared" si="2"/>
        <v>9.9824073667321382</v>
      </c>
      <c r="K29" s="2">
        <f>E29/$E$4*Dynamisk!$C$17</f>
        <v>299.47222100196416</v>
      </c>
      <c r="L29" s="2">
        <f>(E29/$E$4)*Dynamisk!$C$16+F29</f>
        <v>266.97503707554392</v>
      </c>
      <c r="M29" s="2">
        <f>Dynamisk!$C$20/365</f>
        <v>34.246575342465754</v>
      </c>
      <c r="N29" s="2">
        <f t="shared" si="3"/>
        <v>1.4269406392694064</v>
      </c>
      <c r="O29" s="2">
        <f>(E29/$E$4)*Dynamisk!$C$16+F29</f>
        <v>266.97503707554392</v>
      </c>
      <c r="P29" s="2">
        <f t="shared" si="4"/>
        <v>301.22161241800967</v>
      </c>
      <c r="Q29" s="17" t="e">
        <f>IF(O29&lt;=Dynamisk!$F$51,Data_sorteret!O29,#N/A)</f>
        <v>#N/A</v>
      </c>
      <c r="R29" s="22" t="e">
        <f>IF(AND(O29&gt;=Dynamisk!$F$51,O29&lt;=Dynamisk!$F$50),O29,#N/A)</f>
        <v>#N/A</v>
      </c>
      <c r="S29" s="22" t="e">
        <f>IF(AND(O29&gt;=Dynamisk!$F$50,O29&lt;=Dynamisk!$F$49),O29,#N/A)</f>
        <v>#N/A</v>
      </c>
      <c r="T29" s="34">
        <f>IF(O29&gt;=Dynamisk!$F$49,Data_sorteret!O29,#N/A)</f>
        <v>266.97503707554392</v>
      </c>
      <c r="U29" s="17">
        <f>IF(P29&gt;=Dynamisk!$F$41,Dynamisk!$F$41,P29)</f>
        <v>74.703333321584452</v>
      </c>
      <c r="V29" s="22">
        <f>(IF(AND(P29&gt;=Dynamisk!$F$41,P29&lt;=Dynamisk!$F$40),P29,(IF(P29&gt;Dynamisk!$F$40,Dynamisk!$F$40,#N/A))))-U29</f>
        <v>112.05499998237669</v>
      </c>
      <c r="W29" s="22">
        <f>(IF(AND(P29&gt;=Dynamisk!$F$40,P29&lt;=Dynamisk!$F$39),P29,(IF(P29&gt;Dynamisk!$F$39,Dynamisk!$F$39,#N/A))))-V29-U29</f>
        <v>112.05499998237669</v>
      </c>
      <c r="X29" s="23">
        <f>(IF(AND(P29&gt;=Dynamisk!$F$39,P29&lt;=Dynamisk!$F$38),P29,(IF(P29&gt;Dynamisk!$F$38,Dynamisk!$F$38,#N/A))))-V29-U29-W29</f>
        <v>2.4082791316718613</v>
      </c>
    </row>
    <row r="30" spans="1:24" x14ac:dyDescent="0.15">
      <c r="A30">
        <v>29</v>
      </c>
      <c r="B30">
        <v>29</v>
      </c>
      <c r="C30" t="s">
        <v>84</v>
      </c>
      <c r="D30" s="1">
        <v>-2.7416666666666671</v>
      </c>
      <c r="E30" s="2">
        <f t="shared" si="0"/>
        <v>19.741666666666667</v>
      </c>
      <c r="F30" s="1">
        <f>Dynamisk!$C$14</f>
        <v>27.397260273972602</v>
      </c>
      <c r="G30" s="1">
        <f t="shared" si="1"/>
        <v>1.1415525114155252</v>
      </c>
      <c r="H30" s="2">
        <f>Dynamisk!$C$15</f>
        <v>34.246575342465754</v>
      </c>
      <c r="I30" s="2">
        <f>E30/$E$4*Dynamisk!$C$16</f>
        <v>237.87081024430952</v>
      </c>
      <c r="J30" s="2">
        <f t="shared" si="2"/>
        <v>9.9112837601795629</v>
      </c>
      <c r="K30" s="2">
        <f>E30/$E$4*Dynamisk!$C$17</f>
        <v>297.33851280538693</v>
      </c>
      <c r="L30" s="2">
        <f>(E30/$E$4)*Dynamisk!$C$16+F30</f>
        <v>265.26807051828212</v>
      </c>
      <c r="M30" s="2">
        <f>Dynamisk!$C$20/365</f>
        <v>34.246575342465754</v>
      </c>
      <c r="N30" s="2">
        <f t="shared" si="3"/>
        <v>1.4269406392694064</v>
      </c>
      <c r="O30" s="2">
        <f>(E30/$E$4)*Dynamisk!$C$16+F30</f>
        <v>265.26807051828212</v>
      </c>
      <c r="P30" s="2">
        <f t="shared" si="4"/>
        <v>299.51464586074786</v>
      </c>
      <c r="Q30" s="17" t="e">
        <f>IF(O30&lt;=Dynamisk!$F$51,Data_sorteret!O30,#N/A)</f>
        <v>#N/A</v>
      </c>
      <c r="R30" s="22" t="e">
        <f>IF(AND(O30&gt;=Dynamisk!$F$51,O30&lt;=Dynamisk!$F$50),O30,#N/A)</f>
        <v>#N/A</v>
      </c>
      <c r="S30" s="22">
        <f>IF(AND(O30&gt;=Dynamisk!$F$50,O30&lt;=Dynamisk!$F$49),O30,#N/A)</f>
        <v>265.26807051828212</v>
      </c>
      <c r="T30" s="34" t="e">
        <f>IF(O30&gt;=Dynamisk!$F$49,Data_sorteret!O30,#N/A)</f>
        <v>#N/A</v>
      </c>
      <c r="U30" s="17">
        <f>IF(P30&gt;=Dynamisk!$F$41,Dynamisk!$F$41,P30)</f>
        <v>74.703333321584452</v>
      </c>
      <c r="V30" s="22">
        <f>(IF(AND(P30&gt;=Dynamisk!$F$41,P30&lt;=Dynamisk!$F$40),P30,(IF(P30&gt;Dynamisk!$F$40,Dynamisk!$F$40,#N/A))))-U30</f>
        <v>112.05499998237669</v>
      </c>
      <c r="W30" s="22">
        <f>(IF(AND(P30&gt;=Dynamisk!$F$40,P30&lt;=Dynamisk!$F$39),P30,(IF(P30&gt;Dynamisk!$F$39,Dynamisk!$F$39,#N/A))))-V30-U30</f>
        <v>112.05499998237669</v>
      </c>
      <c r="X30" s="23">
        <f>(IF(AND(P30&gt;=Dynamisk!$F$39,P30&lt;=Dynamisk!$F$38),P30,(IF(P30&gt;Dynamisk!$F$38,Dynamisk!$F$38,#N/A))))-V30-U30-W30</f>
        <v>0.70131257441005346</v>
      </c>
    </row>
    <row r="31" spans="1:24" x14ac:dyDescent="0.15">
      <c r="A31">
        <v>333</v>
      </c>
      <c r="B31">
        <v>333</v>
      </c>
      <c r="C31" t="s">
        <v>388</v>
      </c>
      <c r="D31" s="1">
        <v>-2.6916666666666669</v>
      </c>
      <c r="E31" s="2">
        <f t="shared" si="0"/>
        <v>19.691666666666666</v>
      </c>
      <c r="F31" s="1">
        <f>Dynamisk!$C$14</f>
        <v>27.397260273972602</v>
      </c>
      <c r="G31" s="1">
        <f t="shared" si="1"/>
        <v>1.1415525114155252</v>
      </c>
      <c r="H31" s="2">
        <f>Dynamisk!$C$15</f>
        <v>34.246575342465754</v>
      </c>
      <c r="I31" s="2">
        <f>E31/$E$4*Dynamisk!$C$16</f>
        <v>237.26835145939356</v>
      </c>
      <c r="J31" s="2">
        <f t="shared" si="2"/>
        <v>9.8861813108080643</v>
      </c>
      <c r="K31" s="2">
        <f>E31/$E$4*Dynamisk!$C$17</f>
        <v>296.58543932424197</v>
      </c>
      <c r="L31" s="2">
        <f>(E31/$E$4)*Dynamisk!$C$16+F31</f>
        <v>264.66561173336618</v>
      </c>
      <c r="M31" s="2">
        <f>Dynamisk!$C$20/365</f>
        <v>34.246575342465754</v>
      </c>
      <c r="N31" s="2">
        <f t="shared" si="3"/>
        <v>1.4269406392694064</v>
      </c>
      <c r="O31" s="2">
        <f>(E31/$E$4)*Dynamisk!$C$16+F31</f>
        <v>264.66561173336618</v>
      </c>
      <c r="P31" s="2">
        <f t="shared" si="4"/>
        <v>298.91218707583187</v>
      </c>
      <c r="Q31" s="17" t="e">
        <f>IF(O31&lt;=Dynamisk!$F$51,Data_sorteret!O31,#N/A)</f>
        <v>#N/A</v>
      </c>
      <c r="R31" s="22" t="e">
        <f>IF(AND(O31&gt;=Dynamisk!$F$51,O31&lt;=Dynamisk!$F$50),O31,#N/A)</f>
        <v>#N/A</v>
      </c>
      <c r="S31" s="22">
        <f>IF(AND(O31&gt;=Dynamisk!$F$50,O31&lt;=Dynamisk!$F$49),O31,#N/A)</f>
        <v>264.66561173336618</v>
      </c>
      <c r="T31" s="34" t="e">
        <f>IF(O31&gt;=Dynamisk!$F$49,Data_sorteret!O31,#N/A)</f>
        <v>#N/A</v>
      </c>
      <c r="U31" s="17">
        <f>IF(P31&gt;=Dynamisk!$F$41,Dynamisk!$F$41,P31)</f>
        <v>74.703333321584452</v>
      </c>
      <c r="V31" s="22">
        <f>(IF(AND(P31&gt;=Dynamisk!$F$41,P31&lt;=Dynamisk!$F$40),P31,(IF(P31&gt;Dynamisk!$F$40,Dynamisk!$F$40,#N/A))))-U31</f>
        <v>112.05499998237669</v>
      </c>
      <c r="W31" s="22">
        <f>(IF(AND(P31&gt;=Dynamisk!$F$40,P31&lt;=Dynamisk!$F$39),P31,(IF(P31&gt;Dynamisk!$F$39,Dynamisk!$F$39,#N/A))))-V31-U31</f>
        <v>112.05499998237669</v>
      </c>
      <c r="X31" s="23">
        <f>(IF(AND(P31&gt;=Dynamisk!$F$39,P31&lt;=Dynamisk!$F$38),P31,(IF(P31&gt;Dynamisk!$F$38,Dynamisk!$F$38,#N/A))))-V31-U31-W31</f>
        <v>9.8853789494057764E-2</v>
      </c>
    </row>
    <row r="32" spans="1:24" x14ac:dyDescent="0.15">
      <c r="A32">
        <v>332</v>
      </c>
      <c r="B32">
        <v>332</v>
      </c>
      <c r="C32" t="s">
        <v>387</v>
      </c>
      <c r="D32" s="1">
        <v>-2.6791666666666667</v>
      </c>
      <c r="E32" s="2">
        <f t="shared" si="0"/>
        <v>19.679166666666667</v>
      </c>
      <c r="F32" s="1">
        <f>Dynamisk!$C$14</f>
        <v>27.397260273972602</v>
      </c>
      <c r="G32" s="1">
        <f t="shared" si="1"/>
        <v>1.1415525114155252</v>
      </c>
      <c r="H32" s="2">
        <f>Dynamisk!$C$15</f>
        <v>34.246575342465754</v>
      </c>
      <c r="I32" s="2">
        <f>E32/$E$4*Dynamisk!$C$16</f>
        <v>237.1177367631646</v>
      </c>
      <c r="J32" s="2">
        <f t="shared" si="2"/>
        <v>9.8799056984651923</v>
      </c>
      <c r="K32" s="2">
        <f>E32/$E$4*Dynamisk!$C$17</f>
        <v>296.39717095395577</v>
      </c>
      <c r="L32" s="2">
        <f>(E32/$E$4)*Dynamisk!$C$16+F32</f>
        <v>264.51499703713722</v>
      </c>
      <c r="M32" s="2">
        <f>Dynamisk!$C$20/365</f>
        <v>34.246575342465754</v>
      </c>
      <c r="N32" s="2">
        <f t="shared" si="3"/>
        <v>1.4269406392694064</v>
      </c>
      <c r="O32" s="2">
        <f>(E32/$E$4)*Dynamisk!$C$16+F32</f>
        <v>264.51499703713722</v>
      </c>
      <c r="P32" s="2">
        <f t="shared" si="4"/>
        <v>298.76157237960297</v>
      </c>
      <c r="Q32" s="17" t="e">
        <f>IF(O32&lt;=Dynamisk!$F$51,Data_sorteret!O32,#N/A)</f>
        <v>#N/A</v>
      </c>
      <c r="R32" s="22" t="e">
        <f>IF(AND(O32&gt;=Dynamisk!$F$51,O32&lt;=Dynamisk!$F$50),O32,#N/A)</f>
        <v>#N/A</v>
      </c>
      <c r="S32" s="22">
        <f>IF(AND(O32&gt;=Dynamisk!$F$50,O32&lt;=Dynamisk!$F$49),O32,#N/A)</f>
        <v>264.51499703713722</v>
      </c>
      <c r="T32" s="34" t="e">
        <f>IF(O32&gt;=Dynamisk!$F$49,Data_sorteret!O32,#N/A)</f>
        <v>#N/A</v>
      </c>
      <c r="U32" s="17">
        <f>IF(P32&gt;=Dynamisk!$F$41,Dynamisk!$F$41,P32)</f>
        <v>74.703333321584452</v>
      </c>
      <c r="V32" s="22">
        <f>(IF(AND(P32&gt;=Dynamisk!$F$41,P32&lt;=Dynamisk!$F$40),P32,(IF(P32&gt;Dynamisk!$F$40,Dynamisk!$F$40,#N/A))))-U32</f>
        <v>112.05499998237669</v>
      </c>
      <c r="W32" s="22">
        <f>(IF(AND(P32&gt;=Dynamisk!$F$40,P32&lt;=Dynamisk!$F$39),P32,(IF(P32&gt;Dynamisk!$F$39,Dynamisk!$F$39,#N/A))))-V32-U32</f>
        <v>112.00323907564184</v>
      </c>
      <c r="X32" s="23" t="e">
        <f>(IF(AND(P32&gt;=Dynamisk!$F$39,P32&lt;=Dynamisk!$F$38),P32,(IF(P32&gt;Dynamisk!$F$38,Dynamisk!$F$38,#N/A))))-V32-U32-W32</f>
        <v>#N/A</v>
      </c>
    </row>
    <row r="33" spans="1:24" x14ac:dyDescent="0.15">
      <c r="A33">
        <v>4</v>
      </c>
      <c r="B33">
        <v>4</v>
      </c>
      <c r="C33" t="s">
        <v>59</v>
      </c>
      <c r="D33" s="1">
        <v>-2.5333333333333328</v>
      </c>
      <c r="E33" s="2">
        <f t="shared" si="0"/>
        <v>19.533333333333331</v>
      </c>
      <c r="F33" s="1">
        <f>Dynamisk!$C$14</f>
        <v>27.397260273972602</v>
      </c>
      <c r="G33" s="1">
        <f t="shared" si="1"/>
        <v>1.1415525114155252</v>
      </c>
      <c r="H33" s="2">
        <f>Dynamisk!$C$15</f>
        <v>34.246575342465754</v>
      </c>
      <c r="I33" s="2">
        <f>E33/$E$4*Dynamisk!$C$16</f>
        <v>235.36056530715973</v>
      </c>
      <c r="J33" s="2">
        <f t="shared" si="2"/>
        <v>9.8066902211316549</v>
      </c>
      <c r="K33" s="2">
        <f>E33/$E$4*Dynamisk!$C$17</f>
        <v>294.20070663394966</v>
      </c>
      <c r="L33" s="2">
        <f>(E33/$E$4)*Dynamisk!$C$16+F33</f>
        <v>262.75782558113235</v>
      </c>
      <c r="M33" s="2">
        <f>Dynamisk!$C$20/365</f>
        <v>34.246575342465754</v>
      </c>
      <c r="N33" s="2">
        <f t="shared" si="3"/>
        <v>1.4269406392694064</v>
      </c>
      <c r="O33" s="2">
        <f>(E33/$E$4)*Dynamisk!$C$16+F33</f>
        <v>262.75782558113235</v>
      </c>
      <c r="P33" s="2">
        <f t="shared" si="4"/>
        <v>297.00440092359804</v>
      </c>
      <c r="Q33" s="17" t="e">
        <f>IF(O33&lt;=Dynamisk!$F$51,Data_sorteret!O33,#N/A)</f>
        <v>#N/A</v>
      </c>
      <c r="R33" s="22" t="e">
        <f>IF(AND(O33&gt;=Dynamisk!$F$51,O33&lt;=Dynamisk!$F$50),O33,#N/A)</f>
        <v>#N/A</v>
      </c>
      <c r="S33" s="22">
        <f>IF(AND(O33&gt;=Dynamisk!$F$50,O33&lt;=Dynamisk!$F$49),O33,#N/A)</f>
        <v>262.75782558113235</v>
      </c>
      <c r="T33" s="34" t="e">
        <f>IF(O33&gt;=Dynamisk!$F$49,Data_sorteret!O33,#N/A)</f>
        <v>#N/A</v>
      </c>
      <c r="U33" s="17">
        <f>IF(P33&gt;=Dynamisk!$F$41,Dynamisk!$F$41,P33)</f>
        <v>74.703333321584452</v>
      </c>
      <c r="V33" s="22">
        <f>(IF(AND(P33&gt;=Dynamisk!$F$41,P33&lt;=Dynamisk!$F$40),P33,(IF(P33&gt;Dynamisk!$F$40,Dynamisk!$F$40,#N/A))))-U33</f>
        <v>112.05499998237669</v>
      </c>
      <c r="W33" s="22">
        <f>(IF(AND(P33&gt;=Dynamisk!$F$40,P33&lt;=Dynamisk!$F$39),P33,(IF(P33&gt;Dynamisk!$F$39,Dynamisk!$F$39,#N/A))))-V33-U33</f>
        <v>110.24606761963692</v>
      </c>
      <c r="X33" s="23" t="e">
        <f>(IF(AND(P33&gt;=Dynamisk!$F$39,P33&lt;=Dynamisk!$F$38),P33,(IF(P33&gt;Dynamisk!$F$38,Dynamisk!$F$38,#N/A))))-V33-U33-W33</f>
        <v>#N/A</v>
      </c>
    </row>
    <row r="34" spans="1:24" x14ac:dyDescent="0.15">
      <c r="A34">
        <v>44</v>
      </c>
      <c r="B34">
        <v>44</v>
      </c>
      <c r="C34" t="s">
        <v>99</v>
      </c>
      <c r="D34" s="1">
        <v>-2.0958333333333337</v>
      </c>
      <c r="E34" s="2">
        <f t="shared" si="0"/>
        <v>19.095833333333335</v>
      </c>
      <c r="F34" s="1">
        <f>Dynamisk!$C$14</f>
        <v>27.397260273972602</v>
      </c>
      <c r="G34" s="1">
        <f t="shared" si="1"/>
        <v>1.1415525114155252</v>
      </c>
      <c r="H34" s="2">
        <f>Dynamisk!$C$15</f>
        <v>34.246575342465754</v>
      </c>
      <c r="I34" s="2">
        <f>E34/$E$4*Dynamisk!$C$16</f>
        <v>230.08905093914532</v>
      </c>
      <c r="J34" s="2">
        <f t="shared" si="2"/>
        <v>9.5870437891310551</v>
      </c>
      <c r="K34" s="2">
        <f>E34/$E$4*Dynamisk!$C$17</f>
        <v>287.61131367393165</v>
      </c>
      <c r="L34" s="2">
        <f>(E34/$E$4)*Dynamisk!$C$16+F34</f>
        <v>257.48631121311792</v>
      </c>
      <c r="M34" s="2">
        <f>Dynamisk!$C$20/365</f>
        <v>34.246575342465754</v>
      </c>
      <c r="N34" s="2">
        <f t="shared" si="3"/>
        <v>1.4269406392694064</v>
      </c>
      <c r="O34" s="2">
        <f>(E34/$E$4)*Dynamisk!$C$16+F34</f>
        <v>257.48631121311792</v>
      </c>
      <c r="P34" s="2">
        <f t="shared" si="4"/>
        <v>291.73288655558372</v>
      </c>
      <c r="Q34" s="17" t="e">
        <f>IF(O34&lt;=Dynamisk!$F$51,Data_sorteret!O34,#N/A)</f>
        <v>#N/A</v>
      </c>
      <c r="R34" s="22" t="e">
        <f>IF(AND(O34&gt;=Dynamisk!$F$51,O34&lt;=Dynamisk!$F$50),O34,#N/A)</f>
        <v>#N/A</v>
      </c>
      <c r="S34" s="22">
        <f>IF(AND(O34&gt;=Dynamisk!$F$50,O34&lt;=Dynamisk!$F$49),O34,#N/A)</f>
        <v>257.48631121311792</v>
      </c>
      <c r="T34" s="34" t="e">
        <f>IF(O34&gt;=Dynamisk!$F$49,Data_sorteret!O34,#N/A)</f>
        <v>#N/A</v>
      </c>
      <c r="U34" s="17">
        <f>IF(P34&gt;=Dynamisk!$F$41,Dynamisk!$F$41,P34)</f>
        <v>74.703333321584452</v>
      </c>
      <c r="V34" s="22">
        <f>(IF(AND(P34&gt;=Dynamisk!$F$41,P34&lt;=Dynamisk!$F$40),P34,(IF(P34&gt;Dynamisk!$F$40,Dynamisk!$F$40,#N/A))))-U34</f>
        <v>112.05499998237669</v>
      </c>
      <c r="W34" s="22">
        <f>(IF(AND(P34&gt;=Dynamisk!$F$40,P34&lt;=Dynamisk!$F$39),P34,(IF(P34&gt;Dynamisk!$F$39,Dynamisk!$F$39,#N/A))))-V34-U34</f>
        <v>104.97455325162259</v>
      </c>
      <c r="X34" s="23" t="e">
        <f>(IF(AND(P34&gt;=Dynamisk!$F$39,P34&lt;=Dynamisk!$F$38),P34,(IF(P34&gt;Dynamisk!$F$38,Dynamisk!$F$38,#N/A))))-V34-U34-W34</f>
        <v>#N/A</v>
      </c>
    </row>
    <row r="35" spans="1:24" x14ac:dyDescent="0.15">
      <c r="A35">
        <v>76</v>
      </c>
      <c r="B35">
        <v>76</v>
      </c>
      <c r="C35" t="s">
        <v>131</v>
      </c>
      <c r="D35" s="1">
        <v>-1.9833333333333334</v>
      </c>
      <c r="E35" s="2">
        <f t="shared" si="0"/>
        <v>18.983333333333334</v>
      </c>
      <c r="F35" s="1">
        <f>Dynamisk!$C$14</f>
        <v>27.397260273972602</v>
      </c>
      <c r="G35" s="1">
        <f t="shared" si="1"/>
        <v>1.1415525114155252</v>
      </c>
      <c r="H35" s="2">
        <f>Dynamisk!$C$15</f>
        <v>34.246575342465754</v>
      </c>
      <c r="I35" s="2">
        <f>E35/$E$4*Dynamisk!$C$16</f>
        <v>228.73351867308443</v>
      </c>
      <c r="J35" s="2">
        <f t="shared" si="2"/>
        <v>9.5305632780451841</v>
      </c>
      <c r="K35" s="2">
        <f>E35/$E$4*Dynamisk!$C$17</f>
        <v>285.91689834135553</v>
      </c>
      <c r="L35" s="2">
        <f>(E35/$E$4)*Dynamisk!$C$16+F35</f>
        <v>256.13077894705702</v>
      </c>
      <c r="M35" s="2">
        <f>Dynamisk!$C$20/365</f>
        <v>34.246575342465754</v>
      </c>
      <c r="N35" s="2">
        <f t="shared" si="3"/>
        <v>1.4269406392694064</v>
      </c>
      <c r="O35" s="2">
        <f>(E35/$E$4)*Dynamisk!$C$16+F35</f>
        <v>256.13077894705702</v>
      </c>
      <c r="P35" s="2">
        <f t="shared" si="4"/>
        <v>290.37735428952277</v>
      </c>
      <c r="Q35" s="17" t="e">
        <f>IF(O35&lt;=Dynamisk!$F$51,Data_sorteret!O35,#N/A)</f>
        <v>#N/A</v>
      </c>
      <c r="R35" s="22" t="e">
        <f>IF(AND(O35&gt;=Dynamisk!$F$51,O35&lt;=Dynamisk!$F$50),O35,#N/A)</f>
        <v>#N/A</v>
      </c>
      <c r="S35" s="22">
        <f>IF(AND(O35&gt;=Dynamisk!$F$50,O35&lt;=Dynamisk!$F$49),O35,#N/A)</f>
        <v>256.13077894705702</v>
      </c>
      <c r="T35" s="34" t="e">
        <f>IF(O35&gt;=Dynamisk!$F$49,Data_sorteret!O35,#N/A)</f>
        <v>#N/A</v>
      </c>
      <c r="U35" s="17">
        <f>IF(P35&gt;=Dynamisk!$F$41,Dynamisk!$F$41,P35)</f>
        <v>74.703333321584452</v>
      </c>
      <c r="V35" s="22">
        <f>(IF(AND(P35&gt;=Dynamisk!$F$41,P35&lt;=Dynamisk!$F$40),P35,(IF(P35&gt;Dynamisk!$F$40,Dynamisk!$F$40,#N/A))))-U35</f>
        <v>112.05499998237669</v>
      </c>
      <c r="W35" s="22">
        <f>(IF(AND(P35&gt;=Dynamisk!$F$40,P35&lt;=Dynamisk!$F$39),P35,(IF(P35&gt;Dynamisk!$F$39,Dynamisk!$F$39,#N/A))))-V35-U35</f>
        <v>103.61902098556165</v>
      </c>
      <c r="X35" s="23" t="e">
        <f>(IF(AND(P35&gt;=Dynamisk!$F$39,P35&lt;=Dynamisk!$F$38),P35,(IF(P35&gt;Dynamisk!$F$38,Dynamisk!$F$38,#N/A))))-V35-U35-W35</f>
        <v>#N/A</v>
      </c>
    </row>
    <row r="36" spans="1:24" x14ac:dyDescent="0.15">
      <c r="A36">
        <v>68</v>
      </c>
      <c r="B36">
        <v>68</v>
      </c>
      <c r="C36" t="s">
        <v>123</v>
      </c>
      <c r="D36" s="1">
        <v>-1.8541666666666667</v>
      </c>
      <c r="E36" s="2">
        <f t="shared" si="0"/>
        <v>18.854166666666668</v>
      </c>
      <c r="F36" s="1">
        <f>Dynamisk!$C$14</f>
        <v>27.397260273972602</v>
      </c>
      <c r="G36" s="1">
        <f t="shared" si="1"/>
        <v>1.1415525114155252</v>
      </c>
      <c r="H36" s="2">
        <f>Dynamisk!$C$15</f>
        <v>34.246575342465754</v>
      </c>
      <c r="I36" s="2">
        <f>E36/$E$4*Dynamisk!$C$16</f>
        <v>227.17716681205161</v>
      </c>
      <c r="J36" s="2">
        <f t="shared" si="2"/>
        <v>9.4657152838354843</v>
      </c>
      <c r="K36" s="2">
        <f>E36/$E$4*Dynamisk!$C$17</f>
        <v>283.97145851506451</v>
      </c>
      <c r="L36" s="2">
        <f>(E36/$E$4)*Dynamisk!$C$16+F36</f>
        <v>254.5744270860242</v>
      </c>
      <c r="M36" s="2">
        <f>Dynamisk!$C$20/365</f>
        <v>34.246575342465754</v>
      </c>
      <c r="N36" s="2">
        <f t="shared" si="3"/>
        <v>1.4269406392694064</v>
      </c>
      <c r="O36" s="2">
        <f>(E36/$E$4)*Dynamisk!$C$16+F36</f>
        <v>254.5744270860242</v>
      </c>
      <c r="P36" s="2">
        <f t="shared" si="4"/>
        <v>288.82100242848998</v>
      </c>
      <c r="Q36" s="17" t="e">
        <f>IF(O36&lt;=Dynamisk!$F$51,Data_sorteret!O36,#N/A)</f>
        <v>#N/A</v>
      </c>
      <c r="R36" s="22" t="e">
        <f>IF(AND(O36&gt;=Dynamisk!$F$51,O36&lt;=Dynamisk!$F$50),O36,#N/A)</f>
        <v>#N/A</v>
      </c>
      <c r="S36" s="22">
        <f>IF(AND(O36&gt;=Dynamisk!$F$50,O36&lt;=Dynamisk!$F$49),O36,#N/A)</f>
        <v>254.5744270860242</v>
      </c>
      <c r="T36" s="34" t="e">
        <f>IF(O36&gt;=Dynamisk!$F$49,Data_sorteret!O36,#N/A)</f>
        <v>#N/A</v>
      </c>
      <c r="U36" s="17">
        <f>IF(P36&gt;=Dynamisk!$F$41,Dynamisk!$F$41,P36)</f>
        <v>74.703333321584452</v>
      </c>
      <c r="V36" s="22">
        <f>(IF(AND(P36&gt;=Dynamisk!$F$41,P36&lt;=Dynamisk!$F$40),P36,(IF(P36&gt;Dynamisk!$F$40,Dynamisk!$F$40,#N/A))))-U36</f>
        <v>112.05499998237669</v>
      </c>
      <c r="W36" s="22">
        <f>(IF(AND(P36&gt;=Dynamisk!$F$40,P36&lt;=Dynamisk!$F$39),P36,(IF(P36&gt;Dynamisk!$F$39,Dynamisk!$F$39,#N/A))))-V36-U36</f>
        <v>102.06266912452885</v>
      </c>
      <c r="X36" s="23" t="e">
        <f>(IF(AND(P36&gt;=Dynamisk!$F$39,P36&lt;=Dynamisk!$F$38),P36,(IF(P36&gt;Dynamisk!$F$38,Dynamisk!$F$38,#N/A))))-V36-U36-W36</f>
        <v>#N/A</v>
      </c>
    </row>
    <row r="37" spans="1:24" x14ac:dyDescent="0.15">
      <c r="A37">
        <v>62</v>
      </c>
      <c r="B37">
        <v>62</v>
      </c>
      <c r="C37" t="s">
        <v>117</v>
      </c>
      <c r="D37" s="1">
        <v>-1.7708333333333337</v>
      </c>
      <c r="E37" s="2">
        <f t="shared" si="0"/>
        <v>18.770833333333332</v>
      </c>
      <c r="F37" s="1">
        <f>Dynamisk!$C$14</f>
        <v>27.397260273972602</v>
      </c>
      <c r="G37" s="1">
        <f t="shared" si="1"/>
        <v>1.1415525114155252</v>
      </c>
      <c r="H37" s="2">
        <f>Dynamisk!$C$15</f>
        <v>34.246575342465754</v>
      </c>
      <c r="I37" s="2">
        <f>E37/$E$4*Dynamisk!$C$16</f>
        <v>226.17306883719166</v>
      </c>
      <c r="J37" s="2">
        <f t="shared" si="2"/>
        <v>9.4238778682163193</v>
      </c>
      <c r="K37" s="2">
        <f>E37/$E$4*Dynamisk!$C$17</f>
        <v>282.71633604648957</v>
      </c>
      <c r="L37" s="2">
        <f>(E37/$E$4)*Dynamisk!$C$16+F37</f>
        <v>253.57032911116426</v>
      </c>
      <c r="M37" s="2">
        <f>Dynamisk!$C$20/365</f>
        <v>34.246575342465754</v>
      </c>
      <c r="N37" s="2">
        <f t="shared" si="3"/>
        <v>1.4269406392694064</v>
      </c>
      <c r="O37" s="2">
        <f>(E37/$E$4)*Dynamisk!$C$16+F37</f>
        <v>253.57032911116426</v>
      </c>
      <c r="P37" s="2">
        <f t="shared" si="4"/>
        <v>287.81690445363006</v>
      </c>
      <c r="Q37" s="17" t="e">
        <f>IF(O37&lt;=Dynamisk!$F$51,Data_sorteret!O37,#N/A)</f>
        <v>#N/A</v>
      </c>
      <c r="R37" s="22" t="e">
        <f>IF(AND(O37&gt;=Dynamisk!$F$51,O37&lt;=Dynamisk!$F$50),O37,#N/A)</f>
        <v>#N/A</v>
      </c>
      <c r="S37" s="22">
        <f>IF(AND(O37&gt;=Dynamisk!$F$50,O37&lt;=Dynamisk!$F$49),O37,#N/A)</f>
        <v>253.57032911116426</v>
      </c>
      <c r="T37" s="34" t="e">
        <f>IF(O37&gt;=Dynamisk!$F$49,Data_sorteret!O37,#N/A)</f>
        <v>#N/A</v>
      </c>
      <c r="U37" s="17">
        <f>IF(P37&gt;=Dynamisk!$F$41,Dynamisk!$F$41,P37)</f>
        <v>74.703333321584452</v>
      </c>
      <c r="V37" s="22">
        <f>(IF(AND(P37&gt;=Dynamisk!$F$41,P37&lt;=Dynamisk!$F$40),P37,(IF(P37&gt;Dynamisk!$F$40,Dynamisk!$F$40,#N/A))))-U37</f>
        <v>112.05499998237669</v>
      </c>
      <c r="W37" s="22">
        <f>(IF(AND(P37&gt;=Dynamisk!$F$40,P37&lt;=Dynamisk!$F$39),P37,(IF(P37&gt;Dynamisk!$F$39,Dynamisk!$F$39,#N/A))))-V37-U37</f>
        <v>101.05857114966894</v>
      </c>
      <c r="X37" s="23" t="e">
        <f>(IF(AND(P37&gt;=Dynamisk!$F$39,P37&lt;=Dynamisk!$F$38),P37,(IF(P37&gt;Dynamisk!$F$38,Dynamisk!$F$38,#N/A))))-V37-U37-W37</f>
        <v>#N/A</v>
      </c>
    </row>
    <row r="38" spans="1:24" x14ac:dyDescent="0.15">
      <c r="A38">
        <v>32</v>
      </c>
      <c r="B38">
        <v>32</v>
      </c>
      <c r="C38" t="s">
        <v>87</v>
      </c>
      <c r="D38" s="1">
        <v>-1.6916666666666664</v>
      </c>
      <c r="E38" s="2">
        <f t="shared" si="0"/>
        <v>18.691666666666666</v>
      </c>
      <c r="F38" s="1">
        <f>Dynamisk!$C$14</f>
        <v>27.397260273972602</v>
      </c>
      <c r="G38" s="1">
        <f t="shared" si="1"/>
        <v>1.1415525114155252</v>
      </c>
      <c r="H38" s="2">
        <f>Dynamisk!$C$15</f>
        <v>34.246575342465754</v>
      </c>
      <c r="I38" s="2">
        <f>E38/$E$4*Dynamisk!$C$16</f>
        <v>225.21917576107481</v>
      </c>
      <c r="J38" s="2">
        <f t="shared" si="2"/>
        <v>9.3841323233781164</v>
      </c>
      <c r="K38" s="2">
        <f>E38/$E$4*Dynamisk!$C$17</f>
        <v>281.5239697013435</v>
      </c>
      <c r="L38" s="2">
        <f>(E38/$E$4)*Dynamisk!$C$16+F38</f>
        <v>252.6164360350474</v>
      </c>
      <c r="M38" s="2">
        <f>Dynamisk!$C$20/365</f>
        <v>34.246575342465754</v>
      </c>
      <c r="N38" s="2">
        <f t="shared" si="3"/>
        <v>1.4269406392694064</v>
      </c>
      <c r="O38" s="2">
        <f>(E38/$E$4)*Dynamisk!$C$16+F38</f>
        <v>252.6164360350474</v>
      </c>
      <c r="P38" s="2">
        <f t="shared" si="4"/>
        <v>286.86301137751315</v>
      </c>
      <c r="Q38" s="17" t="e">
        <f>IF(O38&lt;=Dynamisk!$F$51,Data_sorteret!O38,#N/A)</f>
        <v>#N/A</v>
      </c>
      <c r="R38" s="22" t="e">
        <f>IF(AND(O38&gt;=Dynamisk!$F$51,O38&lt;=Dynamisk!$F$50),O38,#N/A)</f>
        <v>#N/A</v>
      </c>
      <c r="S38" s="22">
        <f>IF(AND(O38&gt;=Dynamisk!$F$50,O38&lt;=Dynamisk!$F$49),O38,#N/A)</f>
        <v>252.6164360350474</v>
      </c>
      <c r="T38" s="34" t="e">
        <f>IF(O38&gt;=Dynamisk!$F$49,Data_sorteret!O38,#N/A)</f>
        <v>#N/A</v>
      </c>
      <c r="U38" s="17">
        <f>IF(P38&gt;=Dynamisk!$F$41,Dynamisk!$F$41,P38)</f>
        <v>74.703333321584452</v>
      </c>
      <c r="V38" s="22">
        <f>(IF(AND(P38&gt;=Dynamisk!$F$41,P38&lt;=Dynamisk!$F$40),P38,(IF(P38&gt;Dynamisk!$F$40,Dynamisk!$F$40,#N/A))))-U38</f>
        <v>112.05499998237669</v>
      </c>
      <c r="W38" s="22">
        <f>(IF(AND(P38&gt;=Dynamisk!$F$40,P38&lt;=Dynamisk!$F$39),P38,(IF(P38&gt;Dynamisk!$F$39,Dynamisk!$F$39,#N/A))))-V38-U38</f>
        <v>100.10467807355202</v>
      </c>
      <c r="X38" s="23" t="e">
        <f>(IF(AND(P38&gt;=Dynamisk!$F$39,P38&lt;=Dynamisk!$F$38),P38,(IF(P38&gt;Dynamisk!$F$38,Dynamisk!$F$38,#N/A))))-V38-U38-W38</f>
        <v>#N/A</v>
      </c>
    </row>
    <row r="39" spans="1:24" x14ac:dyDescent="0.15">
      <c r="A39">
        <v>364</v>
      </c>
      <c r="B39">
        <v>364</v>
      </c>
      <c r="C39" t="s">
        <v>419</v>
      </c>
      <c r="D39" s="1">
        <v>-1.5083333333333335</v>
      </c>
      <c r="E39" s="2">
        <f t="shared" si="0"/>
        <v>18.508333333333333</v>
      </c>
      <c r="F39" s="1">
        <f>Dynamisk!$C$14</f>
        <v>27.397260273972602</v>
      </c>
      <c r="G39" s="1">
        <f t="shared" si="1"/>
        <v>1.1415525114155252</v>
      </c>
      <c r="H39" s="2">
        <f>Dynamisk!$C$15</f>
        <v>34.246575342465754</v>
      </c>
      <c r="I39" s="2">
        <f>E39/$E$4*Dynamisk!$C$16</f>
        <v>223.01016021638301</v>
      </c>
      <c r="J39" s="2">
        <f t="shared" si="2"/>
        <v>9.2920900090159595</v>
      </c>
      <c r="K39" s="2">
        <f>E39/$E$4*Dynamisk!$C$17</f>
        <v>278.76270027047877</v>
      </c>
      <c r="L39" s="2">
        <f>(E39/$E$4)*Dynamisk!$C$16+F39</f>
        <v>250.40742049035561</v>
      </c>
      <c r="M39" s="2">
        <f>Dynamisk!$C$20/365</f>
        <v>34.246575342465754</v>
      </c>
      <c r="N39" s="2">
        <f t="shared" si="3"/>
        <v>1.4269406392694064</v>
      </c>
      <c r="O39" s="2">
        <f>(E39/$E$4)*Dynamisk!$C$16+F39</f>
        <v>250.40742049035561</v>
      </c>
      <c r="P39" s="2">
        <f t="shared" si="4"/>
        <v>284.65399583282135</v>
      </c>
      <c r="Q39" s="17" t="e">
        <f>IF(O39&lt;=Dynamisk!$F$51,Data_sorteret!O39,#N/A)</f>
        <v>#N/A</v>
      </c>
      <c r="R39" s="22" t="e">
        <f>IF(AND(O39&gt;=Dynamisk!$F$51,O39&lt;=Dynamisk!$F$50),O39,#N/A)</f>
        <v>#N/A</v>
      </c>
      <c r="S39" s="22">
        <f>IF(AND(O39&gt;=Dynamisk!$F$50,O39&lt;=Dynamisk!$F$49),O39,#N/A)</f>
        <v>250.40742049035561</v>
      </c>
      <c r="T39" s="34" t="e">
        <f>IF(O39&gt;=Dynamisk!$F$49,Data_sorteret!O39,#N/A)</f>
        <v>#N/A</v>
      </c>
      <c r="U39" s="17">
        <f>IF(P39&gt;=Dynamisk!$F$41,Dynamisk!$F$41,P39)</f>
        <v>74.703333321584452</v>
      </c>
      <c r="V39" s="22">
        <f>(IF(AND(P39&gt;=Dynamisk!$F$41,P39&lt;=Dynamisk!$F$40),P39,(IF(P39&gt;Dynamisk!$F$40,Dynamisk!$F$40,#N/A))))-U39</f>
        <v>112.05499998237669</v>
      </c>
      <c r="W39" s="22">
        <f>(IF(AND(P39&gt;=Dynamisk!$F$40,P39&lt;=Dynamisk!$F$39),P39,(IF(P39&gt;Dynamisk!$F$39,Dynamisk!$F$39,#N/A))))-V39-U39</f>
        <v>97.895662528860228</v>
      </c>
      <c r="X39" s="23" t="e">
        <f>(IF(AND(P39&gt;=Dynamisk!$F$39,P39&lt;=Dynamisk!$F$38),P39,(IF(P39&gt;Dynamisk!$F$38,Dynamisk!$F$38,#N/A))))-V39-U39-W39</f>
        <v>#N/A</v>
      </c>
    </row>
    <row r="40" spans="1:24" x14ac:dyDescent="0.15">
      <c r="A40">
        <v>329</v>
      </c>
      <c r="B40">
        <v>329</v>
      </c>
      <c r="C40" t="s">
        <v>384</v>
      </c>
      <c r="D40" s="1">
        <v>-1.3916666666666666</v>
      </c>
      <c r="E40" s="2">
        <f t="shared" si="0"/>
        <v>18.391666666666666</v>
      </c>
      <c r="F40" s="1">
        <f>Dynamisk!$C$14</f>
        <v>27.397260273972602</v>
      </c>
      <c r="G40" s="1">
        <f t="shared" si="1"/>
        <v>1.1415525114155252</v>
      </c>
      <c r="H40" s="2">
        <f>Dynamisk!$C$15</f>
        <v>34.246575342465754</v>
      </c>
      <c r="I40" s="2">
        <f>E40/$E$4*Dynamisk!$C$16</f>
        <v>221.60442305157915</v>
      </c>
      <c r="J40" s="2">
        <f t="shared" si="2"/>
        <v>9.2335176271491317</v>
      </c>
      <c r="K40" s="2">
        <f>E40/$E$4*Dynamisk!$C$17</f>
        <v>277.00552881447396</v>
      </c>
      <c r="L40" s="2">
        <f>(E40/$E$4)*Dynamisk!$C$16+F40</f>
        <v>249.00168332555174</v>
      </c>
      <c r="M40" s="2">
        <f>Dynamisk!$C$20/365</f>
        <v>34.246575342465754</v>
      </c>
      <c r="N40" s="2">
        <f t="shared" si="3"/>
        <v>1.4269406392694064</v>
      </c>
      <c r="O40" s="2">
        <f>(E40/$E$4)*Dynamisk!$C$16+F40</f>
        <v>249.00168332555174</v>
      </c>
      <c r="P40" s="2">
        <f t="shared" si="4"/>
        <v>283.24825866801751</v>
      </c>
      <c r="Q40" s="17" t="e">
        <f>IF(O40&lt;=Dynamisk!$F$51,Data_sorteret!O40,#N/A)</f>
        <v>#N/A</v>
      </c>
      <c r="R40" s="22" t="e">
        <f>IF(AND(O40&gt;=Dynamisk!$F$51,O40&lt;=Dynamisk!$F$50),O40,#N/A)</f>
        <v>#N/A</v>
      </c>
      <c r="S40" s="22">
        <f>IF(AND(O40&gt;=Dynamisk!$F$50,O40&lt;=Dynamisk!$F$49),O40,#N/A)</f>
        <v>249.00168332555174</v>
      </c>
      <c r="T40" s="34" t="e">
        <f>IF(O40&gt;=Dynamisk!$F$49,Data_sorteret!O40,#N/A)</f>
        <v>#N/A</v>
      </c>
      <c r="U40" s="17">
        <f>IF(P40&gt;=Dynamisk!$F$41,Dynamisk!$F$41,P40)</f>
        <v>74.703333321584452</v>
      </c>
      <c r="V40" s="22">
        <f>(IF(AND(P40&gt;=Dynamisk!$F$41,P40&lt;=Dynamisk!$F$40),P40,(IF(P40&gt;Dynamisk!$F$40,Dynamisk!$F$40,#N/A))))-U40</f>
        <v>112.05499998237669</v>
      </c>
      <c r="W40" s="22">
        <f>(IF(AND(P40&gt;=Dynamisk!$F$40,P40&lt;=Dynamisk!$F$39),P40,(IF(P40&gt;Dynamisk!$F$39,Dynamisk!$F$39,#N/A))))-V40-U40</f>
        <v>96.48992536405639</v>
      </c>
      <c r="X40" s="23" t="e">
        <f>(IF(AND(P40&gt;=Dynamisk!$F$39,P40&lt;=Dynamisk!$F$38),P40,(IF(P40&gt;Dynamisk!$F$38,Dynamisk!$F$38,#N/A))))-V40-U40-W40</f>
        <v>#N/A</v>
      </c>
    </row>
    <row r="41" spans="1:24" x14ac:dyDescent="0.15">
      <c r="A41">
        <v>30</v>
      </c>
      <c r="B41">
        <v>30</v>
      </c>
      <c r="C41" t="s">
        <v>85</v>
      </c>
      <c r="D41" s="1">
        <v>-1.3749999999999993</v>
      </c>
      <c r="E41" s="2">
        <f t="shared" si="0"/>
        <v>18.375</v>
      </c>
      <c r="F41" s="1">
        <f>Dynamisk!$C$14</f>
        <v>27.397260273972602</v>
      </c>
      <c r="G41" s="1">
        <f t="shared" si="1"/>
        <v>1.1415525114155252</v>
      </c>
      <c r="H41" s="2">
        <f>Dynamisk!$C$15</f>
        <v>34.246575342465754</v>
      </c>
      <c r="I41" s="2">
        <f>E41/$E$4*Dynamisk!$C$16</f>
        <v>221.40360345660721</v>
      </c>
      <c r="J41" s="2">
        <f t="shared" si="2"/>
        <v>9.2251501440253012</v>
      </c>
      <c r="K41" s="2">
        <f>E41/$E$4*Dynamisk!$C$17</f>
        <v>276.754504320759</v>
      </c>
      <c r="L41" s="2">
        <f>(E41/$E$4)*Dynamisk!$C$16+F41</f>
        <v>248.80086373057981</v>
      </c>
      <c r="M41" s="2">
        <f>Dynamisk!$C$20/365</f>
        <v>34.246575342465754</v>
      </c>
      <c r="N41" s="2">
        <f t="shared" si="3"/>
        <v>1.4269406392694064</v>
      </c>
      <c r="O41" s="2">
        <f>(E41/$E$4)*Dynamisk!$C$16+F41</f>
        <v>248.80086373057981</v>
      </c>
      <c r="P41" s="2">
        <f t="shared" si="4"/>
        <v>283.04743907304555</v>
      </c>
      <c r="Q41" s="17" t="e">
        <f>IF(O41&lt;=Dynamisk!$F$51,Data_sorteret!O41,#N/A)</f>
        <v>#N/A</v>
      </c>
      <c r="R41" s="22" t="e">
        <f>IF(AND(O41&gt;=Dynamisk!$F$51,O41&lt;=Dynamisk!$F$50),O41,#N/A)</f>
        <v>#N/A</v>
      </c>
      <c r="S41" s="22">
        <f>IF(AND(O41&gt;=Dynamisk!$F$50,O41&lt;=Dynamisk!$F$49),O41,#N/A)</f>
        <v>248.80086373057981</v>
      </c>
      <c r="T41" s="34" t="e">
        <f>IF(O41&gt;=Dynamisk!$F$49,Data_sorteret!O41,#N/A)</f>
        <v>#N/A</v>
      </c>
      <c r="U41" s="17">
        <f>IF(P41&gt;=Dynamisk!$F$41,Dynamisk!$F$41,P41)</f>
        <v>74.703333321584452</v>
      </c>
      <c r="V41" s="22">
        <f>(IF(AND(P41&gt;=Dynamisk!$F$41,P41&lt;=Dynamisk!$F$40),P41,(IF(P41&gt;Dynamisk!$F$40,Dynamisk!$F$40,#N/A))))-U41</f>
        <v>112.05499998237669</v>
      </c>
      <c r="W41" s="22">
        <f>(IF(AND(P41&gt;=Dynamisk!$F$40,P41&lt;=Dynamisk!$F$39),P41,(IF(P41&gt;Dynamisk!$F$39,Dynamisk!$F$39,#N/A))))-V41-U41</f>
        <v>96.289105769084429</v>
      </c>
      <c r="X41" s="23" t="e">
        <f>(IF(AND(P41&gt;=Dynamisk!$F$39,P41&lt;=Dynamisk!$F$38),P41,(IF(P41&gt;Dynamisk!$F$38,Dynamisk!$F$38,#N/A))))-V41-U41-W41</f>
        <v>#N/A</v>
      </c>
    </row>
    <row r="42" spans="1:24" x14ac:dyDescent="0.15">
      <c r="A42">
        <v>50</v>
      </c>
      <c r="B42">
        <v>50</v>
      </c>
      <c r="C42" t="s">
        <v>105</v>
      </c>
      <c r="D42" s="1">
        <v>-1.3333333333333333</v>
      </c>
      <c r="E42" s="2">
        <f t="shared" si="0"/>
        <v>18.333333333333332</v>
      </c>
      <c r="F42" s="1">
        <f>Dynamisk!$C$14</f>
        <v>27.397260273972602</v>
      </c>
      <c r="G42" s="1">
        <f t="shared" si="1"/>
        <v>1.1415525114155252</v>
      </c>
      <c r="H42" s="2">
        <f>Dynamisk!$C$15</f>
        <v>34.246575342465754</v>
      </c>
      <c r="I42" s="2">
        <f>E42/$E$4*Dynamisk!$C$16</f>
        <v>220.90155446917723</v>
      </c>
      <c r="J42" s="2">
        <f t="shared" si="2"/>
        <v>9.2042314362157178</v>
      </c>
      <c r="K42" s="2">
        <f>E42/$E$4*Dynamisk!$C$17</f>
        <v>276.1269430864715</v>
      </c>
      <c r="L42" s="2">
        <f>(E42/$E$4)*Dynamisk!$C$16+F42</f>
        <v>248.29881474314982</v>
      </c>
      <c r="M42" s="2">
        <f>Dynamisk!$C$20/365</f>
        <v>34.246575342465754</v>
      </c>
      <c r="N42" s="2">
        <f t="shared" si="3"/>
        <v>1.4269406392694064</v>
      </c>
      <c r="O42" s="2">
        <f>(E42/$E$4)*Dynamisk!$C$16+F42</f>
        <v>248.29881474314982</v>
      </c>
      <c r="P42" s="2">
        <f t="shared" si="4"/>
        <v>282.54539008561562</v>
      </c>
      <c r="Q42" s="17" t="e">
        <f>IF(O42&lt;=Dynamisk!$F$51,Data_sorteret!O42,#N/A)</f>
        <v>#N/A</v>
      </c>
      <c r="R42" s="22" t="e">
        <f>IF(AND(O42&gt;=Dynamisk!$F$51,O42&lt;=Dynamisk!$F$50),O42,#N/A)</f>
        <v>#N/A</v>
      </c>
      <c r="S42" s="22">
        <f>IF(AND(O42&gt;=Dynamisk!$F$50,O42&lt;=Dynamisk!$F$49),O42,#N/A)</f>
        <v>248.29881474314982</v>
      </c>
      <c r="T42" s="34" t="e">
        <f>IF(O42&gt;=Dynamisk!$F$49,Data_sorteret!O42,#N/A)</f>
        <v>#N/A</v>
      </c>
      <c r="U42" s="17">
        <f>IF(P42&gt;=Dynamisk!$F$41,Dynamisk!$F$41,P42)</f>
        <v>74.703333321584452</v>
      </c>
      <c r="V42" s="22">
        <f>(IF(AND(P42&gt;=Dynamisk!$F$41,P42&lt;=Dynamisk!$F$40),P42,(IF(P42&gt;Dynamisk!$F$40,Dynamisk!$F$40,#N/A))))-U42</f>
        <v>112.05499998237669</v>
      </c>
      <c r="W42" s="22">
        <f>(IF(AND(P42&gt;=Dynamisk!$F$40,P42&lt;=Dynamisk!$F$39),P42,(IF(P42&gt;Dynamisk!$F$39,Dynamisk!$F$39,#N/A))))-V42-U42</f>
        <v>95.787056781654499</v>
      </c>
      <c r="X42" s="23" t="e">
        <f>(IF(AND(P42&gt;=Dynamisk!$F$39,P42&lt;=Dynamisk!$F$38),P42,(IF(P42&gt;Dynamisk!$F$38,Dynamisk!$F$38,#N/A))))-V42-U42-W42</f>
        <v>#N/A</v>
      </c>
    </row>
    <row r="43" spans="1:24" x14ac:dyDescent="0.15">
      <c r="A43">
        <v>74</v>
      </c>
      <c r="B43">
        <v>74</v>
      </c>
      <c r="C43" t="s">
        <v>129</v>
      </c>
      <c r="D43" s="1">
        <v>-1.2583333333333335</v>
      </c>
      <c r="E43" s="2">
        <f t="shared" si="0"/>
        <v>18.258333333333333</v>
      </c>
      <c r="F43" s="1">
        <f>Dynamisk!$C$14</f>
        <v>27.397260273972602</v>
      </c>
      <c r="G43" s="1">
        <f t="shared" si="1"/>
        <v>1.1415525114155252</v>
      </c>
      <c r="H43" s="2">
        <f>Dynamisk!$C$15</f>
        <v>34.246575342465754</v>
      </c>
      <c r="I43" s="2">
        <f>E43/$E$4*Dynamisk!$C$16</f>
        <v>219.99786629180332</v>
      </c>
      <c r="J43" s="2">
        <f t="shared" si="2"/>
        <v>9.1665777621584716</v>
      </c>
      <c r="K43" s="2">
        <f>E43/$E$4*Dynamisk!$C$17</f>
        <v>274.99733286475418</v>
      </c>
      <c r="L43" s="2">
        <f>(E43/$E$4)*Dynamisk!$C$16+F43</f>
        <v>247.39512656577591</v>
      </c>
      <c r="M43" s="2">
        <f>Dynamisk!$C$20/365</f>
        <v>34.246575342465754</v>
      </c>
      <c r="N43" s="2">
        <f t="shared" si="3"/>
        <v>1.4269406392694064</v>
      </c>
      <c r="O43" s="2">
        <f>(E43/$E$4)*Dynamisk!$C$16+F43</f>
        <v>247.39512656577591</v>
      </c>
      <c r="P43" s="2">
        <f t="shared" si="4"/>
        <v>281.64170190824171</v>
      </c>
      <c r="Q43" s="17" t="e">
        <f>IF(O43&lt;=Dynamisk!$F$51,Data_sorteret!O43,#N/A)</f>
        <v>#N/A</v>
      </c>
      <c r="R43" s="22" t="e">
        <f>IF(AND(O43&gt;=Dynamisk!$F$51,O43&lt;=Dynamisk!$F$50),O43,#N/A)</f>
        <v>#N/A</v>
      </c>
      <c r="S43" s="22">
        <f>IF(AND(O43&gt;=Dynamisk!$F$50,O43&lt;=Dynamisk!$F$49),O43,#N/A)</f>
        <v>247.39512656577591</v>
      </c>
      <c r="T43" s="34" t="e">
        <f>IF(O43&gt;=Dynamisk!$F$49,Data_sorteret!O43,#N/A)</f>
        <v>#N/A</v>
      </c>
      <c r="U43" s="17">
        <f>IF(P43&gt;=Dynamisk!$F$41,Dynamisk!$F$41,P43)</f>
        <v>74.703333321584452</v>
      </c>
      <c r="V43" s="22">
        <f>(IF(AND(P43&gt;=Dynamisk!$F$41,P43&lt;=Dynamisk!$F$40),P43,(IF(P43&gt;Dynamisk!$F$40,Dynamisk!$F$40,#N/A))))-U43</f>
        <v>112.05499998237669</v>
      </c>
      <c r="W43" s="22">
        <f>(IF(AND(P43&gt;=Dynamisk!$F$40,P43&lt;=Dynamisk!$F$39),P43,(IF(P43&gt;Dynamisk!$F$39,Dynamisk!$F$39,#N/A))))-V43-U43</f>
        <v>94.883368604280591</v>
      </c>
      <c r="X43" s="23" t="e">
        <f>(IF(AND(P43&gt;=Dynamisk!$F$39,P43&lt;=Dynamisk!$F$38),P43,(IF(P43&gt;Dynamisk!$F$38,Dynamisk!$F$38,#N/A))))-V43-U43-W43</f>
        <v>#N/A</v>
      </c>
    </row>
    <row r="44" spans="1:24" x14ac:dyDescent="0.15">
      <c r="A44">
        <v>79</v>
      </c>
      <c r="B44">
        <v>79</v>
      </c>
      <c r="C44" t="s">
        <v>134</v>
      </c>
      <c r="D44" s="1">
        <v>-1.2166666666666668</v>
      </c>
      <c r="E44" s="2">
        <f t="shared" si="0"/>
        <v>18.216666666666669</v>
      </c>
      <c r="F44" s="1">
        <f>Dynamisk!$C$14</f>
        <v>27.397260273972602</v>
      </c>
      <c r="G44" s="1">
        <f t="shared" si="1"/>
        <v>1.1415525114155252</v>
      </c>
      <c r="H44" s="2">
        <f>Dynamisk!$C$15</f>
        <v>34.246575342465754</v>
      </c>
      <c r="I44" s="2">
        <f>E44/$E$4*Dynamisk!$C$16</f>
        <v>219.49581730437342</v>
      </c>
      <c r="J44" s="2">
        <f t="shared" si="2"/>
        <v>9.1456590543488918</v>
      </c>
      <c r="K44" s="2">
        <f>E44/$E$4*Dynamisk!$C$17</f>
        <v>274.3697716304668</v>
      </c>
      <c r="L44" s="2">
        <f>(E44/$E$4)*Dynamisk!$C$16+F44</f>
        <v>246.89307757834601</v>
      </c>
      <c r="M44" s="2">
        <f>Dynamisk!$C$20/365</f>
        <v>34.246575342465754</v>
      </c>
      <c r="N44" s="2">
        <f t="shared" si="3"/>
        <v>1.4269406392694064</v>
      </c>
      <c r="O44" s="2">
        <f>(E44/$E$4)*Dynamisk!$C$16+F44</f>
        <v>246.89307757834601</v>
      </c>
      <c r="P44" s="2">
        <f t="shared" si="4"/>
        <v>281.13965292081173</v>
      </c>
      <c r="Q44" s="17" t="e">
        <f>IF(O44&lt;=Dynamisk!$F$51,Data_sorteret!O44,#N/A)</f>
        <v>#N/A</v>
      </c>
      <c r="R44" s="22" t="e">
        <f>IF(AND(O44&gt;=Dynamisk!$F$51,O44&lt;=Dynamisk!$F$50),O44,#N/A)</f>
        <v>#N/A</v>
      </c>
      <c r="S44" s="22">
        <f>IF(AND(O44&gt;=Dynamisk!$F$50,O44&lt;=Dynamisk!$F$49),O44,#N/A)</f>
        <v>246.89307757834601</v>
      </c>
      <c r="T44" s="34" t="e">
        <f>IF(O44&gt;=Dynamisk!$F$49,Data_sorteret!O44,#N/A)</f>
        <v>#N/A</v>
      </c>
      <c r="U44" s="17">
        <f>IF(P44&gt;=Dynamisk!$F$41,Dynamisk!$F$41,P44)</f>
        <v>74.703333321584452</v>
      </c>
      <c r="V44" s="22">
        <f>(IF(AND(P44&gt;=Dynamisk!$F$41,P44&lt;=Dynamisk!$F$40),P44,(IF(P44&gt;Dynamisk!$F$40,Dynamisk!$F$40,#N/A))))-U44</f>
        <v>112.05499998237669</v>
      </c>
      <c r="W44" s="22">
        <f>(IF(AND(P44&gt;=Dynamisk!$F$40,P44&lt;=Dynamisk!$F$39),P44,(IF(P44&gt;Dynamisk!$F$39,Dynamisk!$F$39,#N/A))))-V44-U44</f>
        <v>94.381319616850604</v>
      </c>
      <c r="X44" s="23" t="e">
        <f>(IF(AND(P44&gt;=Dynamisk!$F$39,P44&lt;=Dynamisk!$F$38),P44,(IF(P44&gt;Dynamisk!$F$38,Dynamisk!$F$38,#N/A))))-V44-U44-W44</f>
        <v>#N/A</v>
      </c>
    </row>
    <row r="45" spans="1:24" x14ac:dyDescent="0.15">
      <c r="A45">
        <v>45</v>
      </c>
      <c r="B45">
        <v>45</v>
      </c>
      <c r="C45" t="s">
        <v>100</v>
      </c>
      <c r="D45" s="1">
        <v>-1.2125000000000001</v>
      </c>
      <c r="E45" s="2">
        <f t="shared" si="0"/>
        <v>18.212499999999999</v>
      </c>
      <c r="F45" s="1">
        <f>Dynamisk!$C$14</f>
        <v>27.397260273972602</v>
      </c>
      <c r="G45" s="1">
        <f t="shared" si="1"/>
        <v>1.1415525114155252</v>
      </c>
      <c r="H45" s="2">
        <f>Dynamisk!$C$15</f>
        <v>34.246575342465754</v>
      </c>
      <c r="I45" s="2">
        <f>E45/$E$4*Dynamisk!$C$16</f>
        <v>219.44561240563038</v>
      </c>
      <c r="J45" s="2">
        <f t="shared" si="2"/>
        <v>9.1435671835679333</v>
      </c>
      <c r="K45" s="2">
        <f>E45/$E$4*Dynamisk!$C$17</f>
        <v>274.30701550703799</v>
      </c>
      <c r="L45" s="2">
        <f>(E45/$E$4)*Dynamisk!$C$16+F45</f>
        <v>246.84287267960298</v>
      </c>
      <c r="M45" s="2">
        <f>Dynamisk!$C$20/365</f>
        <v>34.246575342465754</v>
      </c>
      <c r="N45" s="2">
        <f t="shared" si="3"/>
        <v>1.4269406392694064</v>
      </c>
      <c r="O45" s="2">
        <f>(E45/$E$4)*Dynamisk!$C$16+F45</f>
        <v>246.84287267960298</v>
      </c>
      <c r="P45" s="2">
        <f t="shared" si="4"/>
        <v>281.08944802206872</v>
      </c>
      <c r="Q45" s="17" t="e">
        <f>IF(O45&lt;=Dynamisk!$F$51,Data_sorteret!O45,#N/A)</f>
        <v>#N/A</v>
      </c>
      <c r="R45" s="22" t="e">
        <f>IF(AND(O45&gt;=Dynamisk!$F$51,O45&lt;=Dynamisk!$F$50),O45,#N/A)</f>
        <v>#N/A</v>
      </c>
      <c r="S45" s="22">
        <f>IF(AND(O45&gt;=Dynamisk!$F$50,O45&lt;=Dynamisk!$F$49),O45,#N/A)</f>
        <v>246.84287267960298</v>
      </c>
      <c r="T45" s="34" t="e">
        <f>IF(O45&gt;=Dynamisk!$F$49,Data_sorteret!O45,#N/A)</f>
        <v>#N/A</v>
      </c>
      <c r="U45" s="17">
        <f>IF(P45&gt;=Dynamisk!$F$41,Dynamisk!$F$41,P45)</f>
        <v>74.703333321584452</v>
      </c>
      <c r="V45" s="22">
        <f>(IF(AND(P45&gt;=Dynamisk!$F$41,P45&lt;=Dynamisk!$F$40),P45,(IF(P45&gt;Dynamisk!$F$40,Dynamisk!$F$40,#N/A))))-U45</f>
        <v>112.05499998237669</v>
      </c>
      <c r="W45" s="22">
        <f>(IF(AND(P45&gt;=Dynamisk!$F$40,P45&lt;=Dynamisk!$F$39),P45,(IF(P45&gt;Dynamisk!$F$39,Dynamisk!$F$39,#N/A))))-V45-U45</f>
        <v>94.3311147181076</v>
      </c>
      <c r="X45" s="23" t="e">
        <f>(IF(AND(P45&gt;=Dynamisk!$F$39,P45&lt;=Dynamisk!$F$38),P45,(IF(P45&gt;Dynamisk!$F$38,Dynamisk!$F$38,#N/A))))-V45-U45-W45</f>
        <v>#N/A</v>
      </c>
    </row>
    <row r="46" spans="1:24" x14ac:dyDescent="0.15">
      <c r="A46">
        <v>77</v>
      </c>
      <c r="B46">
        <v>77</v>
      </c>
      <c r="C46" t="s">
        <v>132</v>
      </c>
      <c r="D46" s="1">
        <v>-1.175</v>
      </c>
      <c r="E46" s="2">
        <f t="shared" si="0"/>
        <v>18.175000000000001</v>
      </c>
      <c r="F46" s="1">
        <f>Dynamisk!$C$14</f>
        <v>27.397260273972602</v>
      </c>
      <c r="G46" s="1">
        <f t="shared" si="1"/>
        <v>1.1415525114155252</v>
      </c>
      <c r="H46" s="2">
        <f>Dynamisk!$C$15</f>
        <v>34.246575342465754</v>
      </c>
      <c r="I46" s="2">
        <f>E46/$E$4*Dynamisk!$C$16</f>
        <v>218.99376831694346</v>
      </c>
      <c r="J46" s="2">
        <f t="shared" si="2"/>
        <v>9.1247403465393102</v>
      </c>
      <c r="K46" s="2">
        <f>E46/$E$4*Dynamisk!$C$17</f>
        <v>273.74221039617936</v>
      </c>
      <c r="L46" s="2">
        <f>(E46/$E$4)*Dynamisk!$C$16+F46</f>
        <v>246.39102859091605</v>
      </c>
      <c r="M46" s="2">
        <f>Dynamisk!$C$20/365</f>
        <v>34.246575342465754</v>
      </c>
      <c r="N46" s="2">
        <f t="shared" si="3"/>
        <v>1.4269406392694064</v>
      </c>
      <c r="O46" s="2">
        <f>(E46/$E$4)*Dynamisk!$C$16+F46</f>
        <v>246.39102859091605</v>
      </c>
      <c r="P46" s="2">
        <f t="shared" si="4"/>
        <v>280.6376039333818</v>
      </c>
      <c r="Q46" s="17" t="e">
        <f>IF(O46&lt;=Dynamisk!$F$51,Data_sorteret!O46,#N/A)</f>
        <v>#N/A</v>
      </c>
      <c r="R46" s="22" t="e">
        <f>IF(AND(O46&gt;=Dynamisk!$F$51,O46&lt;=Dynamisk!$F$50),O46,#N/A)</f>
        <v>#N/A</v>
      </c>
      <c r="S46" s="22">
        <f>IF(AND(O46&gt;=Dynamisk!$F$50,O46&lt;=Dynamisk!$F$49),O46,#N/A)</f>
        <v>246.39102859091605</v>
      </c>
      <c r="T46" s="34" t="e">
        <f>IF(O46&gt;=Dynamisk!$F$49,Data_sorteret!O46,#N/A)</f>
        <v>#N/A</v>
      </c>
      <c r="U46" s="17">
        <f>IF(P46&gt;=Dynamisk!$F$41,Dynamisk!$F$41,P46)</f>
        <v>74.703333321584452</v>
      </c>
      <c r="V46" s="22">
        <f>(IF(AND(P46&gt;=Dynamisk!$F$41,P46&lt;=Dynamisk!$F$40),P46,(IF(P46&gt;Dynamisk!$F$40,Dynamisk!$F$40,#N/A))))-U46</f>
        <v>112.05499998237669</v>
      </c>
      <c r="W46" s="22">
        <f>(IF(AND(P46&gt;=Dynamisk!$F$40,P46&lt;=Dynamisk!$F$39),P46,(IF(P46&gt;Dynamisk!$F$39,Dynamisk!$F$39,#N/A))))-V46-U46</f>
        <v>93.879270629420674</v>
      </c>
      <c r="X46" s="23" t="e">
        <f>(IF(AND(P46&gt;=Dynamisk!$F$39,P46&lt;=Dynamisk!$F$38),P46,(IF(P46&gt;Dynamisk!$F$38,Dynamisk!$F$38,#N/A))))-V46-U46-W46</f>
        <v>#N/A</v>
      </c>
    </row>
    <row r="47" spans="1:24" x14ac:dyDescent="0.15">
      <c r="A47">
        <v>1</v>
      </c>
      <c r="B47">
        <v>1</v>
      </c>
      <c r="C47" t="s">
        <v>56</v>
      </c>
      <c r="D47" s="1">
        <v>-1.1083333333333334</v>
      </c>
      <c r="E47" s="2">
        <f t="shared" si="0"/>
        <v>18.108333333333334</v>
      </c>
      <c r="F47" s="1">
        <f>Dynamisk!$C$14</f>
        <v>27.397260273972602</v>
      </c>
      <c r="G47" s="1">
        <f t="shared" si="1"/>
        <v>1.1415525114155252</v>
      </c>
      <c r="H47" s="2">
        <f>Dynamisk!$C$15</f>
        <v>34.246575342465754</v>
      </c>
      <c r="I47" s="2">
        <f>E47/$E$4*Dynamisk!$C$16</f>
        <v>218.19048993705553</v>
      </c>
      <c r="J47" s="2">
        <f t="shared" si="2"/>
        <v>9.0912704140439811</v>
      </c>
      <c r="K47" s="2">
        <f>E47/$E$4*Dynamisk!$C$17</f>
        <v>272.73811242131939</v>
      </c>
      <c r="L47" s="2">
        <f>(E47/$E$4)*Dynamisk!$C$16+F47</f>
        <v>245.58775021102812</v>
      </c>
      <c r="M47" s="2">
        <f>Dynamisk!$C$20/365</f>
        <v>34.246575342465754</v>
      </c>
      <c r="N47" s="2">
        <f t="shared" si="3"/>
        <v>1.4269406392694064</v>
      </c>
      <c r="O47" s="2">
        <f>(E47/$E$4)*Dynamisk!$C$16+F47</f>
        <v>245.58775021102812</v>
      </c>
      <c r="P47" s="2">
        <f t="shared" si="4"/>
        <v>279.8343255534939</v>
      </c>
      <c r="Q47" s="17" t="e">
        <f>IF(O47&lt;=Dynamisk!$F$51,Data_sorteret!O47,#N/A)</f>
        <v>#N/A</v>
      </c>
      <c r="R47" s="22" t="e">
        <f>IF(AND(O47&gt;=Dynamisk!$F$51,O47&lt;=Dynamisk!$F$50),O47,#N/A)</f>
        <v>#N/A</v>
      </c>
      <c r="S47" s="22">
        <f>IF(AND(O47&gt;=Dynamisk!$F$50,O47&lt;=Dynamisk!$F$49),O47,#N/A)</f>
        <v>245.58775021102812</v>
      </c>
      <c r="T47" s="34" t="e">
        <f>IF(O47&gt;=Dynamisk!$F$49,Data_sorteret!O47,#N/A)</f>
        <v>#N/A</v>
      </c>
      <c r="U47" s="17">
        <f>IF(P47&gt;=Dynamisk!$F$41,Dynamisk!$F$41,P47)</f>
        <v>74.703333321584452</v>
      </c>
      <c r="V47" s="22">
        <f>(IF(AND(P47&gt;=Dynamisk!$F$41,P47&lt;=Dynamisk!$F$40),P47,(IF(P47&gt;Dynamisk!$F$40,Dynamisk!$F$40,#N/A))))-U47</f>
        <v>112.05499998237669</v>
      </c>
      <c r="W47" s="22">
        <f>(IF(AND(P47&gt;=Dynamisk!$F$40,P47&lt;=Dynamisk!$F$39),P47,(IF(P47&gt;Dynamisk!$F$39,Dynamisk!$F$39,#N/A))))-V47-U47</f>
        <v>93.075992249532774</v>
      </c>
      <c r="X47" s="23" t="e">
        <f>(IF(AND(P47&gt;=Dynamisk!$F$39,P47&lt;=Dynamisk!$F$38),P47,(IF(P47&gt;Dynamisk!$F$38,Dynamisk!$F$38,#N/A))))-V47-U47-W47</f>
        <v>#N/A</v>
      </c>
    </row>
    <row r="48" spans="1:24" x14ac:dyDescent="0.15">
      <c r="A48">
        <v>47</v>
      </c>
      <c r="B48">
        <v>47</v>
      </c>
      <c r="C48" t="s">
        <v>102</v>
      </c>
      <c r="D48" s="1">
        <v>-1.0083333333333335</v>
      </c>
      <c r="E48" s="2">
        <f t="shared" si="0"/>
        <v>18.008333333333333</v>
      </c>
      <c r="F48" s="1">
        <f>Dynamisk!$C$14</f>
        <v>27.397260273972602</v>
      </c>
      <c r="G48" s="1">
        <f t="shared" si="1"/>
        <v>1.1415525114155252</v>
      </c>
      <c r="H48" s="2">
        <f>Dynamisk!$C$15</f>
        <v>34.246575342465754</v>
      </c>
      <c r="I48" s="2">
        <f>E48/$E$4*Dynamisk!$C$16</f>
        <v>216.98557236722365</v>
      </c>
      <c r="J48" s="2">
        <f t="shared" si="2"/>
        <v>9.0410655153009856</v>
      </c>
      <c r="K48" s="2">
        <f>E48/$E$4*Dynamisk!$C$17</f>
        <v>271.23196545902954</v>
      </c>
      <c r="L48" s="2">
        <f>(E48/$E$4)*Dynamisk!$C$16+F48</f>
        <v>244.38283264119625</v>
      </c>
      <c r="M48" s="2">
        <f>Dynamisk!$C$20/365</f>
        <v>34.246575342465754</v>
      </c>
      <c r="N48" s="2">
        <f t="shared" si="3"/>
        <v>1.4269406392694064</v>
      </c>
      <c r="O48" s="2">
        <f>(E48/$E$4)*Dynamisk!$C$16+F48</f>
        <v>244.38283264119625</v>
      </c>
      <c r="P48" s="2">
        <f t="shared" si="4"/>
        <v>278.62940798366208</v>
      </c>
      <c r="Q48" s="17" t="e">
        <f>IF(O48&lt;=Dynamisk!$F$51,Data_sorteret!O48,#N/A)</f>
        <v>#N/A</v>
      </c>
      <c r="R48" s="22" t="e">
        <f>IF(AND(O48&gt;=Dynamisk!$F$51,O48&lt;=Dynamisk!$F$50),O48,#N/A)</f>
        <v>#N/A</v>
      </c>
      <c r="S48" s="22">
        <f>IF(AND(O48&gt;=Dynamisk!$F$50,O48&lt;=Dynamisk!$F$49),O48,#N/A)</f>
        <v>244.38283264119625</v>
      </c>
      <c r="T48" s="34" t="e">
        <f>IF(O48&gt;=Dynamisk!$F$49,Data_sorteret!O48,#N/A)</f>
        <v>#N/A</v>
      </c>
      <c r="U48" s="17">
        <f>IF(P48&gt;=Dynamisk!$F$41,Dynamisk!$F$41,P48)</f>
        <v>74.703333321584452</v>
      </c>
      <c r="V48" s="22">
        <f>(IF(AND(P48&gt;=Dynamisk!$F$41,P48&lt;=Dynamisk!$F$40),P48,(IF(P48&gt;Dynamisk!$F$40,Dynamisk!$F$40,#N/A))))-U48</f>
        <v>112.05499998237669</v>
      </c>
      <c r="W48" s="22">
        <f>(IF(AND(P48&gt;=Dynamisk!$F$40,P48&lt;=Dynamisk!$F$39),P48,(IF(P48&gt;Dynamisk!$F$39,Dynamisk!$F$39,#N/A))))-V48-U48</f>
        <v>91.871074679700953</v>
      </c>
      <c r="X48" s="23" t="e">
        <f>(IF(AND(P48&gt;=Dynamisk!$F$39,P48&lt;=Dynamisk!$F$38),P48,(IF(P48&gt;Dynamisk!$F$38,Dynamisk!$F$38,#N/A))))-V48-U48-W48</f>
        <v>#N/A</v>
      </c>
    </row>
    <row r="49" spans="1:24" x14ac:dyDescent="0.15">
      <c r="A49">
        <v>356</v>
      </c>
      <c r="B49">
        <v>356</v>
      </c>
      <c r="C49" t="s">
        <v>411</v>
      </c>
      <c r="D49" s="1">
        <v>-0.9291666666666667</v>
      </c>
      <c r="E49" s="2">
        <f t="shared" si="0"/>
        <v>17.929166666666667</v>
      </c>
      <c r="F49" s="1">
        <f>Dynamisk!$C$14</f>
        <v>27.397260273972602</v>
      </c>
      <c r="G49" s="1">
        <f t="shared" si="1"/>
        <v>1.1415525114155252</v>
      </c>
      <c r="H49" s="2">
        <f>Dynamisk!$C$15</f>
        <v>34.246575342465754</v>
      </c>
      <c r="I49" s="2">
        <f>E49/$E$4*Dynamisk!$C$16</f>
        <v>216.03167929110677</v>
      </c>
      <c r="J49" s="2">
        <f t="shared" si="2"/>
        <v>9.0013199704627826</v>
      </c>
      <c r="K49" s="2">
        <f>E49/$E$4*Dynamisk!$C$17</f>
        <v>270.03959911388347</v>
      </c>
      <c r="L49" s="2">
        <f>(E49/$E$4)*Dynamisk!$C$16+F49</f>
        <v>243.42893956507936</v>
      </c>
      <c r="M49" s="2">
        <f>Dynamisk!$C$20/365</f>
        <v>34.246575342465754</v>
      </c>
      <c r="N49" s="2">
        <f t="shared" si="3"/>
        <v>1.4269406392694064</v>
      </c>
      <c r="O49" s="2">
        <f>(E49/$E$4)*Dynamisk!$C$16+F49</f>
        <v>243.42893956507936</v>
      </c>
      <c r="P49" s="2">
        <f t="shared" si="4"/>
        <v>277.67551490754511</v>
      </c>
      <c r="Q49" s="17" t="e">
        <f>IF(O49&lt;=Dynamisk!$F$51,Data_sorteret!O49,#N/A)</f>
        <v>#N/A</v>
      </c>
      <c r="R49" s="22" t="e">
        <f>IF(AND(O49&gt;=Dynamisk!$F$51,O49&lt;=Dynamisk!$F$50),O49,#N/A)</f>
        <v>#N/A</v>
      </c>
      <c r="S49" s="22">
        <f>IF(AND(O49&gt;=Dynamisk!$F$50,O49&lt;=Dynamisk!$F$49),O49,#N/A)</f>
        <v>243.42893956507936</v>
      </c>
      <c r="T49" s="34" t="e">
        <f>IF(O49&gt;=Dynamisk!$F$49,Data_sorteret!O49,#N/A)</f>
        <v>#N/A</v>
      </c>
      <c r="U49" s="17">
        <f>IF(P49&gt;=Dynamisk!$F$41,Dynamisk!$F$41,P49)</f>
        <v>74.703333321584452</v>
      </c>
      <c r="V49" s="22">
        <f>(IF(AND(P49&gt;=Dynamisk!$F$41,P49&lt;=Dynamisk!$F$40),P49,(IF(P49&gt;Dynamisk!$F$40,Dynamisk!$F$40,#N/A))))-U49</f>
        <v>112.05499998237669</v>
      </c>
      <c r="W49" s="22">
        <f>(IF(AND(P49&gt;=Dynamisk!$F$40,P49&lt;=Dynamisk!$F$39),P49,(IF(P49&gt;Dynamisk!$F$39,Dynamisk!$F$39,#N/A))))-V49-U49</f>
        <v>90.917181603583984</v>
      </c>
      <c r="X49" s="23" t="e">
        <f>(IF(AND(P49&gt;=Dynamisk!$F$39,P49&lt;=Dynamisk!$F$38),P49,(IF(P49&gt;Dynamisk!$F$38,Dynamisk!$F$38,#N/A))))-V49-U49-W49</f>
        <v>#N/A</v>
      </c>
    </row>
    <row r="50" spans="1:24" x14ac:dyDescent="0.15">
      <c r="A50">
        <v>60</v>
      </c>
      <c r="B50">
        <v>60</v>
      </c>
      <c r="C50" t="s">
        <v>115</v>
      </c>
      <c r="D50" s="1">
        <v>-0.82916666666666661</v>
      </c>
      <c r="E50" s="2">
        <f t="shared" si="0"/>
        <v>17.829166666666666</v>
      </c>
      <c r="F50" s="1">
        <f>Dynamisk!$C$14</f>
        <v>27.397260273972602</v>
      </c>
      <c r="G50" s="1">
        <f t="shared" si="1"/>
        <v>1.1415525114155252</v>
      </c>
      <c r="H50" s="2">
        <f>Dynamisk!$C$15</f>
        <v>34.246575342465754</v>
      </c>
      <c r="I50" s="2">
        <f>E50/$E$4*Dynamisk!$C$16</f>
        <v>214.82676172127486</v>
      </c>
      <c r="J50" s="2">
        <f t="shared" si="2"/>
        <v>8.9511150717197854</v>
      </c>
      <c r="K50" s="2">
        <f>E50/$E$4*Dynamisk!$C$17</f>
        <v>268.53345215159356</v>
      </c>
      <c r="L50" s="2">
        <f>(E50/$E$4)*Dynamisk!$C$16+F50</f>
        <v>242.22402199524745</v>
      </c>
      <c r="M50" s="2">
        <f>Dynamisk!$C$20/365</f>
        <v>34.246575342465754</v>
      </c>
      <c r="N50" s="2">
        <f t="shared" si="3"/>
        <v>1.4269406392694064</v>
      </c>
      <c r="O50" s="2">
        <f>(E50/$E$4)*Dynamisk!$C$16+F50</f>
        <v>242.22402199524745</v>
      </c>
      <c r="P50" s="2">
        <f t="shared" si="4"/>
        <v>276.47059733771323</v>
      </c>
      <c r="Q50" s="17" t="e">
        <f>IF(O50&lt;=Dynamisk!$F$51,Data_sorteret!O50,#N/A)</f>
        <v>#N/A</v>
      </c>
      <c r="R50" s="22" t="e">
        <f>IF(AND(O50&gt;=Dynamisk!$F$51,O50&lt;=Dynamisk!$F$50),O50,#N/A)</f>
        <v>#N/A</v>
      </c>
      <c r="S50" s="22">
        <f>IF(AND(O50&gt;=Dynamisk!$F$50,O50&lt;=Dynamisk!$F$49),O50,#N/A)</f>
        <v>242.22402199524745</v>
      </c>
      <c r="T50" s="34" t="e">
        <f>IF(O50&gt;=Dynamisk!$F$49,Data_sorteret!O50,#N/A)</f>
        <v>#N/A</v>
      </c>
      <c r="U50" s="17">
        <f>IF(P50&gt;=Dynamisk!$F$41,Dynamisk!$F$41,P50)</f>
        <v>74.703333321584452</v>
      </c>
      <c r="V50" s="22">
        <f>(IF(AND(P50&gt;=Dynamisk!$F$41,P50&lt;=Dynamisk!$F$40),P50,(IF(P50&gt;Dynamisk!$F$40,Dynamisk!$F$40,#N/A))))-U50</f>
        <v>112.05499998237669</v>
      </c>
      <c r="W50" s="22">
        <f>(IF(AND(P50&gt;=Dynamisk!$F$40,P50&lt;=Dynamisk!$F$39),P50,(IF(P50&gt;Dynamisk!$F$39,Dynamisk!$F$39,#N/A))))-V50-U50</f>
        <v>89.712264033752106</v>
      </c>
      <c r="X50" s="23" t="e">
        <f>(IF(AND(P50&gt;=Dynamisk!$F$39,P50&lt;=Dynamisk!$F$38),P50,(IF(P50&gt;Dynamisk!$F$38,Dynamisk!$F$38,#N/A))))-V50-U50-W50</f>
        <v>#N/A</v>
      </c>
    </row>
    <row r="51" spans="1:24" x14ac:dyDescent="0.15">
      <c r="A51">
        <v>6</v>
      </c>
      <c r="B51">
        <v>6</v>
      </c>
      <c r="C51" t="s">
        <v>61</v>
      </c>
      <c r="D51" s="1">
        <v>-0.74583333333333346</v>
      </c>
      <c r="E51" s="2">
        <f t="shared" si="0"/>
        <v>17.745833333333334</v>
      </c>
      <c r="F51" s="1">
        <f>Dynamisk!$C$14</f>
        <v>27.397260273972602</v>
      </c>
      <c r="G51" s="1">
        <f t="shared" si="1"/>
        <v>1.1415525114155252</v>
      </c>
      <c r="H51" s="2">
        <f>Dynamisk!$C$15</f>
        <v>34.246575342465754</v>
      </c>
      <c r="I51" s="2">
        <f>E51/$E$4*Dynamisk!$C$16</f>
        <v>213.82266374641497</v>
      </c>
      <c r="J51" s="2">
        <f t="shared" si="2"/>
        <v>8.9092776561006239</v>
      </c>
      <c r="K51" s="2">
        <f>E51/$E$4*Dynamisk!$C$17</f>
        <v>267.27832968301874</v>
      </c>
      <c r="L51" s="2">
        <f>(E51/$E$4)*Dynamisk!$C$16+F51</f>
        <v>241.21992402038757</v>
      </c>
      <c r="M51" s="2">
        <f>Dynamisk!$C$20/365</f>
        <v>34.246575342465754</v>
      </c>
      <c r="N51" s="2">
        <f t="shared" si="3"/>
        <v>1.4269406392694064</v>
      </c>
      <c r="O51" s="2">
        <f>(E51/$E$4)*Dynamisk!$C$16+F51</f>
        <v>241.21992402038757</v>
      </c>
      <c r="P51" s="2">
        <f t="shared" si="4"/>
        <v>275.46649936285337</v>
      </c>
      <c r="Q51" s="17" t="e">
        <f>IF(O51&lt;=Dynamisk!$F$51,Data_sorteret!O51,#N/A)</f>
        <v>#N/A</v>
      </c>
      <c r="R51" s="22" t="e">
        <f>IF(AND(O51&gt;=Dynamisk!$F$51,O51&lt;=Dynamisk!$F$50),O51,#N/A)</f>
        <v>#N/A</v>
      </c>
      <c r="S51" s="22">
        <f>IF(AND(O51&gt;=Dynamisk!$F$50,O51&lt;=Dynamisk!$F$49),O51,#N/A)</f>
        <v>241.21992402038757</v>
      </c>
      <c r="T51" s="34" t="e">
        <f>IF(O51&gt;=Dynamisk!$F$49,Data_sorteret!O51,#N/A)</f>
        <v>#N/A</v>
      </c>
      <c r="U51" s="17">
        <f>IF(P51&gt;=Dynamisk!$F$41,Dynamisk!$F$41,P51)</f>
        <v>74.703333321584452</v>
      </c>
      <c r="V51" s="22">
        <f>(IF(AND(P51&gt;=Dynamisk!$F$41,P51&lt;=Dynamisk!$F$40),P51,(IF(P51&gt;Dynamisk!$F$40,Dynamisk!$F$40,#N/A))))-U51</f>
        <v>112.05499998237669</v>
      </c>
      <c r="W51" s="22">
        <f>(IF(AND(P51&gt;=Dynamisk!$F$40,P51&lt;=Dynamisk!$F$39),P51,(IF(P51&gt;Dynamisk!$F$39,Dynamisk!$F$39,#N/A))))-V51-U51</f>
        <v>88.708166058892246</v>
      </c>
      <c r="X51" s="23" t="e">
        <f>(IF(AND(P51&gt;=Dynamisk!$F$39,P51&lt;=Dynamisk!$F$38),P51,(IF(P51&gt;Dynamisk!$F$38,Dynamisk!$F$38,#N/A))))-V51-U51-W51</f>
        <v>#N/A</v>
      </c>
    </row>
    <row r="52" spans="1:24" x14ac:dyDescent="0.15">
      <c r="A52">
        <v>328</v>
      </c>
      <c r="B52">
        <v>328</v>
      </c>
      <c r="C52" t="s">
        <v>383</v>
      </c>
      <c r="D52" s="1">
        <v>-0.74583333333333346</v>
      </c>
      <c r="E52" s="2">
        <f t="shared" si="0"/>
        <v>17.745833333333334</v>
      </c>
      <c r="F52" s="1">
        <f>Dynamisk!$C$14</f>
        <v>27.397260273972602</v>
      </c>
      <c r="G52" s="1">
        <f t="shared" si="1"/>
        <v>1.1415525114155252</v>
      </c>
      <c r="H52" s="2">
        <f>Dynamisk!$C$15</f>
        <v>34.246575342465754</v>
      </c>
      <c r="I52" s="2">
        <f>E52/$E$4*Dynamisk!$C$16</f>
        <v>213.82266374641497</v>
      </c>
      <c r="J52" s="2">
        <f t="shared" si="2"/>
        <v>8.9092776561006239</v>
      </c>
      <c r="K52" s="2">
        <f>E52/$E$4*Dynamisk!$C$17</f>
        <v>267.27832968301874</v>
      </c>
      <c r="L52" s="2">
        <f>(E52/$E$4)*Dynamisk!$C$16+F52</f>
        <v>241.21992402038757</v>
      </c>
      <c r="M52" s="2">
        <f>Dynamisk!$C$20/365</f>
        <v>34.246575342465754</v>
      </c>
      <c r="N52" s="2">
        <f t="shared" si="3"/>
        <v>1.4269406392694064</v>
      </c>
      <c r="O52" s="2">
        <f>(E52/$E$4)*Dynamisk!$C$16+F52</f>
        <v>241.21992402038757</v>
      </c>
      <c r="P52" s="2">
        <f t="shared" si="4"/>
        <v>275.46649936285337</v>
      </c>
      <c r="Q52" s="17" t="e">
        <f>IF(O52&lt;=Dynamisk!$F$51,Data_sorteret!O52,#N/A)</f>
        <v>#N/A</v>
      </c>
      <c r="R52" s="22" t="e">
        <f>IF(AND(O52&gt;=Dynamisk!$F$51,O52&lt;=Dynamisk!$F$50),O52,#N/A)</f>
        <v>#N/A</v>
      </c>
      <c r="S52" s="22">
        <f>IF(AND(O52&gt;=Dynamisk!$F$50,O52&lt;=Dynamisk!$F$49),O52,#N/A)</f>
        <v>241.21992402038757</v>
      </c>
      <c r="T52" s="34" t="e">
        <f>IF(O52&gt;=Dynamisk!$F$49,Data_sorteret!O52,#N/A)</f>
        <v>#N/A</v>
      </c>
      <c r="U52" s="17">
        <f>IF(P52&gt;=Dynamisk!$F$41,Dynamisk!$F$41,P52)</f>
        <v>74.703333321584452</v>
      </c>
      <c r="V52" s="22">
        <f>(IF(AND(P52&gt;=Dynamisk!$F$41,P52&lt;=Dynamisk!$F$40),P52,(IF(P52&gt;Dynamisk!$F$40,Dynamisk!$F$40,#N/A))))-U52</f>
        <v>112.05499998237669</v>
      </c>
      <c r="W52" s="22">
        <f>(IF(AND(P52&gt;=Dynamisk!$F$40,P52&lt;=Dynamisk!$F$39),P52,(IF(P52&gt;Dynamisk!$F$39,Dynamisk!$F$39,#N/A))))-V52-U52</f>
        <v>88.708166058892246</v>
      </c>
      <c r="X52" s="23" t="e">
        <f>(IF(AND(P52&gt;=Dynamisk!$F$39,P52&lt;=Dynamisk!$F$38),P52,(IF(P52&gt;Dynamisk!$F$38,Dynamisk!$F$38,#N/A))))-V52-U52-W52</f>
        <v>#N/A</v>
      </c>
    </row>
    <row r="53" spans="1:24" x14ac:dyDescent="0.15">
      <c r="A53">
        <v>43</v>
      </c>
      <c r="B53">
        <v>43</v>
      </c>
      <c r="C53" t="s">
        <v>98</v>
      </c>
      <c r="D53" s="1">
        <v>-0.69166666666666676</v>
      </c>
      <c r="E53" s="2">
        <f t="shared" si="0"/>
        <v>17.691666666666666</v>
      </c>
      <c r="F53" s="1">
        <f>Dynamisk!$C$14</f>
        <v>27.397260273972602</v>
      </c>
      <c r="G53" s="1">
        <f t="shared" si="1"/>
        <v>1.1415525114155252</v>
      </c>
      <c r="H53" s="2">
        <f>Dynamisk!$C$15</f>
        <v>34.246575342465754</v>
      </c>
      <c r="I53" s="2">
        <f>E53/$E$4*Dynamisk!$C$16</f>
        <v>213.17000006275603</v>
      </c>
      <c r="J53" s="2">
        <f t="shared" si="2"/>
        <v>8.8820833359481686</v>
      </c>
      <c r="K53" s="2">
        <f>E53/$E$4*Dynamisk!$C$17</f>
        <v>266.46250007844503</v>
      </c>
      <c r="L53" s="2">
        <f>(E53/$E$4)*Dynamisk!$C$16+F53</f>
        <v>240.56726033672862</v>
      </c>
      <c r="M53" s="2">
        <f>Dynamisk!$C$20/365</f>
        <v>34.246575342465754</v>
      </c>
      <c r="N53" s="2">
        <f t="shared" si="3"/>
        <v>1.4269406392694064</v>
      </c>
      <c r="O53" s="2">
        <f>(E53/$E$4)*Dynamisk!$C$16+F53</f>
        <v>240.56726033672862</v>
      </c>
      <c r="P53" s="2">
        <f t="shared" si="4"/>
        <v>274.81383567919443</v>
      </c>
      <c r="Q53" s="17" t="e">
        <f>IF(O53&lt;=Dynamisk!$F$51,Data_sorteret!O53,#N/A)</f>
        <v>#N/A</v>
      </c>
      <c r="R53" s="22" t="e">
        <f>IF(AND(O53&gt;=Dynamisk!$F$51,O53&lt;=Dynamisk!$F$50),O53,#N/A)</f>
        <v>#N/A</v>
      </c>
      <c r="S53" s="22">
        <f>IF(AND(O53&gt;=Dynamisk!$F$50,O53&lt;=Dynamisk!$F$49),O53,#N/A)</f>
        <v>240.56726033672862</v>
      </c>
      <c r="T53" s="34" t="e">
        <f>IF(O53&gt;=Dynamisk!$F$49,Data_sorteret!O53,#N/A)</f>
        <v>#N/A</v>
      </c>
      <c r="U53" s="17">
        <f>IF(P53&gt;=Dynamisk!$F$41,Dynamisk!$F$41,P53)</f>
        <v>74.703333321584452</v>
      </c>
      <c r="V53" s="22">
        <f>(IF(AND(P53&gt;=Dynamisk!$F$41,P53&lt;=Dynamisk!$F$40),P53,(IF(P53&gt;Dynamisk!$F$40,Dynamisk!$F$40,#N/A))))-U53</f>
        <v>112.05499998237669</v>
      </c>
      <c r="W53" s="22">
        <f>(IF(AND(P53&gt;=Dynamisk!$F$40,P53&lt;=Dynamisk!$F$39),P53,(IF(P53&gt;Dynamisk!$F$39,Dynamisk!$F$39,#N/A))))-V53-U53</f>
        <v>88.055502375233303</v>
      </c>
      <c r="X53" s="23" t="e">
        <f>(IF(AND(P53&gt;=Dynamisk!$F$39,P53&lt;=Dynamisk!$F$38),P53,(IF(P53&gt;Dynamisk!$F$38,Dynamisk!$F$38,#N/A))))-V53-U53-W53</f>
        <v>#N/A</v>
      </c>
    </row>
    <row r="54" spans="1:24" x14ac:dyDescent="0.15">
      <c r="A54">
        <v>51</v>
      </c>
      <c r="B54">
        <v>51</v>
      </c>
      <c r="C54" t="s">
        <v>106</v>
      </c>
      <c r="D54" s="1">
        <v>-0.67499999999999993</v>
      </c>
      <c r="E54" s="2">
        <f t="shared" si="0"/>
        <v>17.675000000000001</v>
      </c>
      <c r="F54" s="1">
        <f>Dynamisk!$C$14</f>
        <v>27.397260273972602</v>
      </c>
      <c r="G54" s="1">
        <f t="shared" si="1"/>
        <v>1.1415525114155252</v>
      </c>
      <c r="H54" s="2">
        <f>Dynamisk!$C$15</f>
        <v>34.246575342465754</v>
      </c>
      <c r="I54" s="2">
        <f>E54/$E$4*Dynamisk!$C$16</f>
        <v>212.9691804677841</v>
      </c>
      <c r="J54" s="2">
        <f t="shared" si="2"/>
        <v>8.8737158528243381</v>
      </c>
      <c r="K54" s="2">
        <f>E54/$E$4*Dynamisk!$C$17</f>
        <v>266.21147558473012</v>
      </c>
      <c r="L54" s="2">
        <f>(E54/$E$4)*Dynamisk!$C$16+F54</f>
        <v>240.36644074175669</v>
      </c>
      <c r="M54" s="2">
        <f>Dynamisk!$C$20/365</f>
        <v>34.246575342465754</v>
      </c>
      <c r="N54" s="2">
        <f t="shared" si="3"/>
        <v>1.4269406392694064</v>
      </c>
      <c r="O54" s="2">
        <f>(E54/$E$4)*Dynamisk!$C$16+F54</f>
        <v>240.36644074175669</v>
      </c>
      <c r="P54" s="2">
        <f t="shared" si="4"/>
        <v>274.61301608422247</v>
      </c>
      <c r="Q54" s="17" t="e">
        <f>IF(O54&lt;=Dynamisk!$F$51,Data_sorteret!O54,#N/A)</f>
        <v>#N/A</v>
      </c>
      <c r="R54" s="22" t="e">
        <f>IF(AND(O54&gt;=Dynamisk!$F$51,O54&lt;=Dynamisk!$F$50),O54,#N/A)</f>
        <v>#N/A</v>
      </c>
      <c r="S54" s="22">
        <f>IF(AND(O54&gt;=Dynamisk!$F$50,O54&lt;=Dynamisk!$F$49),O54,#N/A)</f>
        <v>240.36644074175669</v>
      </c>
      <c r="T54" s="34" t="e">
        <f>IF(O54&gt;=Dynamisk!$F$49,Data_sorteret!O54,#N/A)</f>
        <v>#N/A</v>
      </c>
      <c r="U54" s="17">
        <f>IF(P54&gt;=Dynamisk!$F$41,Dynamisk!$F$41,P54)</f>
        <v>74.703333321584452</v>
      </c>
      <c r="V54" s="22">
        <f>(IF(AND(P54&gt;=Dynamisk!$F$41,P54&lt;=Dynamisk!$F$40),P54,(IF(P54&gt;Dynamisk!$F$40,Dynamisk!$F$40,#N/A))))-U54</f>
        <v>112.05499998237669</v>
      </c>
      <c r="W54" s="22">
        <f>(IF(AND(P54&gt;=Dynamisk!$F$40,P54&lt;=Dynamisk!$F$39),P54,(IF(P54&gt;Dynamisk!$F$39,Dynamisk!$F$39,#N/A))))-V54-U54</f>
        <v>87.854682780261342</v>
      </c>
      <c r="X54" s="23" t="e">
        <f>(IF(AND(P54&gt;=Dynamisk!$F$39,P54&lt;=Dynamisk!$F$38),P54,(IF(P54&gt;Dynamisk!$F$38,Dynamisk!$F$38,#N/A))))-V54-U54-W54</f>
        <v>#N/A</v>
      </c>
    </row>
    <row r="55" spans="1:24" x14ac:dyDescent="0.15">
      <c r="A55">
        <v>46</v>
      </c>
      <c r="B55">
        <v>46</v>
      </c>
      <c r="C55" t="s">
        <v>101</v>
      </c>
      <c r="D55" s="1">
        <v>-0.65833333333333333</v>
      </c>
      <c r="E55" s="2">
        <f t="shared" si="0"/>
        <v>17.658333333333335</v>
      </c>
      <c r="F55" s="1">
        <f>Dynamisk!$C$14</f>
        <v>27.397260273972602</v>
      </c>
      <c r="G55" s="1">
        <f t="shared" si="1"/>
        <v>1.1415525114155252</v>
      </c>
      <c r="H55" s="2">
        <f>Dynamisk!$C$15</f>
        <v>34.246575342465754</v>
      </c>
      <c r="I55" s="2">
        <f>E55/$E$4*Dynamisk!$C$16</f>
        <v>212.76836087281211</v>
      </c>
      <c r="J55" s="2">
        <f t="shared" si="2"/>
        <v>8.865348369700504</v>
      </c>
      <c r="K55" s="2">
        <f>E55/$E$4*Dynamisk!$C$17</f>
        <v>265.9604510910151</v>
      </c>
      <c r="L55" s="2">
        <f>(E55/$E$4)*Dynamisk!$C$16+F55</f>
        <v>240.1656211467847</v>
      </c>
      <c r="M55" s="2">
        <f>Dynamisk!$C$20/365</f>
        <v>34.246575342465754</v>
      </c>
      <c r="N55" s="2">
        <f t="shared" si="3"/>
        <v>1.4269406392694064</v>
      </c>
      <c r="O55" s="2">
        <f>(E55/$E$4)*Dynamisk!$C$16+F55</f>
        <v>240.1656211467847</v>
      </c>
      <c r="P55" s="2">
        <f t="shared" si="4"/>
        <v>274.41219648925045</v>
      </c>
      <c r="Q55" s="17" t="e">
        <f>IF(O55&lt;=Dynamisk!$F$51,Data_sorteret!O55,#N/A)</f>
        <v>#N/A</v>
      </c>
      <c r="R55" s="22" t="e">
        <f>IF(AND(O55&gt;=Dynamisk!$F$51,O55&lt;=Dynamisk!$F$50),O55,#N/A)</f>
        <v>#N/A</v>
      </c>
      <c r="S55" s="22">
        <f>IF(AND(O55&gt;=Dynamisk!$F$50,O55&lt;=Dynamisk!$F$49),O55,#N/A)</f>
        <v>240.1656211467847</v>
      </c>
      <c r="T55" s="34" t="e">
        <f>IF(O55&gt;=Dynamisk!$F$49,Data_sorteret!O55,#N/A)</f>
        <v>#N/A</v>
      </c>
      <c r="U55" s="17">
        <f>IF(P55&gt;=Dynamisk!$F$41,Dynamisk!$F$41,P55)</f>
        <v>74.703333321584452</v>
      </c>
      <c r="V55" s="22">
        <f>(IF(AND(P55&gt;=Dynamisk!$F$41,P55&lt;=Dynamisk!$F$40),P55,(IF(P55&gt;Dynamisk!$F$40,Dynamisk!$F$40,#N/A))))-U55</f>
        <v>112.05499998237669</v>
      </c>
      <c r="W55" s="22">
        <f>(IF(AND(P55&gt;=Dynamisk!$F$40,P55&lt;=Dynamisk!$F$39),P55,(IF(P55&gt;Dynamisk!$F$39,Dynamisk!$F$39,#N/A))))-V55-U55</f>
        <v>87.653863185289325</v>
      </c>
      <c r="X55" s="23" t="e">
        <f>(IF(AND(P55&gt;=Dynamisk!$F$39,P55&lt;=Dynamisk!$F$38),P55,(IF(P55&gt;Dynamisk!$F$38,Dynamisk!$F$38,#N/A))))-V55-U55-W55</f>
        <v>#N/A</v>
      </c>
    </row>
    <row r="56" spans="1:24" x14ac:dyDescent="0.15">
      <c r="A56">
        <v>16</v>
      </c>
      <c r="B56">
        <v>16</v>
      </c>
      <c r="C56" t="s">
        <v>71</v>
      </c>
      <c r="D56" s="1">
        <v>-0.62499999999999967</v>
      </c>
      <c r="E56" s="2">
        <f t="shared" si="0"/>
        <v>17.625</v>
      </c>
      <c r="F56" s="1">
        <f>Dynamisk!$C$14</f>
        <v>27.397260273972602</v>
      </c>
      <c r="G56" s="1">
        <f t="shared" si="1"/>
        <v>1.1415525114155252</v>
      </c>
      <c r="H56" s="2">
        <f>Dynamisk!$C$15</f>
        <v>34.246575342465754</v>
      </c>
      <c r="I56" s="2">
        <f>E56/$E$4*Dynamisk!$C$16</f>
        <v>212.36672168286813</v>
      </c>
      <c r="J56" s="2">
        <f t="shared" si="2"/>
        <v>8.8486134034528394</v>
      </c>
      <c r="K56" s="2">
        <f>E56/$E$4*Dynamisk!$C$17</f>
        <v>265.45840210358517</v>
      </c>
      <c r="L56" s="2">
        <f>(E56/$E$4)*Dynamisk!$C$16+F56</f>
        <v>239.76398195684072</v>
      </c>
      <c r="M56" s="2">
        <f>Dynamisk!$C$20/365</f>
        <v>34.246575342465754</v>
      </c>
      <c r="N56" s="2">
        <f t="shared" si="3"/>
        <v>1.4269406392694064</v>
      </c>
      <c r="O56" s="2">
        <f>(E56/$E$4)*Dynamisk!$C$16+F56</f>
        <v>239.76398195684072</v>
      </c>
      <c r="P56" s="2">
        <f t="shared" si="4"/>
        <v>274.01055729930647</v>
      </c>
      <c r="Q56" s="17" t="e">
        <f>IF(O56&lt;=Dynamisk!$F$51,Data_sorteret!O56,#N/A)</f>
        <v>#N/A</v>
      </c>
      <c r="R56" s="22" t="e">
        <f>IF(AND(O56&gt;=Dynamisk!$F$51,O56&lt;=Dynamisk!$F$50),O56,#N/A)</f>
        <v>#N/A</v>
      </c>
      <c r="S56" s="22">
        <f>IF(AND(O56&gt;=Dynamisk!$F$50,O56&lt;=Dynamisk!$F$49),O56,#N/A)</f>
        <v>239.76398195684072</v>
      </c>
      <c r="T56" s="34" t="e">
        <f>IF(O56&gt;=Dynamisk!$F$49,Data_sorteret!O56,#N/A)</f>
        <v>#N/A</v>
      </c>
      <c r="U56" s="17">
        <f>IF(P56&gt;=Dynamisk!$F$41,Dynamisk!$F$41,P56)</f>
        <v>74.703333321584452</v>
      </c>
      <c r="V56" s="22">
        <f>(IF(AND(P56&gt;=Dynamisk!$F$41,P56&lt;=Dynamisk!$F$40),P56,(IF(P56&gt;Dynamisk!$F$40,Dynamisk!$F$40,#N/A))))-U56</f>
        <v>112.05499998237669</v>
      </c>
      <c r="W56" s="22">
        <f>(IF(AND(P56&gt;=Dynamisk!$F$40,P56&lt;=Dynamisk!$F$39),P56,(IF(P56&gt;Dynamisk!$F$39,Dynamisk!$F$39,#N/A))))-V56-U56</f>
        <v>87.252223995345346</v>
      </c>
      <c r="X56" s="23" t="e">
        <f>(IF(AND(P56&gt;=Dynamisk!$F$39,P56&lt;=Dynamisk!$F$38),P56,(IF(P56&gt;Dynamisk!$F$38,Dynamisk!$F$38,#N/A))))-V56-U56-W56</f>
        <v>#N/A</v>
      </c>
    </row>
    <row r="57" spans="1:24" x14ac:dyDescent="0.15">
      <c r="A57">
        <v>80</v>
      </c>
      <c r="B57">
        <v>80</v>
      </c>
      <c r="C57" t="s">
        <v>135</v>
      </c>
      <c r="D57" s="1">
        <v>-0.60833333333333328</v>
      </c>
      <c r="E57" s="2">
        <f t="shared" si="0"/>
        <v>17.608333333333334</v>
      </c>
      <c r="F57" s="1">
        <f>Dynamisk!$C$14</f>
        <v>27.397260273972602</v>
      </c>
      <c r="G57" s="1">
        <f t="shared" si="1"/>
        <v>1.1415525114155252</v>
      </c>
      <c r="H57" s="2">
        <f>Dynamisk!$C$15</f>
        <v>34.246575342465754</v>
      </c>
      <c r="I57" s="2">
        <f>E57/$E$4*Dynamisk!$C$16</f>
        <v>212.16590208789614</v>
      </c>
      <c r="J57" s="2">
        <f t="shared" si="2"/>
        <v>8.8402459203290054</v>
      </c>
      <c r="K57" s="2">
        <f>E57/$E$4*Dynamisk!$C$17</f>
        <v>265.20737760987021</v>
      </c>
      <c r="L57" s="2">
        <f>(E57/$E$4)*Dynamisk!$C$16+F57</f>
        <v>239.56316236186873</v>
      </c>
      <c r="M57" s="2">
        <f>Dynamisk!$C$20/365</f>
        <v>34.246575342465754</v>
      </c>
      <c r="N57" s="2">
        <f t="shared" si="3"/>
        <v>1.4269406392694064</v>
      </c>
      <c r="O57" s="2">
        <f>(E57/$E$4)*Dynamisk!$C$16+F57</f>
        <v>239.56316236186873</v>
      </c>
      <c r="P57" s="2">
        <f t="shared" si="4"/>
        <v>273.80973770433445</v>
      </c>
      <c r="Q57" s="17" t="e">
        <f>IF(O57&lt;=Dynamisk!$F$51,Data_sorteret!O57,#N/A)</f>
        <v>#N/A</v>
      </c>
      <c r="R57" s="22" t="e">
        <f>IF(AND(O57&gt;=Dynamisk!$F$51,O57&lt;=Dynamisk!$F$50),O57,#N/A)</f>
        <v>#N/A</v>
      </c>
      <c r="S57" s="22">
        <f>IF(AND(O57&gt;=Dynamisk!$F$50,O57&lt;=Dynamisk!$F$49),O57,#N/A)</f>
        <v>239.56316236186873</v>
      </c>
      <c r="T57" s="34" t="e">
        <f>IF(O57&gt;=Dynamisk!$F$49,Data_sorteret!O57,#N/A)</f>
        <v>#N/A</v>
      </c>
      <c r="U57" s="17">
        <f>IF(P57&gt;=Dynamisk!$F$41,Dynamisk!$F$41,P57)</f>
        <v>74.703333321584452</v>
      </c>
      <c r="V57" s="22">
        <f>(IF(AND(P57&gt;=Dynamisk!$F$41,P57&lt;=Dynamisk!$F$40),P57,(IF(P57&gt;Dynamisk!$F$40,Dynamisk!$F$40,#N/A))))-U57</f>
        <v>112.05499998237669</v>
      </c>
      <c r="W57" s="22">
        <f>(IF(AND(P57&gt;=Dynamisk!$F$40,P57&lt;=Dynamisk!$F$39),P57,(IF(P57&gt;Dynamisk!$F$39,Dynamisk!$F$39,#N/A))))-V57-U57</f>
        <v>87.051404400373329</v>
      </c>
      <c r="X57" s="23" t="e">
        <f>(IF(AND(P57&gt;=Dynamisk!$F$39,P57&lt;=Dynamisk!$F$38),P57,(IF(P57&gt;Dynamisk!$F$38,Dynamisk!$F$38,#N/A))))-V57-U57-W57</f>
        <v>#N/A</v>
      </c>
    </row>
    <row r="58" spans="1:24" x14ac:dyDescent="0.15">
      <c r="A58">
        <v>8</v>
      </c>
      <c r="B58">
        <v>8</v>
      </c>
      <c r="C58" t="s">
        <v>63</v>
      </c>
      <c r="D58" s="1">
        <v>-0.5458333333333335</v>
      </c>
      <c r="E58" s="2">
        <f t="shared" si="0"/>
        <v>17.545833333333334</v>
      </c>
      <c r="F58" s="1">
        <f>Dynamisk!$C$14</f>
        <v>27.397260273972602</v>
      </c>
      <c r="G58" s="1">
        <f t="shared" si="1"/>
        <v>1.1415525114155252</v>
      </c>
      <c r="H58" s="2">
        <f>Dynamisk!$C$15</f>
        <v>34.246575342465754</v>
      </c>
      <c r="I58" s="2">
        <f>E58/$E$4*Dynamisk!$C$16</f>
        <v>211.41282860675122</v>
      </c>
      <c r="J58" s="2">
        <f t="shared" si="2"/>
        <v>8.8088678586146347</v>
      </c>
      <c r="K58" s="2">
        <f>E58/$E$4*Dynamisk!$C$17</f>
        <v>264.26603575843905</v>
      </c>
      <c r="L58" s="2">
        <f>(E58/$E$4)*Dynamisk!$C$16+F58</f>
        <v>238.81008888072381</v>
      </c>
      <c r="M58" s="2">
        <f>Dynamisk!$C$20/365</f>
        <v>34.246575342465754</v>
      </c>
      <c r="N58" s="2">
        <f t="shared" si="3"/>
        <v>1.4269406392694064</v>
      </c>
      <c r="O58" s="2">
        <f>(E58/$E$4)*Dynamisk!$C$16+F58</f>
        <v>238.81008888072381</v>
      </c>
      <c r="P58" s="2">
        <f t="shared" si="4"/>
        <v>273.05666422318961</v>
      </c>
      <c r="Q58" s="17" t="e">
        <f>IF(O58&lt;=Dynamisk!$F$51,Data_sorteret!O58,#N/A)</f>
        <v>#N/A</v>
      </c>
      <c r="R58" s="22" t="e">
        <f>IF(AND(O58&gt;=Dynamisk!$F$51,O58&lt;=Dynamisk!$F$50),O58,#N/A)</f>
        <v>#N/A</v>
      </c>
      <c r="S58" s="22">
        <f>IF(AND(O58&gt;=Dynamisk!$F$50,O58&lt;=Dynamisk!$F$49),O58,#N/A)</f>
        <v>238.81008888072381</v>
      </c>
      <c r="T58" s="34" t="e">
        <f>IF(O58&gt;=Dynamisk!$F$49,Data_sorteret!O58,#N/A)</f>
        <v>#N/A</v>
      </c>
      <c r="U58" s="17">
        <f>IF(P58&gt;=Dynamisk!$F$41,Dynamisk!$F$41,P58)</f>
        <v>74.703333321584452</v>
      </c>
      <c r="V58" s="22">
        <f>(IF(AND(P58&gt;=Dynamisk!$F$41,P58&lt;=Dynamisk!$F$40),P58,(IF(P58&gt;Dynamisk!$F$40,Dynamisk!$F$40,#N/A))))-U58</f>
        <v>112.05499998237669</v>
      </c>
      <c r="W58" s="22">
        <f>(IF(AND(P58&gt;=Dynamisk!$F$40,P58&lt;=Dynamisk!$F$39),P58,(IF(P58&gt;Dynamisk!$F$39,Dynamisk!$F$39,#N/A))))-V58-U58</f>
        <v>86.298330919228491</v>
      </c>
      <c r="X58" s="23" t="e">
        <f>(IF(AND(P58&gt;=Dynamisk!$F$39,P58&lt;=Dynamisk!$F$38),P58,(IF(P58&gt;Dynamisk!$F$38,Dynamisk!$F$38,#N/A))))-V58-U58-W58</f>
        <v>#N/A</v>
      </c>
    </row>
    <row r="59" spans="1:24" x14ac:dyDescent="0.15">
      <c r="A59">
        <v>81</v>
      </c>
      <c r="B59">
        <v>81</v>
      </c>
      <c r="C59" t="s">
        <v>136</v>
      </c>
      <c r="D59" s="1">
        <v>-0.40416666666666679</v>
      </c>
      <c r="E59" s="2">
        <f t="shared" si="0"/>
        <v>17.404166666666669</v>
      </c>
      <c r="F59" s="1">
        <f>Dynamisk!$C$14</f>
        <v>27.397260273972602</v>
      </c>
      <c r="G59" s="1">
        <f t="shared" si="1"/>
        <v>1.1415525114155252</v>
      </c>
      <c r="H59" s="2">
        <f>Dynamisk!$C$15</f>
        <v>34.246575342465754</v>
      </c>
      <c r="I59" s="2">
        <f>E59/$E$4*Dynamisk!$C$16</f>
        <v>209.70586204948944</v>
      </c>
      <c r="J59" s="2">
        <f t="shared" si="2"/>
        <v>8.7377442520620594</v>
      </c>
      <c r="K59" s="2">
        <f>E59/$E$4*Dynamisk!$C$17</f>
        <v>262.13232756186176</v>
      </c>
      <c r="L59" s="2">
        <f>(E59/$E$4)*Dynamisk!$C$16+F59</f>
        <v>237.10312232346203</v>
      </c>
      <c r="M59" s="2">
        <f>Dynamisk!$C$20/365</f>
        <v>34.246575342465754</v>
      </c>
      <c r="N59" s="2">
        <f t="shared" si="3"/>
        <v>1.4269406392694064</v>
      </c>
      <c r="O59" s="2">
        <f>(E59/$E$4)*Dynamisk!$C$16+F59</f>
        <v>237.10312232346203</v>
      </c>
      <c r="P59" s="2">
        <f t="shared" si="4"/>
        <v>271.34969766592781</v>
      </c>
      <c r="Q59" s="17" t="e">
        <f>IF(O59&lt;=Dynamisk!$F$51,Data_sorteret!O59,#N/A)</f>
        <v>#N/A</v>
      </c>
      <c r="R59" s="22" t="e">
        <f>IF(AND(O59&gt;=Dynamisk!$F$51,O59&lt;=Dynamisk!$F$50),O59,#N/A)</f>
        <v>#N/A</v>
      </c>
      <c r="S59" s="22">
        <f>IF(AND(O59&gt;=Dynamisk!$F$50,O59&lt;=Dynamisk!$F$49),O59,#N/A)</f>
        <v>237.10312232346203</v>
      </c>
      <c r="T59" s="34" t="e">
        <f>IF(O59&gt;=Dynamisk!$F$49,Data_sorteret!O59,#N/A)</f>
        <v>#N/A</v>
      </c>
      <c r="U59" s="17">
        <f>IF(P59&gt;=Dynamisk!$F$41,Dynamisk!$F$41,P59)</f>
        <v>74.703333321584452</v>
      </c>
      <c r="V59" s="22">
        <f>(IF(AND(P59&gt;=Dynamisk!$F$41,P59&lt;=Dynamisk!$F$40),P59,(IF(P59&gt;Dynamisk!$F$40,Dynamisk!$F$40,#N/A))))-U59</f>
        <v>112.05499998237669</v>
      </c>
      <c r="W59" s="22">
        <f>(IF(AND(P59&gt;=Dynamisk!$F$40,P59&lt;=Dynamisk!$F$39),P59,(IF(P59&gt;Dynamisk!$F$39,Dynamisk!$F$39,#N/A))))-V59-U59</f>
        <v>84.591364361966683</v>
      </c>
      <c r="X59" s="23" t="e">
        <f>(IF(AND(P59&gt;=Dynamisk!$F$39,P59&lt;=Dynamisk!$F$38),P59,(IF(P59&gt;Dynamisk!$F$38,Dynamisk!$F$38,#N/A))))-V59-U59-W59</f>
        <v>#N/A</v>
      </c>
    </row>
    <row r="60" spans="1:24" x14ac:dyDescent="0.15">
      <c r="A60">
        <v>61</v>
      </c>
      <c r="B60">
        <v>61</v>
      </c>
      <c r="C60" t="s">
        <v>116</v>
      </c>
      <c r="D60" s="1">
        <v>-0.37499999999999994</v>
      </c>
      <c r="E60" s="2">
        <f t="shared" si="0"/>
        <v>17.375</v>
      </c>
      <c r="F60" s="1">
        <f>Dynamisk!$C$14</f>
        <v>27.397260273972602</v>
      </c>
      <c r="G60" s="1">
        <f t="shared" si="1"/>
        <v>1.1415525114155252</v>
      </c>
      <c r="H60" s="2">
        <f>Dynamisk!$C$15</f>
        <v>34.246575342465754</v>
      </c>
      <c r="I60" s="2">
        <f>E60/$E$4*Dynamisk!$C$16</f>
        <v>209.35442775828844</v>
      </c>
      <c r="J60" s="2">
        <f t="shared" si="2"/>
        <v>8.7231011565953516</v>
      </c>
      <c r="K60" s="2">
        <f>E60/$E$4*Dynamisk!$C$17</f>
        <v>261.69303469786053</v>
      </c>
      <c r="L60" s="2">
        <f>(E60/$E$4)*Dynamisk!$C$16+F60</f>
        <v>236.75168803226103</v>
      </c>
      <c r="M60" s="2">
        <f>Dynamisk!$C$20/365</f>
        <v>34.246575342465754</v>
      </c>
      <c r="N60" s="2">
        <f t="shared" si="3"/>
        <v>1.4269406392694064</v>
      </c>
      <c r="O60" s="2">
        <f>(E60/$E$4)*Dynamisk!$C$16+F60</f>
        <v>236.75168803226103</v>
      </c>
      <c r="P60" s="2">
        <f t="shared" si="4"/>
        <v>270.99826337472683</v>
      </c>
      <c r="Q60" s="17" t="e">
        <f>IF(O60&lt;=Dynamisk!$F$51,Data_sorteret!O60,#N/A)</f>
        <v>#N/A</v>
      </c>
      <c r="R60" s="22" t="e">
        <f>IF(AND(O60&gt;=Dynamisk!$F$51,O60&lt;=Dynamisk!$F$50),O60,#N/A)</f>
        <v>#N/A</v>
      </c>
      <c r="S60" s="22">
        <f>IF(AND(O60&gt;=Dynamisk!$F$50,O60&lt;=Dynamisk!$F$49),O60,#N/A)</f>
        <v>236.75168803226103</v>
      </c>
      <c r="T60" s="34" t="e">
        <f>IF(O60&gt;=Dynamisk!$F$49,Data_sorteret!O60,#N/A)</f>
        <v>#N/A</v>
      </c>
      <c r="U60" s="17">
        <f>IF(P60&gt;=Dynamisk!$F$41,Dynamisk!$F$41,P60)</f>
        <v>74.703333321584452</v>
      </c>
      <c r="V60" s="22">
        <f>(IF(AND(P60&gt;=Dynamisk!$F$41,P60&lt;=Dynamisk!$F$40),P60,(IF(P60&gt;Dynamisk!$F$40,Dynamisk!$F$40,#N/A))))-U60</f>
        <v>112.05499998237669</v>
      </c>
      <c r="W60" s="22">
        <f>(IF(AND(P60&gt;=Dynamisk!$F$40,P60&lt;=Dynamisk!$F$39),P60,(IF(P60&gt;Dynamisk!$F$39,Dynamisk!$F$39,#N/A))))-V60-U60</f>
        <v>84.239930070765709</v>
      </c>
      <c r="X60" s="23" t="e">
        <f>(IF(AND(P60&gt;=Dynamisk!$F$39,P60&lt;=Dynamisk!$F$38),P60,(IF(P60&gt;Dynamisk!$F$38,Dynamisk!$F$38,#N/A))))-V60-U60-W60</f>
        <v>#N/A</v>
      </c>
    </row>
    <row r="61" spans="1:24" x14ac:dyDescent="0.15">
      <c r="A61">
        <v>33</v>
      </c>
      <c r="B61">
        <v>33</v>
      </c>
      <c r="C61" t="s">
        <v>88</v>
      </c>
      <c r="D61" s="1">
        <v>-0.26250000000000001</v>
      </c>
      <c r="E61" s="2">
        <f t="shared" si="0"/>
        <v>17.262499999999999</v>
      </c>
      <c r="F61" s="1">
        <f>Dynamisk!$C$14</f>
        <v>27.397260273972602</v>
      </c>
      <c r="G61" s="1">
        <f t="shared" si="1"/>
        <v>1.1415525114155252</v>
      </c>
      <c r="H61" s="2">
        <f>Dynamisk!$C$15</f>
        <v>34.246575342465754</v>
      </c>
      <c r="I61" s="2">
        <f>E61/$E$4*Dynamisk!$C$16</f>
        <v>207.99889549222755</v>
      </c>
      <c r="J61" s="2">
        <f t="shared" si="2"/>
        <v>8.6666206455094805</v>
      </c>
      <c r="K61" s="2">
        <f>E61/$E$4*Dynamisk!$C$17</f>
        <v>259.99861936528447</v>
      </c>
      <c r="L61" s="2">
        <f>(E61/$E$4)*Dynamisk!$C$16+F61</f>
        <v>235.39615576620014</v>
      </c>
      <c r="M61" s="2">
        <f>Dynamisk!$C$20/365</f>
        <v>34.246575342465754</v>
      </c>
      <c r="N61" s="2">
        <f t="shared" si="3"/>
        <v>1.4269406392694064</v>
      </c>
      <c r="O61" s="2">
        <f>(E61/$E$4)*Dynamisk!$C$16+F61</f>
        <v>235.39615576620014</v>
      </c>
      <c r="P61" s="2">
        <f t="shared" si="4"/>
        <v>269.64273110866588</v>
      </c>
      <c r="Q61" s="17" t="e">
        <f>IF(O61&lt;=Dynamisk!$F$51,Data_sorteret!O61,#N/A)</f>
        <v>#N/A</v>
      </c>
      <c r="R61" s="22" t="e">
        <f>IF(AND(O61&gt;=Dynamisk!$F$51,O61&lt;=Dynamisk!$F$50),O61,#N/A)</f>
        <v>#N/A</v>
      </c>
      <c r="S61" s="22">
        <f>IF(AND(O61&gt;=Dynamisk!$F$50,O61&lt;=Dynamisk!$F$49),O61,#N/A)</f>
        <v>235.39615576620014</v>
      </c>
      <c r="T61" s="34" t="e">
        <f>IF(O61&gt;=Dynamisk!$F$49,Data_sorteret!O61,#N/A)</f>
        <v>#N/A</v>
      </c>
      <c r="U61" s="17">
        <f>IF(P61&gt;=Dynamisk!$F$41,Dynamisk!$F$41,P61)</f>
        <v>74.703333321584452</v>
      </c>
      <c r="V61" s="22">
        <f>(IF(AND(P61&gt;=Dynamisk!$F$41,P61&lt;=Dynamisk!$F$40),P61,(IF(P61&gt;Dynamisk!$F$40,Dynamisk!$F$40,#N/A))))-U61</f>
        <v>112.05499998237669</v>
      </c>
      <c r="W61" s="22">
        <f>(IF(AND(P61&gt;=Dynamisk!$F$40,P61&lt;=Dynamisk!$F$39),P61,(IF(P61&gt;Dynamisk!$F$39,Dynamisk!$F$39,#N/A))))-V61-U61</f>
        <v>82.884397804704761</v>
      </c>
      <c r="X61" s="23" t="e">
        <f>(IF(AND(P61&gt;=Dynamisk!$F$39,P61&lt;=Dynamisk!$F$38),P61,(IF(P61&gt;Dynamisk!$F$38,Dynamisk!$F$38,#N/A))))-V61-U61-W61</f>
        <v>#N/A</v>
      </c>
    </row>
    <row r="62" spans="1:24" x14ac:dyDescent="0.15">
      <c r="A62">
        <v>336</v>
      </c>
      <c r="B62">
        <v>336</v>
      </c>
      <c r="C62" t="s">
        <v>391</v>
      </c>
      <c r="D62" s="1">
        <v>-0.18333333333333326</v>
      </c>
      <c r="E62" s="2">
        <f t="shared" si="0"/>
        <v>17.183333333333334</v>
      </c>
      <c r="F62" s="1">
        <f>Dynamisk!$C$14</f>
        <v>27.397260273972602</v>
      </c>
      <c r="G62" s="1">
        <f t="shared" si="1"/>
        <v>1.1415525114155252</v>
      </c>
      <c r="H62" s="2">
        <f>Dynamisk!$C$15</f>
        <v>34.246575342465754</v>
      </c>
      <c r="I62" s="2">
        <f>E62/$E$4*Dynamisk!$C$16</f>
        <v>207.04500241611069</v>
      </c>
      <c r="J62" s="2">
        <f t="shared" si="2"/>
        <v>8.6268751006712794</v>
      </c>
      <c r="K62" s="2">
        <f>E62/$E$4*Dynamisk!$C$17</f>
        <v>258.80625302013834</v>
      </c>
      <c r="L62" s="2">
        <f>(E62/$E$4)*Dynamisk!$C$16+F62</f>
        <v>234.44226269008328</v>
      </c>
      <c r="M62" s="2">
        <f>Dynamisk!$C$20/365</f>
        <v>34.246575342465754</v>
      </c>
      <c r="N62" s="2">
        <f t="shared" si="3"/>
        <v>1.4269406392694064</v>
      </c>
      <c r="O62" s="2">
        <f>(E62/$E$4)*Dynamisk!$C$16+F62</f>
        <v>234.44226269008328</v>
      </c>
      <c r="P62" s="2">
        <f t="shared" si="4"/>
        <v>268.68883803254903</v>
      </c>
      <c r="Q62" s="17" t="e">
        <f>IF(O62&lt;=Dynamisk!$F$51,Data_sorteret!O62,#N/A)</f>
        <v>#N/A</v>
      </c>
      <c r="R62" s="22" t="e">
        <f>IF(AND(O62&gt;=Dynamisk!$F$51,O62&lt;=Dynamisk!$F$50),O62,#N/A)</f>
        <v>#N/A</v>
      </c>
      <c r="S62" s="22">
        <f>IF(AND(O62&gt;=Dynamisk!$F$50,O62&lt;=Dynamisk!$F$49),O62,#N/A)</f>
        <v>234.44226269008328</v>
      </c>
      <c r="T62" s="34" t="e">
        <f>IF(O62&gt;=Dynamisk!$F$49,Data_sorteret!O62,#N/A)</f>
        <v>#N/A</v>
      </c>
      <c r="U62" s="17">
        <f>IF(P62&gt;=Dynamisk!$F$41,Dynamisk!$F$41,P62)</f>
        <v>74.703333321584452</v>
      </c>
      <c r="V62" s="22">
        <f>(IF(AND(P62&gt;=Dynamisk!$F$41,P62&lt;=Dynamisk!$F$40),P62,(IF(P62&gt;Dynamisk!$F$40,Dynamisk!$F$40,#N/A))))-U62</f>
        <v>112.05499998237669</v>
      </c>
      <c r="W62" s="22">
        <f>(IF(AND(P62&gt;=Dynamisk!$F$40,P62&lt;=Dynamisk!$F$39),P62,(IF(P62&gt;Dynamisk!$F$39,Dynamisk!$F$39,#N/A))))-V62-U62</f>
        <v>81.930504728587906</v>
      </c>
      <c r="X62" s="23" t="e">
        <f>(IF(AND(P62&gt;=Dynamisk!$F$39,P62&lt;=Dynamisk!$F$38),P62,(IF(P62&gt;Dynamisk!$F$38,Dynamisk!$F$38,#N/A))))-V62-U62-W62</f>
        <v>#N/A</v>
      </c>
    </row>
    <row r="63" spans="1:24" x14ac:dyDescent="0.15">
      <c r="A63">
        <v>75</v>
      </c>
      <c r="B63">
        <v>75</v>
      </c>
      <c r="C63" t="s">
        <v>130</v>
      </c>
      <c r="D63" s="1">
        <v>-0.17499999999999996</v>
      </c>
      <c r="E63" s="2">
        <f t="shared" si="0"/>
        <v>17.175000000000001</v>
      </c>
      <c r="F63" s="1">
        <f>Dynamisk!$C$14</f>
        <v>27.397260273972602</v>
      </c>
      <c r="G63" s="1">
        <f t="shared" si="1"/>
        <v>1.1415525114155252</v>
      </c>
      <c r="H63" s="2">
        <f>Dynamisk!$C$15</f>
        <v>34.246575342465754</v>
      </c>
      <c r="I63" s="2">
        <f>E63/$E$4*Dynamisk!$C$16</f>
        <v>206.94459261862471</v>
      </c>
      <c r="J63" s="2">
        <f t="shared" si="2"/>
        <v>8.6226913591093624</v>
      </c>
      <c r="K63" s="2">
        <f>E63/$E$4*Dynamisk!$C$17</f>
        <v>258.68074077328089</v>
      </c>
      <c r="L63" s="2">
        <f>(E63/$E$4)*Dynamisk!$C$16+F63</f>
        <v>234.3418528925973</v>
      </c>
      <c r="M63" s="2">
        <f>Dynamisk!$C$20/365</f>
        <v>34.246575342465754</v>
      </c>
      <c r="N63" s="2">
        <f t="shared" si="3"/>
        <v>1.4269406392694064</v>
      </c>
      <c r="O63" s="2">
        <f>(E63/$E$4)*Dynamisk!$C$16+F63</f>
        <v>234.3418528925973</v>
      </c>
      <c r="P63" s="2">
        <f t="shared" si="4"/>
        <v>268.58842823506302</v>
      </c>
      <c r="Q63" s="17" t="e">
        <f>IF(O63&lt;=Dynamisk!$F$51,Data_sorteret!O63,#N/A)</f>
        <v>#N/A</v>
      </c>
      <c r="R63" s="22" t="e">
        <f>IF(AND(O63&gt;=Dynamisk!$F$51,O63&lt;=Dynamisk!$F$50),O63,#N/A)</f>
        <v>#N/A</v>
      </c>
      <c r="S63" s="22">
        <f>IF(AND(O63&gt;=Dynamisk!$F$50,O63&lt;=Dynamisk!$F$49),O63,#N/A)</f>
        <v>234.3418528925973</v>
      </c>
      <c r="T63" s="34" t="e">
        <f>IF(O63&gt;=Dynamisk!$F$49,Data_sorteret!O63,#N/A)</f>
        <v>#N/A</v>
      </c>
      <c r="U63" s="17">
        <f>IF(P63&gt;=Dynamisk!$F$41,Dynamisk!$F$41,P63)</f>
        <v>74.703333321584452</v>
      </c>
      <c r="V63" s="22">
        <f>(IF(AND(P63&gt;=Dynamisk!$F$41,P63&lt;=Dynamisk!$F$40),P63,(IF(P63&gt;Dynamisk!$F$40,Dynamisk!$F$40,#N/A))))-U63</f>
        <v>112.05499998237669</v>
      </c>
      <c r="W63" s="22">
        <f>(IF(AND(P63&gt;=Dynamisk!$F$40,P63&lt;=Dynamisk!$F$39),P63,(IF(P63&gt;Dynamisk!$F$39,Dynamisk!$F$39,#N/A))))-V63-U63</f>
        <v>81.830094931101897</v>
      </c>
      <c r="X63" s="23" t="e">
        <f>(IF(AND(P63&gt;=Dynamisk!$F$39,P63&lt;=Dynamisk!$F$38),P63,(IF(P63&gt;Dynamisk!$F$38,Dynamisk!$F$38,#N/A))))-V63-U63-W63</f>
        <v>#N/A</v>
      </c>
    </row>
    <row r="64" spans="1:24" x14ac:dyDescent="0.15">
      <c r="A64">
        <v>7</v>
      </c>
      <c r="B64">
        <v>7</v>
      </c>
      <c r="C64" t="s">
        <v>62</v>
      </c>
      <c r="D64" s="1">
        <v>-0.12500000000000003</v>
      </c>
      <c r="E64" s="2">
        <f t="shared" si="0"/>
        <v>17.125</v>
      </c>
      <c r="F64" s="1">
        <f>Dynamisk!$C$14</f>
        <v>27.397260273972602</v>
      </c>
      <c r="G64" s="1">
        <f t="shared" si="1"/>
        <v>1.1415525114155252</v>
      </c>
      <c r="H64" s="2">
        <f>Dynamisk!$C$15</f>
        <v>34.246575342465754</v>
      </c>
      <c r="I64" s="2">
        <f>E64/$E$4*Dynamisk!$C$16</f>
        <v>206.34213383370874</v>
      </c>
      <c r="J64" s="2">
        <f t="shared" si="2"/>
        <v>8.5975889097378637</v>
      </c>
      <c r="K64" s="2">
        <f>E64/$E$4*Dynamisk!$C$17</f>
        <v>257.92766729213594</v>
      </c>
      <c r="L64" s="2">
        <f>(E64/$E$4)*Dynamisk!$C$16+F64</f>
        <v>233.73939410768133</v>
      </c>
      <c r="M64" s="2">
        <f>Dynamisk!$C$20/365</f>
        <v>34.246575342465754</v>
      </c>
      <c r="N64" s="2">
        <f t="shared" si="3"/>
        <v>1.4269406392694064</v>
      </c>
      <c r="O64" s="2">
        <f>(E64/$E$4)*Dynamisk!$C$16+F64</f>
        <v>233.73939410768133</v>
      </c>
      <c r="P64" s="2">
        <f t="shared" si="4"/>
        <v>267.98596945014708</v>
      </c>
      <c r="Q64" s="17" t="e">
        <f>IF(O64&lt;=Dynamisk!$F$51,Data_sorteret!O64,#N/A)</f>
        <v>#N/A</v>
      </c>
      <c r="R64" s="22" t="e">
        <f>IF(AND(O64&gt;=Dynamisk!$F$51,O64&lt;=Dynamisk!$F$50),O64,#N/A)</f>
        <v>#N/A</v>
      </c>
      <c r="S64" s="22">
        <f>IF(AND(O64&gt;=Dynamisk!$F$50,O64&lt;=Dynamisk!$F$49),O64,#N/A)</f>
        <v>233.73939410768133</v>
      </c>
      <c r="T64" s="34" t="e">
        <f>IF(O64&gt;=Dynamisk!$F$49,Data_sorteret!O64,#N/A)</f>
        <v>#N/A</v>
      </c>
      <c r="U64" s="17">
        <f>IF(P64&gt;=Dynamisk!$F$41,Dynamisk!$F$41,P64)</f>
        <v>74.703333321584452</v>
      </c>
      <c r="V64" s="22">
        <f>(IF(AND(P64&gt;=Dynamisk!$F$41,P64&lt;=Dynamisk!$F$40),P64,(IF(P64&gt;Dynamisk!$F$40,Dynamisk!$F$40,#N/A))))-U64</f>
        <v>112.05499998237669</v>
      </c>
      <c r="W64" s="22">
        <f>(IF(AND(P64&gt;=Dynamisk!$F$40,P64&lt;=Dynamisk!$F$39),P64,(IF(P64&gt;Dynamisk!$F$39,Dynamisk!$F$39,#N/A))))-V64-U64</f>
        <v>81.227636146185958</v>
      </c>
      <c r="X64" s="23" t="e">
        <f>(IF(AND(P64&gt;=Dynamisk!$F$39,P64&lt;=Dynamisk!$F$38),P64,(IF(P64&gt;Dynamisk!$F$38,Dynamisk!$F$38,#N/A))))-V64-U64-W64</f>
        <v>#N/A</v>
      </c>
    </row>
    <row r="65" spans="1:24" x14ac:dyDescent="0.15">
      <c r="A65">
        <v>52</v>
      </c>
      <c r="B65">
        <v>52</v>
      </c>
      <c r="C65" t="s">
        <v>107</v>
      </c>
      <c r="D65" s="1">
        <v>-7.9166666666666677E-2</v>
      </c>
      <c r="E65" s="2">
        <f t="shared" si="0"/>
        <v>17.079166666666666</v>
      </c>
      <c r="F65" s="1">
        <f>Dynamisk!$C$14</f>
        <v>27.397260273972602</v>
      </c>
      <c r="G65" s="1">
        <f t="shared" si="1"/>
        <v>1.1415525114155252</v>
      </c>
      <c r="H65" s="2">
        <f>Dynamisk!$C$15</f>
        <v>34.246575342465754</v>
      </c>
      <c r="I65" s="2">
        <f>E65/$E$4*Dynamisk!$C$16</f>
        <v>205.78987994753578</v>
      </c>
      <c r="J65" s="2">
        <f t="shared" si="2"/>
        <v>8.5745783311473236</v>
      </c>
      <c r="K65" s="2">
        <f>E65/$E$4*Dynamisk!$C$17</f>
        <v>257.23734993441974</v>
      </c>
      <c r="L65" s="2">
        <f>(E65/$E$4)*Dynamisk!$C$16+F65</f>
        <v>233.18714022150837</v>
      </c>
      <c r="M65" s="2">
        <f>Dynamisk!$C$20/365</f>
        <v>34.246575342465754</v>
      </c>
      <c r="N65" s="2">
        <f t="shared" si="3"/>
        <v>1.4269406392694064</v>
      </c>
      <c r="O65" s="2">
        <f>(E65/$E$4)*Dynamisk!$C$16+F65</f>
        <v>233.18714022150837</v>
      </c>
      <c r="P65" s="2">
        <f t="shared" si="4"/>
        <v>267.43371556397415</v>
      </c>
      <c r="Q65" s="17" t="e">
        <f>IF(O65&lt;=Dynamisk!$F$51,Data_sorteret!O65,#N/A)</f>
        <v>#N/A</v>
      </c>
      <c r="R65" s="22" t="e">
        <f>IF(AND(O65&gt;=Dynamisk!$F$51,O65&lt;=Dynamisk!$F$50),O65,#N/A)</f>
        <v>#N/A</v>
      </c>
      <c r="S65" s="22">
        <f>IF(AND(O65&gt;=Dynamisk!$F$50,O65&lt;=Dynamisk!$F$49),O65,#N/A)</f>
        <v>233.18714022150837</v>
      </c>
      <c r="T65" s="34" t="e">
        <f>IF(O65&gt;=Dynamisk!$F$49,Data_sorteret!O65,#N/A)</f>
        <v>#N/A</v>
      </c>
      <c r="U65" s="17">
        <f>IF(P65&gt;=Dynamisk!$F$41,Dynamisk!$F$41,P65)</f>
        <v>74.703333321584452</v>
      </c>
      <c r="V65" s="22">
        <f>(IF(AND(P65&gt;=Dynamisk!$F$41,P65&lt;=Dynamisk!$F$40),P65,(IF(P65&gt;Dynamisk!$F$40,Dynamisk!$F$40,#N/A))))-U65</f>
        <v>112.05499998237669</v>
      </c>
      <c r="W65" s="22">
        <f>(IF(AND(P65&gt;=Dynamisk!$F$40,P65&lt;=Dynamisk!$F$39),P65,(IF(P65&gt;Dynamisk!$F$39,Dynamisk!$F$39,#N/A))))-V65-U65</f>
        <v>80.675382260013023</v>
      </c>
      <c r="X65" s="23" t="e">
        <f>(IF(AND(P65&gt;=Dynamisk!$F$39,P65&lt;=Dynamisk!$F$38),P65,(IF(P65&gt;Dynamisk!$F$38,Dynamisk!$F$38,#N/A))))-V65-U65-W65</f>
        <v>#N/A</v>
      </c>
    </row>
    <row r="66" spans="1:24" x14ac:dyDescent="0.15">
      <c r="A66">
        <v>347</v>
      </c>
      <c r="B66">
        <v>347</v>
      </c>
      <c r="C66" t="s">
        <v>402</v>
      </c>
      <c r="D66" s="1">
        <v>-2.5000000000000046E-2</v>
      </c>
      <c r="E66" s="2">
        <f t="shared" si="0"/>
        <v>17.024999999999999</v>
      </c>
      <c r="F66" s="1">
        <f>Dynamisk!$C$14</f>
        <v>27.397260273972602</v>
      </c>
      <c r="G66" s="1">
        <f t="shared" si="1"/>
        <v>1.1415525114155252</v>
      </c>
      <c r="H66" s="2">
        <f>Dynamisk!$C$15</f>
        <v>34.246575342465754</v>
      </c>
      <c r="I66" s="2">
        <f>E66/$E$4*Dynamisk!$C$16</f>
        <v>205.13721626387687</v>
      </c>
      <c r="J66" s="2">
        <f t="shared" si="2"/>
        <v>8.54738401099487</v>
      </c>
      <c r="K66" s="2">
        <f>E66/$E$4*Dynamisk!$C$17</f>
        <v>256.42152032984609</v>
      </c>
      <c r="L66" s="2">
        <f>(E66/$E$4)*Dynamisk!$C$16+F66</f>
        <v>232.53447653784946</v>
      </c>
      <c r="M66" s="2">
        <f>Dynamisk!$C$20/365</f>
        <v>34.246575342465754</v>
      </c>
      <c r="N66" s="2">
        <f t="shared" si="3"/>
        <v>1.4269406392694064</v>
      </c>
      <c r="O66" s="2">
        <f>(E66/$E$4)*Dynamisk!$C$16+F66</f>
        <v>232.53447653784946</v>
      </c>
      <c r="P66" s="2">
        <f t="shared" si="4"/>
        <v>266.7810518803152</v>
      </c>
      <c r="Q66" s="17" t="e">
        <f>IF(O66&lt;=Dynamisk!$F$51,Data_sorteret!O66,#N/A)</f>
        <v>#N/A</v>
      </c>
      <c r="R66" s="22" t="e">
        <f>IF(AND(O66&gt;=Dynamisk!$F$51,O66&lt;=Dynamisk!$F$50),O66,#N/A)</f>
        <v>#N/A</v>
      </c>
      <c r="S66" s="22">
        <f>IF(AND(O66&gt;=Dynamisk!$F$50,O66&lt;=Dynamisk!$F$49),O66,#N/A)</f>
        <v>232.53447653784946</v>
      </c>
      <c r="T66" s="34" t="e">
        <f>IF(O66&gt;=Dynamisk!$F$49,Data_sorteret!O66,#N/A)</f>
        <v>#N/A</v>
      </c>
      <c r="U66" s="17">
        <f>IF(P66&gt;=Dynamisk!$F$41,Dynamisk!$F$41,P66)</f>
        <v>74.703333321584452</v>
      </c>
      <c r="V66" s="22">
        <f>(IF(AND(P66&gt;=Dynamisk!$F$41,P66&lt;=Dynamisk!$F$40),P66,(IF(P66&gt;Dynamisk!$F$40,Dynamisk!$F$40,#N/A))))-U66</f>
        <v>112.05499998237669</v>
      </c>
      <c r="W66" s="22">
        <f>(IF(AND(P66&gt;=Dynamisk!$F$40,P66&lt;=Dynamisk!$F$39),P66,(IF(P66&gt;Dynamisk!$F$39,Dynamisk!$F$39,#N/A))))-V66-U66</f>
        <v>80.02271857635408</v>
      </c>
      <c r="X66" s="23" t="e">
        <f>(IF(AND(P66&gt;=Dynamisk!$F$39,P66&lt;=Dynamisk!$F$38),P66,(IF(P66&gt;Dynamisk!$F$38,Dynamisk!$F$38,#N/A))))-V66-U66-W66</f>
        <v>#N/A</v>
      </c>
    </row>
    <row r="67" spans="1:24" x14ac:dyDescent="0.15">
      <c r="A67">
        <v>17</v>
      </c>
      <c r="B67">
        <v>17</v>
      </c>
      <c r="C67" t="s">
        <v>72</v>
      </c>
      <c r="D67" s="1">
        <v>-1.2500000000000016E-2</v>
      </c>
      <c r="E67" s="2">
        <f t="shared" si="0"/>
        <v>17.012499999999999</v>
      </c>
      <c r="F67" s="1">
        <f>Dynamisk!$C$14</f>
        <v>27.397260273972602</v>
      </c>
      <c r="G67" s="1">
        <f t="shared" si="1"/>
        <v>1.1415525114155252</v>
      </c>
      <c r="H67" s="2">
        <f>Dynamisk!$C$15</f>
        <v>34.246575342465754</v>
      </c>
      <c r="I67" s="2">
        <f>E67/$E$4*Dynamisk!$C$16</f>
        <v>204.98660156764788</v>
      </c>
      <c r="J67" s="2">
        <f t="shared" si="2"/>
        <v>8.5411083986519944</v>
      </c>
      <c r="K67" s="2">
        <f>E67/$E$4*Dynamisk!$C$17</f>
        <v>256.23325195955982</v>
      </c>
      <c r="L67" s="2">
        <f>(E67/$E$4)*Dynamisk!$C$16+F67</f>
        <v>232.38386184162047</v>
      </c>
      <c r="M67" s="2">
        <f>Dynamisk!$C$20/365</f>
        <v>34.246575342465754</v>
      </c>
      <c r="N67" s="2">
        <f t="shared" si="3"/>
        <v>1.4269406392694064</v>
      </c>
      <c r="O67" s="2">
        <f>(E67/$E$4)*Dynamisk!$C$16+F67</f>
        <v>232.38386184162047</v>
      </c>
      <c r="P67" s="2">
        <f t="shared" si="4"/>
        <v>266.63043718408619</v>
      </c>
      <c r="Q67" s="17" t="e">
        <f>IF(O67&lt;=Dynamisk!$F$51,Data_sorteret!O67,#N/A)</f>
        <v>#N/A</v>
      </c>
      <c r="R67" s="22" t="e">
        <f>IF(AND(O67&gt;=Dynamisk!$F$51,O67&lt;=Dynamisk!$F$50),O67,#N/A)</f>
        <v>#N/A</v>
      </c>
      <c r="S67" s="22">
        <f>IF(AND(O67&gt;=Dynamisk!$F$50,O67&lt;=Dynamisk!$F$49),O67,#N/A)</f>
        <v>232.38386184162047</v>
      </c>
      <c r="T67" s="34" t="e">
        <f>IF(O67&gt;=Dynamisk!$F$49,Data_sorteret!O67,#N/A)</f>
        <v>#N/A</v>
      </c>
      <c r="U67" s="17">
        <f>IF(P67&gt;=Dynamisk!$F$41,Dynamisk!$F$41,P67)</f>
        <v>74.703333321584452</v>
      </c>
      <c r="V67" s="22">
        <f>(IF(AND(P67&gt;=Dynamisk!$F$41,P67&lt;=Dynamisk!$F$40),P67,(IF(P67&gt;Dynamisk!$F$40,Dynamisk!$F$40,#N/A))))-U67</f>
        <v>112.05499998237669</v>
      </c>
      <c r="W67" s="22">
        <f>(IF(AND(P67&gt;=Dynamisk!$F$40,P67&lt;=Dynamisk!$F$39),P67,(IF(P67&gt;Dynamisk!$F$39,Dynamisk!$F$39,#N/A))))-V67-U67</f>
        <v>79.872103880125067</v>
      </c>
      <c r="X67" s="23" t="e">
        <f>(IF(AND(P67&gt;=Dynamisk!$F$39,P67&lt;=Dynamisk!$F$38),P67,(IF(P67&gt;Dynamisk!$F$38,Dynamisk!$F$38,#N/A))))-V67-U67-W67</f>
        <v>#N/A</v>
      </c>
    </row>
    <row r="68" spans="1:24" x14ac:dyDescent="0.15">
      <c r="A68">
        <v>350</v>
      </c>
      <c r="B68">
        <v>350</v>
      </c>
      <c r="C68" t="s">
        <v>405</v>
      </c>
      <c r="D68" s="1">
        <v>-1.4802973661668753E-16</v>
      </c>
      <c r="E68" s="2">
        <f t="shared" si="0"/>
        <v>17</v>
      </c>
      <c r="F68" s="1">
        <f>Dynamisk!$C$14</f>
        <v>27.397260273972602</v>
      </c>
      <c r="G68" s="1">
        <f t="shared" si="1"/>
        <v>1.1415525114155252</v>
      </c>
      <c r="H68" s="2">
        <f>Dynamisk!$C$15</f>
        <v>34.246575342465754</v>
      </c>
      <c r="I68" s="2">
        <f>E68/$E$4*Dynamisk!$C$16</f>
        <v>204.8359868714189</v>
      </c>
      <c r="J68" s="2">
        <f t="shared" si="2"/>
        <v>8.5348327863091207</v>
      </c>
      <c r="K68" s="2">
        <f>E68/$E$4*Dynamisk!$C$17</f>
        <v>256.04498358927361</v>
      </c>
      <c r="L68" s="2">
        <f>(E68/$E$4)*Dynamisk!$C$16+F68</f>
        <v>232.23324714539149</v>
      </c>
      <c r="M68" s="2">
        <f>Dynamisk!$C$20/365</f>
        <v>34.246575342465754</v>
      </c>
      <c r="N68" s="2">
        <f t="shared" si="3"/>
        <v>1.4269406392694064</v>
      </c>
      <c r="O68" s="2">
        <f>(E68/$E$4)*Dynamisk!$C$16+F68</f>
        <v>232.23324714539149</v>
      </c>
      <c r="P68" s="2">
        <f t="shared" si="4"/>
        <v>266.47982248785729</v>
      </c>
      <c r="Q68" s="17" t="e">
        <f>IF(O68&lt;=Dynamisk!$F$51,Data_sorteret!O68,#N/A)</f>
        <v>#N/A</v>
      </c>
      <c r="R68" s="22" t="e">
        <f>IF(AND(O68&gt;=Dynamisk!$F$51,O68&lt;=Dynamisk!$F$50),O68,#N/A)</f>
        <v>#N/A</v>
      </c>
      <c r="S68" s="22">
        <f>IF(AND(O68&gt;=Dynamisk!$F$50,O68&lt;=Dynamisk!$F$49),O68,#N/A)</f>
        <v>232.23324714539149</v>
      </c>
      <c r="T68" s="34" t="e">
        <f>IF(O68&gt;=Dynamisk!$F$49,Data_sorteret!O68,#N/A)</f>
        <v>#N/A</v>
      </c>
      <c r="U68" s="17">
        <f>IF(P68&gt;=Dynamisk!$F$41,Dynamisk!$F$41,P68)</f>
        <v>74.703333321584452</v>
      </c>
      <c r="V68" s="22">
        <f>(IF(AND(P68&gt;=Dynamisk!$F$41,P68&lt;=Dynamisk!$F$40),P68,(IF(P68&gt;Dynamisk!$F$40,Dynamisk!$F$40,#N/A))))-U68</f>
        <v>112.05499998237669</v>
      </c>
      <c r="W68" s="22">
        <f>(IF(AND(P68&gt;=Dynamisk!$F$40,P68&lt;=Dynamisk!$F$39),P68,(IF(P68&gt;Dynamisk!$F$39,Dynamisk!$F$39,#N/A))))-V68-U68</f>
        <v>79.721489183896168</v>
      </c>
      <c r="X68" s="23" t="e">
        <f>(IF(AND(P68&gt;=Dynamisk!$F$39,P68&lt;=Dynamisk!$F$38),P68,(IF(P68&gt;Dynamisk!$F$38,Dynamisk!$F$38,#N/A))))-V68-U68-W68</f>
        <v>#N/A</v>
      </c>
    </row>
    <row r="69" spans="1:24" x14ac:dyDescent="0.15">
      <c r="A69">
        <v>28</v>
      </c>
      <c r="B69">
        <v>28</v>
      </c>
      <c r="C69" t="s">
        <v>83</v>
      </c>
      <c r="D69" s="1">
        <v>4.166666666666663E-2</v>
      </c>
      <c r="E69" s="2">
        <f t="shared" si="0"/>
        <v>16.958333333333332</v>
      </c>
      <c r="F69" s="1">
        <f>Dynamisk!$C$14</f>
        <v>27.397260273972602</v>
      </c>
      <c r="G69" s="1">
        <f t="shared" si="1"/>
        <v>1.1415525114155252</v>
      </c>
      <c r="H69" s="2">
        <f>Dynamisk!$C$15</f>
        <v>34.246575342465754</v>
      </c>
      <c r="I69" s="2">
        <f>E69/$E$4*Dynamisk!$C$16</f>
        <v>204.33393788398897</v>
      </c>
      <c r="J69" s="2">
        <f t="shared" si="2"/>
        <v>8.5139140784995408</v>
      </c>
      <c r="K69" s="2">
        <f>E69/$E$4*Dynamisk!$C$17</f>
        <v>255.4174223549862</v>
      </c>
      <c r="L69" s="2">
        <f>(E69/$E$4)*Dynamisk!$C$16+F69</f>
        <v>231.73119815796156</v>
      </c>
      <c r="M69" s="2">
        <f>Dynamisk!$C$20/365</f>
        <v>34.246575342465754</v>
      </c>
      <c r="N69" s="2">
        <f t="shared" si="3"/>
        <v>1.4269406392694064</v>
      </c>
      <c r="O69" s="2">
        <f>(E69/$E$4)*Dynamisk!$C$16+F69</f>
        <v>231.73119815796156</v>
      </c>
      <c r="P69" s="2">
        <f t="shared" si="4"/>
        <v>265.97777350042736</v>
      </c>
      <c r="Q69" s="17" t="e">
        <f>IF(O69&lt;=Dynamisk!$F$51,Data_sorteret!O69,#N/A)</f>
        <v>#N/A</v>
      </c>
      <c r="R69" s="22" t="e">
        <f>IF(AND(O69&gt;=Dynamisk!$F$51,O69&lt;=Dynamisk!$F$50),O69,#N/A)</f>
        <v>#N/A</v>
      </c>
      <c r="S69" s="22">
        <f>IF(AND(O69&gt;=Dynamisk!$F$50,O69&lt;=Dynamisk!$F$49),O69,#N/A)</f>
        <v>231.73119815796156</v>
      </c>
      <c r="T69" s="34" t="e">
        <f>IF(O69&gt;=Dynamisk!$F$49,Data_sorteret!O69,#N/A)</f>
        <v>#N/A</v>
      </c>
      <c r="U69" s="17">
        <f>IF(P69&gt;=Dynamisk!$F$41,Dynamisk!$F$41,P69)</f>
        <v>74.703333321584452</v>
      </c>
      <c r="V69" s="22">
        <f>(IF(AND(P69&gt;=Dynamisk!$F$41,P69&lt;=Dynamisk!$F$40),P69,(IF(P69&gt;Dynamisk!$F$40,Dynamisk!$F$40,#N/A))))-U69</f>
        <v>112.05499998237669</v>
      </c>
      <c r="W69" s="22">
        <f>(IF(AND(P69&gt;=Dynamisk!$F$40,P69&lt;=Dynamisk!$F$39),P69,(IF(P69&gt;Dynamisk!$F$39,Dynamisk!$F$39,#N/A))))-V69-U69</f>
        <v>79.219440196466238</v>
      </c>
      <c r="X69" s="23" t="e">
        <f>(IF(AND(P69&gt;=Dynamisk!$F$39,P69&lt;=Dynamisk!$F$38),P69,(IF(P69&gt;Dynamisk!$F$38,Dynamisk!$F$38,#N/A))))-V69-U69-W69</f>
        <v>#N/A</v>
      </c>
    </row>
    <row r="70" spans="1:24" x14ac:dyDescent="0.15">
      <c r="A70">
        <v>358</v>
      </c>
      <c r="B70">
        <v>358</v>
      </c>
      <c r="C70" t="s">
        <v>413</v>
      </c>
      <c r="D70" s="1">
        <v>8.7500000000000022E-2</v>
      </c>
      <c r="E70" s="2">
        <f t="shared" si="0"/>
        <v>16.912500000000001</v>
      </c>
      <c r="F70" s="1">
        <f>Dynamisk!$C$14</f>
        <v>27.397260273972602</v>
      </c>
      <c r="G70" s="1">
        <f t="shared" si="1"/>
        <v>1.1415525114155252</v>
      </c>
      <c r="H70" s="2">
        <f>Dynamisk!$C$15</f>
        <v>34.246575342465754</v>
      </c>
      <c r="I70" s="2">
        <f>E70/$E$4*Dynamisk!$C$16</f>
        <v>203.78168399781603</v>
      </c>
      <c r="J70" s="2">
        <f t="shared" si="2"/>
        <v>8.4909034999090007</v>
      </c>
      <c r="K70" s="2">
        <f>E70/$E$4*Dynamisk!$C$17</f>
        <v>254.72710499727003</v>
      </c>
      <c r="L70" s="2">
        <f>(E70/$E$4)*Dynamisk!$C$16+F70</f>
        <v>231.17894427178862</v>
      </c>
      <c r="M70" s="2">
        <f>Dynamisk!$C$20/365</f>
        <v>34.246575342465754</v>
      </c>
      <c r="N70" s="2">
        <f t="shared" si="3"/>
        <v>1.4269406392694064</v>
      </c>
      <c r="O70" s="2">
        <f>(E70/$E$4)*Dynamisk!$C$16+F70</f>
        <v>231.17894427178862</v>
      </c>
      <c r="P70" s="2">
        <f t="shared" si="4"/>
        <v>265.42551961425437</v>
      </c>
      <c r="Q70" s="17" t="e">
        <f>IF(O70&lt;=Dynamisk!$F$51,Data_sorteret!O70,#N/A)</f>
        <v>#N/A</v>
      </c>
      <c r="R70" s="22" t="e">
        <f>IF(AND(O70&gt;=Dynamisk!$F$51,O70&lt;=Dynamisk!$F$50),O70,#N/A)</f>
        <v>#N/A</v>
      </c>
      <c r="S70" s="22">
        <f>IF(AND(O70&gt;=Dynamisk!$F$50,O70&lt;=Dynamisk!$F$49),O70,#N/A)</f>
        <v>231.17894427178862</v>
      </c>
      <c r="T70" s="34" t="e">
        <f>IF(O70&gt;=Dynamisk!$F$49,Data_sorteret!O70,#N/A)</f>
        <v>#N/A</v>
      </c>
      <c r="U70" s="17">
        <f>IF(P70&gt;=Dynamisk!$F$41,Dynamisk!$F$41,P70)</f>
        <v>74.703333321584452</v>
      </c>
      <c r="V70" s="22">
        <f>(IF(AND(P70&gt;=Dynamisk!$F$41,P70&lt;=Dynamisk!$F$40),P70,(IF(P70&gt;Dynamisk!$F$40,Dynamisk!$F$40,#N/A))))-U70</f>
        <v>112.05499998237669</v>
      </c>
      <c r="W70" s="22">
        <f>(IF(AND(P70&gt;=Dynamisk!$F$40,P70&lt;=Dynamisk!$F$39),P70,(IF(P70&gt;Dynamisk!$F$39,Dynamisk!$F$39,#N/A))))-V70-U70</f>
        <v>78.667186310293246</v>
      </c>
      <c r="X70" s="23" t="e">
        <f>(IF(AND(P70&gt;=Dynamisk!$F$39,P70&lt;=Dynamisk!$F$38),P70,(IF(P70&gt;Dynamisk!$F$38,Dynamisk!$F$38,#N/A))))-V70-U70-W70</f>
        <v>#N/A</v>
      </c>
    </row>
    <row r="71" spans="1:24" x14ac:dyDescent="0.15">
      <c r="A71">
        <v>348</v>
      </c>
      <c r="B71">
        <v>348</v>
      </c>
      <c r="C71" t="s">
        <v>403</v>
      </c>
      <c r="D71" s="1">
        <v>0.10833333333333332</v>
      </c>
      <c r="E71" s="2">
        <f t="shared" ref="E71:E134" si="5">IF(D71&lt;=17,17-D71,0)</f>
        <v>16.891666666666666</v>
      </c>
      <c r="F71" s="1">
        <f>Dynamisk!$C$14</f>
        <v>27.397260273972602</v>
      </c>
      <c r="G71" s="1">
        <f t="shared" ref="G71:G134" si="6">F71/24</f>
        <v>1.1415525114155252</v>
      </c>
      <c r="H71" s="2">
        <f>Dynamisk!$C$15</f>
        <v>34.246575342465754</v>
      </c>
      <c r="I71" s="2">
        <f>E71/$E$4*Dynamisk!$C$16</f>
        <v>203.53065950410101</v>
      </c>
      <c r="J71" s="2">
        <f t="shared" ref="J71:J134" si="7">I71/24</f>
        <v>8.4804441460042082</v>
      </c>
      <c r="K71" s="2">
        <f>E71/$E$4*Dynamisk!$C$17</f>
        <v>254.41332438012626</v>
      </c>
      <c r="L71" s="2">
        <f>(E71/$E$4)*Dynamisk!$C$16+F71</f>
        <v>230.9279197780736</v>
      </c>
      <c r="M71" s="2">
        <f>Dynamisk!$C$20/365</f>
        <v>34.246575342465754</v>
      </c>
      <c r="N71" s="2">
        <f t="shared" ref="N71:N134" si="8">M71/24</f>
        <v>1.4269406392694064</v>
      </c>
      <c r="O71" s="2">
        <f>(E71/$E$4)*Dynamisk!$C$16+F71</f>
        <v>230.9279197780736</v>
      </c>
      <c r="P71" s="2">
        <f t="shared" ref="P71:P134" si="9">(N71+J71+G71)*24</f>
        <v>265.17449512053935</v>
      </c>
      <c r="Q71" s="17" t="e">
        <f>IF(O71&lt;=Dynamisk!$F$51,Data_sorteret!O71,#N/A)</f>
        <v>#N/A</v>
      </c>
      <c r="R71" s="22" t="e">
        <f>IF(AND(O71&gt;=Dynamisk!$F$51,O71&lt;=Dynamisk!$F$50),O71,#N/A)</f>
        <v>#N/A</v>
      </c>
      <c r="S71" s="22">
        <f>IF(AND(O71&gt;=Dynamisk!$F$50,O71&lt;=Dynamisk!$F$49),O71,#N/A)</f>
        <v>230.9279197780736</v>
      </c>
      <c r="T71" s="34" t="e">
        <f>IF(O71&gt;=Dynamisk!$F$49,Data_sorteret!O71,#N/A)</f>
        <v>#N/A</v>
      </c>
      <c r="U71" s="17">
        <f>IF(P71&gt;=Dynamisk!$F$41,Dynamisk!$F$41,P71)</f>
        <v>74.703333321584452</v>
      </c>
      <c r="V71" s="22">
        <f>(IF(AND(P71&gt;=Dynamisk!$F$41,P71&lt;=Dynamisk!$F$40),P71,(IF(P71&gt;Dynamisk!$F$40,Dynamisk!$F$40,#N/A))))-U71</f>
        <v>112.05499998237669</v>
      </c>
      <c r="W71" s="22">
        <f>(IF(AND(P71&gt;=Dynamisk!$F$40,P71&lt;=Dynamisk!$F$39),P71,(IF(P71&gt;Dynamisk!$F$39,Dynamisk!$F$39,#N/A))))-V71-U71</f>
        <v>78.416161816578224</v>
      </c>
      <c r="X71" s="23" t="e">
        <f>(IF(AND(P71&gt;=Dynamisk!$F$39,P71&lt;=Dynamisk!$F$38),P71,(IF(P71&gt;Dynamisk!$F$38,Dynamisk!$F$38,#N/A))))-V71-U71-W71</f>
        <v>#N/A</v>
      </c>
    </row>
    <row r="72" spans="1:24" x14ac:dyDescent="0.15">
      <c r="A72">
        <v>363</v>
      </c>
      <c r="B72">
        <v>363</v>
      </c>
      <c r="C72" t="s">
        <v>418</v>
      </c>
      <c r="D72" s="1">
        <v>0.12083333333333335</v>
      </c>
      <c r="E72" s="2">
        <f t="shared" si="5"/>
        <v>16.879166666666666</v>
      </c>
      <c r="F72" s="1">
        <f>Dynamisk!$C$14</f>
        <v>27.397260273972602</v>
      </c>
      <c r="G72" s="1">
        <f t="shared" si="6"/>
        <v>1.1415525114155252</v>
      </c>
      <c r="H72" s="2">
        <f>Dynamisk!$C$15</f>
        <v>34.246575342465754</v>
      </c>
      <c r="I72" s="2">
        <f>E72/$E$4*Dynamisk!$C$16</f>
        <v>203.38004480787205</v>
      </c>
      <c r="J72" s="2">
        <f t="shared" si="7"/>
        <v>8.4741685336613362</v>
      </c>
      <c r="K72" s="2">
        <f>E72/$E$4*Dynamisk!$C$17</f>
        <v>254.22505600984007</v>
      </c>
      <c r="L72" s="2">
        <f>(E72/$E$4)*Dynamisk!$C$16+F72</f>
        <v>230.77730508184464</v>
      </c>
      <c r="M72" s="2">
        <f>Dynamisk!$C$20/365</f>
        <v>34.246575342465754</v>
      </c>
      <c r="N72" s="2">
        <f t="shared" si="8"/>
        <v>1.4269406392694064</v>
      </c>
      <c r="O72" s="2">
        <f>(E72/$E$4)*Dynamisk!$C$16+F72</f>
        <v>230.77730508184464</v>
      </c>
      <c r="P72" s="2">
        <f t="shared" si="9"/>
        <v>265.02388042431039</v>
      </c>
      <c r="Q72" s="17" t="e">
        <f>IF(O72&lt;=Dynamisk!$F$51,Data_sorteret!O72,#N/A)</f>
        <v>#N/A</v>
      </c>
      <c r="R72" s="22" t="e">
        <f>IF(AND(O72&gt;=Dynamisk!$F$51,O72&lt;=Dynamisk!$F$50),O72,#N/A)</f>
        <v>#N/A</v>
      </c>
      <c r="S72" s="22">
        <f>IF(AND(O72&gt;=Dynamisk!$F$50,O72&lt;=Dynamisk!$F$49),O72,#N/A)</f>
        <v>230.77730508184464</v>
      </c>
      <c r="T72" s="34" t="e">
        <f>IF(O72&gt;=Dynamisk!$F$49,Data_sorteret!O72,#N/A)</f>
        <v>#N/A</v>
      </c>
      <c r="U72" s="17">
        <f>IF(P72&gt;=Dynamisk!$F$41,Dynamisk!$F$41,P72)</f>
        <v>74.703333321584452</v>
      </c>
      <c r="V72" s="22">
        <f>(IF(AND(P72&gt;=Dynamisk!$F$41,P72&lt;=Dynamisk!$F$40),P72,(IF(P72&gt;Dynamisk!$F$40,Dynamisk!$F$40,#N/A))))-U72</f>
        <v>112.05499998237669</v>
      </c>
      <c r="W72" s="22">
        <f>(IF(AND(P72&gt;=Dynamisk!$F$40,P72&lt;=Dynamisk!$F$39),P72,(IF(P72&gt;Dynamisk!$F$39,Dynamisk!$F$39,#N/A))))-V72-U72</f>
        <v>78.265547120349268</v>
      </c>
      <c r="X72" s="23" t="e">
        <f>(IF(AND(P72&gt;=Dynamisk!$F$39,P72&lt;=Dynamisk!$F$38),P72,(IF(P72&gt;Dynamisk!$F$38,Dynamisk!$F$38,#N/A))))-V72-U72-W72</f>
        <v>#N/A</v>
      </c>
    </row>
    <row r="73" spans="1:24" x14ac:dyDescent="0.15">
      <c r="A73">
        <v>42</v>
      </c>
      <c r="B73">
        <v>42</v>
      </c>
      <c r="C73" t="s">
        <v>97</v>
      </c>
      <c r="D73" s="1">
        <v>0.16250000000000001</v>
      </c>
      <c r="E73" s="2">
        <f t="shared" si="5"/>
        <v>16.837499999999999</v>
      </c>
      <c r="F73" s="1">
        <f>Dynamisk!$C$14</f>
        <v>27.397260273972602</v>
      </c>
      <c r="G73" s="1">
        <f t="shared" si="6"/>
        <v>1.1415525114155252</v>
      </c>
      <c r="H73" s="2">
        <f>Dynamisk!$C$15</f>
        <v>34.246575342465754</v>
      </c>
      <c r="I73" s="2">
        <f>E73/$E$4*Dynamisk!$C$16</f>
        <v>202.8779958204421</v>
      </c>
      <c r="J73" s="2">
        <f t="shared" si="7"/>
        <v>8.4532498258517546</v>
      </c>
      <c r="K73" s="2">
        <f>E73/$E$4*Dynamisk!$C$17</f>
        <v>253.59749477555263</v>
      </c>
      <c r="L73" s="2">
        <f>(E73/$E$4)*Dynamisk!$C$16+F73</f>
        <v>230.27525609441469</v>
      </c>
      <c r="M73" s="2">
        <f>Dynamisk!$C$20/365</f>
        <v>34.246575342465754</v>
      </c>
      <c r="N73" s="2">
        <f t="shared" si="8"/>
        <v>1.4269406392694064</v>
      </c>
      <c r="O73" s="2">
        <f>(E73/$E$4)*Dynamisk!$C$16+F73</f>
        <v>230.27525609441469</v>
      </c>
      <c r="P73" s="2">
        <f t="shared" si="9"/>
        <v>264.52183143688046</v>
      </c>
      <c r="Q73" s="17" t="e">
        <f>IF(O73&lt;=Dynamisk!$F$51,Data_sorteret!O73,#N/A)</f>
        <v>#N/A</v>
      </c>
      <c r="R73" s="22" t="e">
        <f>IF(AND(O73&gt;=Dynamisk!$F$51,O73&lt;=Dynamisk!$F$50),O73,#N/A)</f>
        <v>#N/A</v>
      </c>
      <c r="S73" s="22">
        <f>IF(AND(O73&gt;=Dynamisk!$F$50,O73&lt;=Dynamisk!$F$49),O73,#N/A)</f>
        <v>230.27525609441469</v>
      </c>
      <c r="T73" s="34" t="e">
        <f>IF(O73&gt;=Dynamisk!$F$49,Data_sorteret!O73,#N/A)</f>
        <v>#N/A</v>
      </c>
      <c r="U73" s="17">
        <f>IF(P73&gt;=Dynamisk!$F$41,Dynamisk!$F$41,P73)</f>
        <v>74.703333321584452</v>
      </c>
      <c r="V73" s="22">
        <f>(IF(AND(P73&gt;=Dynamisk!$F$41,P73&lt;=Dynamisk!$F$40),P73,(IF(P73&gt;Dynamisk!$F$40,Dynamisk!$F$40,#N/A))))-U73</f>
        <v>112.05499998237669</v>
      </c>
      <c r="W73" s="22">
        <f>(IF(AND(P73&gt;=Dynamisk!$F$40,P73&lt;=Dynamisk!$F$39),P73,(IF(P73&gt;Dynamisk!$F$39,Dynamisk!$F$39,#N/A))))-V73-U73</f>
        <v>77.763498132919338</v>
      </c>
      <c r="X73" s="23" t="e">
        <f>(IF(AND(P73&gt;=Dynamisk!$F$39,P73&lt;=Dynamisk!$F$38),P73,(IF(P73&gt;Dynamisk!$F$38,Dynamisk!$F$38,#N/A))))-V73-U73-W73</f>
        <v>#N/A</v>
      </c>
    </row>
    <row r="74" spans="1:24" x14ac:dyDescent="0.15">
      <c r="A74">
        <v>40</v>
      </c>
      <c r="B74">
        <v>40</v>
      </c>
      <c r="C74" t="s">
        <v>95</v>
      </c>
      <c r="D74" s="1">
        <v>0.39583333333333343</v>
      </c>
      <c r="E74" s="2">
        <f t="shared" si="5"/>
        <v>16.604166666666668</v>
      </c>
      <c r="F74" s="1">
        <f>Dynamisk!$C$14</f>
        <v>27.397260273972602</v>
      </c>
      <c r="G74" s="1">
        <f t="shared" si="6"/>
        <v>1.1415525114155252</v>
      </c>
      <c r="H74" s="2">
        <f>Dynamisk!$C$15</f>
        <v>34.246575342465754</v>
      </c>
      <c r="I74" s="2">
        <f>E74/$E$4*Dynamisk!$C$16</f>
        <v>200.06652149083439</v>
      </c>
      <c r="J74" s="2">
        <f t="shared" si="7"/>
        <v>8.336105062118099</v>
      </c>
      <c r="K74" s="2">
        <f>E74/$E$4*Dynamisk!$C$17</f>
        <v>250.08315186354301</v>
      </c>
      <c r="L74" s="2">
        <f>(E74/$E$4)*Dynamisk!$C$16+F74</f>
        <v>227.46378176480698</v>
      </c>
      <c r="M74" s="2">
        <f>Dynamisk!$C$20/365</f>
        <v>34.246575342465754</v>
      </c>
      <c r="N74" s="2">
        <f t="shared" si="8"/>
        <v>1.4269406392694064</v>
      </c>
      <c r="O74" s="2">
        <f>(E74/$E$4)*Dynamisk!$C$16+F74</f>
        <v>227.46378176480698</v>
      </c>
      <c r="P74" s="2">
        <f t="shared" si="9"/>
        <v>261.71035710727273</v>
      </c>
      <c r="Q74" s="17" t="e">
        <f>IF(O74&lt;=Dynamisk!$F$51,Data_sorteret!O74,#N/A)</f>
        <v>#N/A</v>
      </c>
      <c r="R74" s="22" t="e">
        <f>IF(AND(O74&gt;=Dynamisk!$F$51,O74&lt;=Dynamisk!$F$50),O74,#N/A)</f>
        <v>#N/A</v>
      </c>
      <c r="S74" s="22">
        <f>IF(AND(O74&gt;=Dynamisk!$F$50,O74&lt;=Dynamisk!$F$49),O74,#N/A)</f>
        <v>227.46378176480698</v>
      </c>
      <c r="T74" s="34" t="e">
        <f>IF(O74&gt;=Dynamisk!$F$49,Data_sorteret!O74,#N/A)</f>
        <v>#N/A</v>
      </c>
      <c r="U74" s="17">
        <f>IF(P74&gt;=Dynamisk!$F$41,Dynamisk!$F$41,P74)</f>
        <v>74.703333321584452</v>
      </c>
      <c r="V74" s="22">
        <f>(IF(AND(P74&gt;=Dynamisk!$F$41,P74&lt;=Dynamisk!$F$40),P74,(IF(P74&gt;Dynamisk!$F$40,Dynamisk!$F$40,#N/A))))-U74</f>
        <v>112.05499998237669</v>
      </c>
      <c r="W74" s="22">
        <f>(IF(AND(P74&gt;=Dynamisk!$F$40,P74&lt;=Dynamisk!$F$39),P74,(IF(P74&gt;Dynamisk!$F$39,Dynamisk!$F$39,#N/A))))-V74-U74</f>
        <v>74.952023803311604</v>
      </c>
      <c r="X74" s="23" t="e">
        <f>(IF(AND(P74&gt;=Dynamisk!$F$39,P74&lt;=Dynamisk!$F$38),P74,(IF(P74&gt;Dynamisk!$F$38,Dynamisk!$F$38,#N/A))))-V74-U74-W74</f>
        <v>#N/A</v>
      </c>
    </row>
    <row r="75" spans="1:24" x14ac:dyDescent="0.15">
      <c r="A75">
        <v>82</v>
      </c>
      <c r="B75">
        <v>82</v>
      </c>
      <c r="C75" t="s">
        <v>137</v>
      </c>
      <c r="D75" s="1">
        <v>0.47916666666666657</v>
      </c>
      <c r="E75" s="2">
        <f t="shared" si="5"/>
        <v>16.520833333333332</v>
      </c>
      <c r="F75" s="1">
        <f>Dynamisk!$C$14</f>
        <v>27.397260273972602</v>
      </c>
      <c r="G75" s="1">
        <f t="shared" si="6"/>
        <v>1.1415525114155252</v>
      </c>
      <c r="H75" s="2">
        <f>Dynamisk!$C$15</f>
        <v>34.246575342465754</v>
      </c>
      <c r="I75" s="2">
        <f>E75/$E$4*Dynamisk!$C$16</f>
        <v>199.0624235159745</v>
      </c>
      <c r="J75" s="2">
        <f t="shared" si="7"/>
        <v>8.2942676464989376</v>
      </c>
      <c r="K75" s="2">
        <f>E75/$E$4*Dynamisk!$C$17</f>
        <v>248.82802939496813</v>
      </c>
      <c r="L75" s="2">
        <f>(E75/$E$4)*Dynamisk!$C$16+F75</f>
        <v>226.45968378994709</v>
      </c>
      <c r="M75" s="2">
        <f>Dynamisk!$C$20/365</f>
        <v>34.246575342465754</v>
      </c>
      <c r="N75" s="2">
        <f t="shared" si="8"/>
        <v>1.4269406392694064</v>
      </c>
      <c r="O75" s="2">
        <f>(E75/$E$4)*Dynamisk!$C$16+F75</f>
        <v>226.45968378994709</v>
      </c>
      <c r="P75" s="2">
        <f t="shared" si="9"/>
        <v>260.70625913241292</v>
      </c>
      <c r="Q75" s="17" t="e">
        <f>IF(O75&lt;=Dynamisk!$F$51,Data_sorteret!O75,#N/A)</f>
        <v>#N/A</v>
      </c>
      <c r="R75" s="22" t="e">
        <f>IF(AND(O75&gt;=Dynamisk!$F$51,O75&lt;=Dynamisk!$F$50),O75,#N/A)</f>
        <v>#N/A</v>
      </c>
      <c r="S75" s="22">
        <f>IF(AND(O75&gt;=Dynamisk!$F$50,O75&lt;=Dynamisk!$F$49),O75,#N/A)</f>
        <v>226.45968378994709</v>
      </c>
      <c r="T75" s="34" t="e">
        <f>IF(O75&gt;=Dynamisk!$F$49,Data_sorteret!O75,#N/A)</f>
        <v>#N/A</v>
      </c>
      <c r="U75" s="17">
        <f>IF(P75&gt;=Dynamisk!$F$41,Dynamisk!$F$41,P75)</f>
        <v>74.703333321584452</v>
      </c>
      <c r="V75" s="22">
        <f>(IF(AND(P75&gt;=Dynamisk!$F$41,P75&lt;=Dynamisk!$F$40),P75,(IF(P75&gt;Dynamisk!$F$40,Dynamisk!$F$40,#N/A))))-U75</f>
        <v>112.05499998237669</v>
      </c>
      <c r="W75" s="22">
        <f>(IF(AND(P75&gt;=Dynamisk!$F$40,P75&lt;=Dynamisk!$F$39),P75,(IF(P75&gt;Dynamisk!$F$39,Dynamisk!$F$39,#N/A))))-V75-U75</f>
        <v>73.947925828451801</v>
      </c>
      <c r="X75" s="23" t="e">
        <f>(IF(AND(P75&gt;=Dynamisk!$F$39,P75&lt;=Dynamisk!$F$38),P75,(IF(P75&gt;Dynamisk!$F$38,Dynamisk!$F$38,#N/A))))-V75-U75-W75</f>
        <v>#N/A</v>
      </c>
    </row>
    <row r="76" spans="1:24" x14ac:dyDescent="0.15">
      <c r="A76">
        <v>22</v>
      </c>
      <c r="B76">
        <v>22</v>
      </c>
      <c r="C76" t="s">
        <v>77</v>
      </c>
      <c r="D76" s="1">
        <v>0.51249999999999996</v>
      </c>
      <c r="E76" s="2">
        <f t="shared" si="5"/>
        <v>16.487500000000001</v>
      </c>
      <c r="F76" s="1">
        <f>Dynamisk!$C$14</f>
        <v>27.397260273972602</v>
      </c>
      <c r="G76" s="1">
        <f t="shared" si="6"/>
        <v>1.1415525114155252</v>
      </c>
      <c r="H76" s="2">
        <f>Dynamisk!$C$15</f>
        <v>34.246575342465754</v>
      </c>
      <c r="I76" s="2">
        <f>E76/$E$4*Dynamisk!$C$16</f>
        <v>198.66078432603055</v>
      </c>
      <c r="J76" s="2">
        <f t="shared" si="7"/>
        <v>8.277532680251273</v>
      </c>
      <c r="K76" s="2">
        <f>E76/$E$4*Dynamisk!$C$17</f>
        <v>248.3259804075382</v>
      </c>
      <c r="L76" s="2">
        <f>(E76/$E$4)*Dynamisk!$C$16+F76</f>
        <v>226.05804460000314</v>
      </c>
      <c r="M76" s="2">
        <f>Dynamisk!$C$20/365</f>
        <v>34.246575342465754</v>
      </c>
      <c r="N76" s="2">
        <f t="shared" si="8"/>
        <v>1.4269406392694064</v>
      </c>
      <c r="O76" s="2">
        <f>(E76/$E$4)*Dynamisk!$C$16+F76</f>
        <v>226.05804460000314</v>
      </c>
      <c r="P76" s="2">
        <f t="shared" si="9"/>
        <v>260.30461994246895</v>
      </c>
      <c r="Q76" s="17" t="e">
        <f>IF(O76&lt;=Dynamisk!$F$51,Data_sorteret!O76,#N/A)</f>
        <v>#N/A</v>
      </c>
      <c r="R76" s="22" t="e">
        <f>IF(AND(O76&gt;=Dynamisk!$F$51,O76&lt;=Dynamisk!$F$50),O76,#N/A)</f>
        <v>#N/A</v>
      </c>
      <c r="S76" s="22">
        <f>IF(AND(O76&gt;=Dynamisk!$F$50,O76&lt;=Dynamisk!$F$49),O76,#N/A)</f>
        <v>226.05804460000314</v>
      </c>
      <c r="T76" s="34" t="e">
        <f>IF(O76&gt;=Dynamisk!$F$49,Data_sorteret!O76,#N/A)</f>
        <v>#N/A</v>
      </c>
      <c r="U76" s="17">
        <f>IF(P76&gt;=Dynamisk!$F$41,Dynamisk!$F$41,P76)</f>
        <v>74.703333321584452</v>
      </c>
      <c r="V76" s="22">
        <f>(IF(AND(P76&gt;=Dynamisk!$F$41,P76&lt;=Dynamisk!$F$40),P76,(IF(P76&gt;Dynamisk!$F$40,Dynamisk!$F$40,#N/A))))-U76</f>
        <v>112.05499998237669</v>
      </c>
      <c r="W76" s="22">
        <f>(IF(AND(P76&gt;=Dynamisk!$F$40,P76&lt;=Dynamisk!$F$39),P76,(IF(P76&gt;Dynamisk!$F$39,Dynamisk!$F$39,#N/A))))-V76-U76</f>
        <v>73.546286638507823</v>
      </c>
      <c r="X76" s="23" t="e">
        <f>(IF(AND(P76&gt;=Dynamisk!$F$39,P76&lt;=Dynamisk!$F$38),P76,(IF(P76&gt;Dynamisk!$F$38,Dynamisk!$F$38,#N/A))))-V76-U76-W76</f>
        <v>#N/A</v>
      </c>
    </row>
    <row r="77" spans="1:24" x14ac:dyDescent="0.15">
      <c r="A77">
        <v>31</v>
      </c>
      <c r="B77">
        <v>31</v>
      </c>
      <c r="C77" t="s">
        <v>86</v>
      </c>
      <c r="D77" s="1">
        <v>0.51666666666666672</v>
      </c>
      <c r="E77" s="2">
        <f t="shared" si="5"/>
        <v>16.483333333333334</v>
      </c>
      <c r="F77" s="1">
        <f>Dynamisk!$C$14</f>
        <v>27.397260273972602</v>
      </c>
      <c r="G77" s="1">
        <f t="shared" si="6"/>
        <v>1.1415525114155252</v>
      </c>
      <c r="H77" s="2">
        <f>Dynamisk!$C$15</f>
        <v>34.246575342465754</v>
      </c>
      <c r="I77" s="2">
        <f>E77/$E$4*Dynamisk!$C$16</f>
        <v>198.61057942728755</v>
      </c>
      <c r="J77" s="2">
        <f t="shared" si="7"/>
        <v>8.2754408094703145</v>
      </c>
      <c r="K77" s="2">
        <f>E77/$E$4*Dynamisk!$C$17</f>
        <v>248.26322428410941</v>
      </c>
      <c r="L77" s="2">
        <f>(E77/$E$4)*Dynamisk!$C$16+F77</f>
        <v>226.00783970126014</v>
      </c>
      <c r="M77" s="2">
        <f>Dynamisk!$C$20/365</f>
        <v>34.246575342465754</v>
      </c>
      <c r="N77" s="2">
        <f t="shared" si="8"/>
        <v>1.4269406392694064</v>
      </c>
      <c r="O77" s="2">
        <f>(E77/$E$4)*Dynamisk!$C$16+F77</f>
        <v>226.00783970126014</v>
      </c>
      <c r="P77" s="2">
        <f t="shared" si="9"/>
        <v>260.25441504372594</v>
      </c>
      <c r="Q77" s="17" t="e">
        <f>IF(O77&lt;=Dynamisk!$F$51,Data_sorteret!O77,#N/A)</f>
        <v>#N/A</v>
      </c>
      <c r="R77" s="22" t="e">
        <f>IF(AND(O77&gt;=Dynamisk!$F$51,O77&lt;=Dynamisk!$F$50),O77,#N/A)</f>
        <v>#N/A</v>
      </c>
      <c r="S77" s="22">
        <f>IF(AND(O77&gt;=Dynamisk!$F$50,O77&lt;=Dynamisk!$F$49),O77,#N/A)</f>
        <v>226.00783970126014</v>
      </c>
      <c r="T77" s="34" t="e">
        <f>IF(O77&gt;=Dynamisk!$F$49,Data_sorteret!O77,#N/A)</f>
        <v>#N/A</v>
      </c>
      <c r="U77" s="17">
        <f>IF(P77&gt;=Dynamisk!$F$41,Dynamisk!$F$41,P77)</f>
        <v>74.703333321584452</v>
      </c>
      <c r="V77" s="22">
        <f>(IF(AND(P77&gt;=Dynamisk!$F$41,P77&lt;=Dynamisk!$F$40),P77,(IF(P77&gt;Dynamisk!$F$40,Dynamisk!$F$40,#N/A))))-U77</f>
        <v>112.05499998237669</v>
      </c>
      <c r="W77" s="22">
        <f>(IF(AND(P77&gt;=Dynamisk!$F$40,P77&lt;=Dynamisk!$F$39),P77,(IF(P77&gt;Dynamisk!$F$39,Dynamisk!$F$39,#N/A))))-V77-U77</f>
        <v>73.496081739764819</v>
      </c>
      <c r="X77" s="23" t="e">
        <f>(IF(AND(P77&gt;=Dynamisk!$F$39,P77&lt;=Dynamisk!$F$38),P77,(IF(P77&gt;Dynamisk!$F$38,Dynamisk!$F$38,#N/A))))-V77-U77-W77</f>
        <v>#N/A</v>
      </c>
    </row>
    <row r="78" spans="1:24" x14ac:dyDescent="0.15">
      <c r="A78">
        <v>35</v>
      </c>
      <c r="B78">
        <v>35</v>
      </c>
      <c r="C78" t="s">
        <v>90</v>
      </c>
      <c r="D78" s="1">
        <v>0.53749999999999998</v>
      </c>
      <c r="E78" s="2">
        <f t="shared" si="5"/>
        <v>16.462499999999999</v>
      </c>
      <c r="F78" s="1">
        <f>Dynamisk!$C$14</f>
        <v>27.397260273972602</v>
      </c>
      <c r="G78" s="1">
        <f t="shared" si="6"/>
        <v>1.1415525114155252</v>
      </c>
      <c r="H78" s="2">
        <f>Dynamisk!$C$15</f>
        <v>34.246575342465754</v>
      </c>
      <c r="I78" s="2">
        <f>E78/$E$4*Dynamisk!$C$16</f>
        <v>198.35955493357255</v>
      </c>
      <c r="J78" s="2">
        <f t="shared" si="7"/>
        <v>8.2649814555655237</v>
      </c>
      <c r="K78" s="2">
        <f>E78/$E$4*Dynamisk!$C$17</f>
        <v>247.94944366696572</v>
      </c>
      <c r="L78" s="2">
        <f>(E78/$E$4)*Dynamisk!$C$16+F78</f>
        <v>225.75681520754515</v>
      </c>
      <c r="M78" s="2">
        <f>Dynamisk!$C$20/365</f>
        <v>34.246575342465754</v>
      </c>
      <c r="N78" s="2">
        <f t="shared" si="8"/>
        <v>1.4269406392694064</v>
      </c>
      <c r="O78" s="2">
        <f>(E78/$E$4)*Dynamisk!$C$16+F78</f>
        <v>225.75681520754515</v>
      </c>
      <c r="P78" s="2">
        <f t="shared" si="9"/>
        <v>260.00339055001092</v>
      </c>
      <c r="Q78" s="17" t="e">
        <f>IF(O78&lt;=Dynamisk!$F$51,Data_sorteret!O78,#N/A)</f>
        <v>#N/A</v>
      </c>
      <c r="R78" s="22" t="e">
        <f>IF(AND(O78&gt;=Dynamisk!$F$51,O78&lt;=Dynamisk!$F$50),O78,#N/A)</f>
        <v>#N/A</v>
      </c>
      <c r="S78" s="22">
        <f>IF(AND(O78&gt;=Dynamisk!$F$50,O78&lt;=Dynamisk!$F$49),O78,#N/A)</f>
        <v>225.75681520754515</v>
      </c>
      <c r="T78" s="34" t="e">
        <f>IF(O78&gt;=Dynamisk!$F$49,Data_sorteret!O78,#N/A)</f>
        <v>#N/A</v>
      </c>
      <c r="U78" s="17">
        <f>IF(P78&gt;=Dynamisk!$F$41,Dynamisk!$F$41,P78)</f>
        <v>74.703333321584452</v>
      </c>
      <c r="V78" s="22">
        <f>(IF(AND(P78&gt;=Dynamisk!$F$41,P78&lt;=Dynamisk!$F$40),P78,(IF(P78&gt;Dynamisk!$F$40,Dynamisk!$F$40,#N/A))))-U78</f>
        <v>112.05499998237669</v>
      </c>
      <c r="W78" s="22">
        <f>(IF(AND(P78&gt;=Dynamisk!$F$40,P78&lt;=Dynamisk!$F$39),P78,(IF(P78&gt;Dynamisk!$F$39,Dynamisk!$F$39,#N/A))))-V78-U78</f>
        <v>73.245057246049797</v>
      </c>
      <c r="X78" s="23" t="e">
        <f>(IF(AND(P78&gt;=Dynamisk!$F$39,P78&lt;=Dynamisk!$F$38),P78,(IF(P78&gt;Dynamisk!$F$38,Dynamisk!$F$38,#N/A))))-V78-U78-W78</f>
        <v>#N/A</v>
      </c>
    </row>
    <row r="79" spans="1:24" x14ac:dyDescent="0.15">
      <c r="A79">
        <v>36</v>
      </c>
      <c r="B79">
        <v>36</v>
      </c>
      <c r="C79" t="s">
        <v>91</v>
      </c>
      <c r="D79" s="1">
        <v>0.64166666666666672</v>
      </c>
      <c r="E79" s="2">
        <f t="shared" si="5"/>
        <v>16.358333333333334</v>
      </c>
      <c r="F79" s="1">
        <f>Dynamisk!$C$14</f>
        <v>27.397260273972602</v>
      </c>
      <c r="G79" s="1">
        <f t="shared" si="6"/>
        <v>1.1415525114155252</v>
      </c>
      <c r="H79" s="2">
        <f>Dynamisk!$C$15</f>
        <v>34.246575342465754</v>
      </c>
      <c r="I79" s="2">
        <f>E79/$E$4*Dynamisk!$C$16</f>
        <v>197.1044324649977</v>
      </c>
      <c r="J79" s="2">
        <f t="shared" si="7"/>
        <v>8.2126846860415714</v>
      </c>
      <c r="K79" s="2">
        <f>E79/$E$4*Dynamisk!$C$17</f>
        <v>246.38054058124712</v>
      </c>
      <c r="L79" s="2">
        <f>(E79/$E$4)*Dynamisk!$C$16+F79</f>
        <v>224.50169273897029</v>
      </c>
      <c r="M79" s="2">
        <f>Dynamisk!$C$20/365</f>
        <v>34.246575342465754</v>
      </c>
      <c r="N79" s="2">
        <f t="shared" si="8"/>
        <v>1.4269406392694064</v>
      </c>
      <c r="O79" s="2">
        <f>(E79/$E$4)*Dynamisk!$C$16+F79</f>
        <v>224.50169273897029</v>
      </c>
      <c r="P79" s="2">
        <f t="shared" si="9"/>
        <v>258.74826808143609</v>
      </c>
      <c r="Q79" s="17" t="e">
        <f>IF(O79&lt;=Dynamisk!$F$51,Data_sorteret!O79,#N/A)</f>
        <v>#N/A</v>
      </c>
      <c r="R79" s="22" t="e">
        <f>IF(AND(O79&gt;=Dynamisk!$F$51,O79&lt;=Dynamisk!$F$50),O79,#N/A)</f>
        <v>#N/A</v>
      </c>
      <c r="S79" s="22">
        <f>IF(AND(O79&gt;=Dynamisk!$F$50,O79&lt;=Dynamisk!$F$49),O79,#N/A)</f>
        <v>224.50169273897029</v>
      </c>
      <c r="T79" s="34" t="e">
        <f>IF(O79&gt;=Dynamisk!$F$49,Data_sorteret!O79,#N/A)</f>
        <v>#N/A</v>
      </c>
      <c r="U79" s="17">
        <f>IF(P79&gt;=Dynamisk!$F$41,Dynamisk!$F$41,P79)</f>
        <v>74.703333321584452</v>
      </c>
      <c r="V79" s="22">
        <f>(IF(AND(P79&gt;=Dynamisk!$F$41,P79&lt;=Dynamisk!$F$40),P79,(IF(P79&gt;Dynamisk!$F$40,Dynamisk!$F$40,#N/A))))-U79</f>
        <v>112.05499998237669</v>
      </c>
      <c r="W79" s="22">
        <f>(IF(AND(P79&gt;=Dynamisk!$F$40,P79&lt;=Dynamisk!$F$39),P79,(IF(P79&gt;Dynamisk!$F$39,Dynamisk!$F$39,#N/A))))-V79-U79</f>
        <v>71.989934777474971</v>
      </c>
      <c r="X79" s="23" t="e">
        <f>(IF(AND(P79&gt;=Dynamisk!$F$39,P79&lt;=Dynamisk!$F$38),P79,(IF(P79&gt;Dynamisk!$F$38,Dynamisk!$F$38,#N/A))))-V79-U79-W79</f>
        <v>#N/A</v>
      </c>
    </row>
    <row r="80" spans="1:24" x14ac:dyDescent="0.15">
      <c r="A80">
        <v>34</v>
      </c>
      <c r="B80">
        <v>34</v>
      </c>
      <c r="C80" t="s">
        <v>89</v>
      </c>
      <c r="D80" s="1">
        <v>0.6791666666666667</v>
      </c>
      <c r="E80" s="2">
        <f t="shared" si="5"/>
        <v>16.320833333333333</v>
      </c>
      <c r="F80" s="1">
        <f>Dynamisk!$C$14</f>
        <v>27.397260273972602</v>
      </c>
      <c r="G80" s="1">
        <f t="shared" si="6"/>
        <v>1.1415525114155252</v>
      </c>
      <c r="H80" s="2">
        <f>Dynamisk!$C$15</f>
        <v>34.246575342465754</v>
      </c>
      <c r="I80" s="2">
        <f>E80/$E$4*Dynamisk!$C$16</f>
        <v>196.65258837631075</v>
      </c>
      <c r="J80" s="2">
        <f t="shared" si="7"/>
        <v>8.1938578490129483</v>
      </c>
      <c r="K80" s="2">
        <f>E80/$E$4*Dynamisk!$C$17</f>
        <v>245.81573547038843</v>
      </c>
      <c r="L80" s="2">
        <f>(E80/$E$4)*Dynamisk!$C$16+F80</f>
        <v>224.04984865028334</v>
      </c>
      <c r="M80" s="2">
        <f>Dynamisk!$C$20/365</f>
        <v>34.246575342465754</v>
      </c>
      <c r="N80" s="2">
        <f t="shared" si="8"/>
        <v>1.4269406392694064</v>
      </c>
      <c r="O80" s="2">
        <f>(E80/$E$4)*Dynamisk!$C$16+F80</f>
        <v>224.04984865028334</v>
      </c>
      <c r="P80" s="2">
        <f t="shared" si="9"/>
        <v>258.29642399274911</v>
      </c>
      <c r="Q80" s="17" t="e">
        <f>IF(O80&lt;=Dynamisk!$F$51,Data_sorteret!O80,#N/A)</f>
        <v>#N/A</v>
      </c>
      <c r="R80" s="22" t="e">
        <f>IF(AND(O80&gt;=Dynamisk!$F$51,O80&lt;=Dynamisk!$F$50),O80,#N/A)</f>
        <v>#N/A</v>
      </c>
      <c r="S80" s="22">
        <f>IF(AND(O80&gt;=Dynamisk!$F$50,O80&lt;=Dynamisk!$F$49),O80,#N/A)</f>
        <v>224.04984865028334</v>
      </c>
      <c r="T80" s="34" t="e">
        <f>IF(O80&gt;=Dynamisk!$F$49,Data_sorteret!O80,#N/A)</f>
        <v>#N/A</v>
      </c>
      <c r="U80" s="17">
        <f>IF(P80&gt;=Dynamisk!$F$41,Dynamisk!$F$41,P80)</f>
        <v>74.703333321584452</v>
      </c>
      <c r="V80" s="22">
        <f>(IF(AND(P80&gt;=Dynamisk!$F$41,P80&lt;=Dynamisk!$F$40),P80,(IF(P80&gt;Dynamisk!$F$40,Dynamisk!$F$40,#N/A))))-U80</f>
        <v>112.05499998237669</v>
      </c>
      <c r="W80" s="22">
        <f>(IF(AND(P80&gt;=Dynamisk!$F$40,P80&lt;=Dynamisk!$F$39),P80,(IF(P80&gt;Dynamisk!$F$39,Dynamisk!$F$39,#N/A))))-V80-U80</f>
        <v>71.538090688787989</v>
      </c>
      <c r="X80" s="23" t="e">
        <f>(IF(AND(P80&gt;=Dynamisk!$F$39,P80&lt;=Dynamisk!$F$38),P80,(IF(P80&gt;Dynamisk!$F$38,Dynamisk!$F$38,#N/A))))-V80-U80-W80</f>
        <v>#N/A</v>
      </c>
    </row>
    <row r="81" spans="1:24" x14ac:dyDescent="0.15">
      <c r="A81">
        <v>349</v>
      </c>
      <c r="B81">
        <v>349</v>
      </c>
      <c r="C81" t="s">
        <v>404</v>
      </c>
      <c r="D81" s="1">
        <v>0.75833333333333341</v>
      </c>
      <c r="E81" s="2">
        <f t="shared" si="5"/>
        <v>16.241666666666667</v>
      </c>
      <c r="F81" s="1">
        <f>Dynamisk!$C$14</f>
        <v>27.397260273972602</v>
      </c>
      <c r="G81" s="1">
        <f t="shared" si="6"/>
        <v>1.1415525114155252</v>
      </c>
      <c r="H81" s="2">
        <f>Dynamisk!$C$15</f>
        <v>34.246575342465754</v>
      </c>
      <c r="I81" s="2">
        <f>E81/$E$4*Dynamisk!$C$16</f>
        <v>195.69869530019386</v>
      </c>
      <c r="J81" s="2">
        <f t="shared" si="7"/>
        <v>8.1541123041747436</v>
      </c>
      <c r="K81" s="2">
        <f>E81/$E$4*Dynamisk!$C$17</f>
        <v>244.62336912524233</v>
      </c>
      <c r="L81" s="2">
        <f>(E81/$E$4)*Dynamisk!$C$16+F81</f>
        <v>223.09595557416645</v>
      </c>
      <c r="M81" s="2">
        <f>Dynamisk!$C$20/365</f>
        <v>34.246575342465754</v>
      </c>
      <c r="N81" s="2">
        <f t="shared" si="8"/>
        <v>1.4269406392694064</v>
      </c>
      <c r="O81" s="2">
        <f>(E81/$E$4)*Dynamisk!$C$16+F81</f>
        <v>223.09595557416645</v>
      </c>
      <c r="P81" s="2">
        <f t="shared" si="9"/>
        <v>257.3425309166322</v>
      </c>
      <c r="Q81" s="17" t="e">
        <f>IF(O81&lt;=Dynamisk!$F$51,Data_sorteret!O81,#N/A)</f>
        <v>#N/A</v>
      </c>
      <c r="R81" s="22" t="e">
        <f>IF(AND(O81&gt;=Dynamisk!$F$51,O81&lt;=Dynamisk!$F$50),O81,#N/A)</f>
        <v>#N/A</v>
      </c>
      <c r="S81" s="22">
        <f>IF(AND(O81&gt;=Dynamisk!$F$50,O81&lt;=Dynamisk!$F$49),O81,#N/A)</f>
        <v>223.09595557416645</v>
      </c>
      <c r="T81" s="34" t="e">
        <f>IF(O81&gt;=Dynamisk!$F$49,Data_sorteret!O81,#N/A)</f>
        <v>#N/A</v>
      </c>
      <c r="U81" s="17">
        <f>IF(P81&gt;=Dynamisk!$F$41,Dynamisk!$F$41,P81)</f>
        <v>74.703333321584452</v>
      </c>
      <c r="V81" s="22">
        <f>(IF(AND(P81&gt;=Dynamisk!$F$41,P81&lt;=Dynamisk!$F$40),P81,(IF(P81&gt;Dynamisk!$F$40,Dynamisk!$F$40,#N/A))))-U81</f>
        <v>112.05499998237669</v>
      </c>
      <c r="W81" s="22">
        <f>(IF(AND(P81&gt;=Dynamisk!$F$40,P81&lt;=Dynamisk!$F$39),P81,(IF(P81&gt;Dynamisk!$F$39,Dynamisk!$F$39,#N/A))))-V81-U81</f>
        <v>70.584197612671076</v>
      </c>
      <c r="X81" s="23" t="e">
        <f>(IF(AND(P81&gt;=Dynamisk!$F$39,P81&lt;=Dynamisk!$F$38),P81,(IF(P81&gt;Dynamisk!$F$38,Dynamisk!$F$38,#N/A))))-V81-U81-W81</f>
        <v>#N/A</v>
      </c>
    </row>
    <row r="82" spans="1:24" x14ac:dyDescent="0.15">
      <c r="A82">
        <v>78</v>
      </c>
      <c r="B82">
        <v>78</v>
      </c>
      <c r="C82" t="s">
        <v>133</v>
      </c>
      <c r="D82" s="1">
        <v>0.77083333333333315</v>
      </c>
      <c r="E82" s="2">
        <f t="shared" si="5"/>
        <v>16.229166666666668</v>
      </c>
      <c r="F82" s="1">
        <f>Dynamisk!$C$14</f>
        <v>27.397260273972602</v>
      </c>
      <c r="G82" s="1">
        <f t="shared" si="6"/>
        <v>1.1415525114155252</v>
      </c>
      <c r="H82" s="2">
        <f>Dynamisk!$C$15</f>
        <v>34.246575342465754</v>
      </c>
      <c r="I82" s="2">
        <f>E82/$E$4*Dynamisk!$C$16</f>
        <v>195.54808060396488</v>
      </c>
      <c r="J82" s="2">
        <f t="shared" si="7"/>
        <v>8.1478366918318699</v>
      </c>
      <c r="K82" s="2">
        <f>E82/$E$4*Dynamisk!$C$17</f>
        <v>244.43510075495607</v>
      </c>
      <c r="L82" s="2">
        <f>(E82/$E$4)*Dynamisk!$C$16+F82</f>
        <v>222.94534087793747</v>
      </c>
      <c r="M82" s="2">
        <f>Dynamisk!$C$20/365</f>
        <v>34.246575342465754</v>
      </c>
      <c r="N82" s="2">
        <f t="shared" si="8"/>
        <v>1.4269406392694064</v>
      </c>
      <c r="O82" s="2">
        <f>(E82/$E$4)*Dynamisk!$C$16+F82</f>
        <v>222.94534087793747</v>
      </c>
      <c r="P82" s="2">
        <f t="shared" si="9"/>
        <v>257.1919162204033</v>
      </c>
      <c r="Q82" s="17" t="e">
        <f>IF(O82&lt;=Dynamisk!$F$51,Data_sorteret!O82,#N/A)</f>
        <v>#N/A</v>
      </c>
      <c r="R82" s="22" t="e">
        <f>IF(AND(O82&gt;=Dynamisk!$F$51,O82&lt;=Dynamisk!$F$50),O82,#N/A)</f>
        <v>#N/A</v>
      </c>
      <c r="S82" s="22">
        <f>IF(AND(O82&gt;=Dynamisk!$F$50,O82&lt;=Dynamisk!$F$49),O82,#N/A)</f>
        <v>222.94534087793747</v>
      </c>
      <c r="T82" s="34" t="e">
        <f>IF(O82&gt;=Dynamisk!$F$49,Data_sorteret!O82,#N/A)</f>
        <v>#N/A</v>
      </c>
      <c r="U82" s="17">
        <f>IF(P82&gt;=Dynamisk!$F$41,Dynamisk!$F$41,P82)</f>
        <v>74.703333321584452</v>
      </c>
      <c r="V82" s="22">
        <f>(IF(AND(P82&gt;=Dynamisk!$F$41,P82&lt;=Dynamisk!$F$40),P82,(IF(P82&gt;Dynamisk!$F$40,Dynamisk!$F$40,#N/A))))-U82</f>
        <v>112.05499998237669</v>
      </c>
      <c r="W82" s="22">
        <f>(IF(AND(P82&gt;=Dynamisk!$F$40,P82&lt;=Dynamisk!$F$39),P82,(IF(P82&gt;Dynamisk!$F$39,Dynamisk!$F$39,#N/A))))-V82-U82</f>
        <v>70.433582916442177</v>
      </c>
      <c r="X82" s="23" t="e">
        <f>(IF(AND(P82&gt;=Dynamisk!$F$39,P82&lt;=Dynamisk!$F$38),P82,(IF(P82&gt;Dynamisk!$F$38,Dynamisk!$F$38,#N/A))))-V82-U82-W82</f>
        <v>#N/A</v>
      </c>
    </row>
    <row r="83" spans="1:24" x14ac:dyDescent="0.15">
      <c r="A83">
        <v>11</v>
      </c>
      <c r="B83">
        <v>11</v>
      </c>
      <c r="C83" t="s">
        <v>66</v>
      </c>
      <c r="D83" s="1">
        <v>0.81666666666666676</v>
      </c>
      <c r="E83" s="2">
        <f t="shared" si="5"/>
        <v>16.183333333333334</v>
      </c>
      <c r="F83" s="1">
        <f>Dynamisk!$C$14</f>
        <v>27.397260273972602</v>
      </c>
      <c r="G83" s="1">
        <f t="shared" si="6"/>
        <v>1.1415525114155252</v>
      </c>
      <c r="H83" s="2">
        <f>Dynamisk!$C$15</f>
        <v>34.246575342465754</v>
      </c>
      <c r="I83" s="2">
        <f>E83/$E$4*Dynamisk!$C$16</f>
        <v>194.99582671779191</v>
      </c>
      <c r="J83" s="2">
        <f t="shared" si="7"/>
        <v>8.1248261132413298</v>
      </c>
      <c r="K83" s="2">
        <f>E83/$E$4*Dynamisk!$C$17</f>
        <v>243.7447833972399</v>
      </c>
      <c r="L83" s="2">
        <f>(E83/$E$4)*Dynamisk!$C$16+F83</f>
        <v>222.39308699176451</v>
      </c>
      <c r="M83" s="2">
        <f>Dynamisk!$C$20/365</f>
        <v>34.246575342465754</v>
      </c>
      <c r="N83" s="2">
        <f t="shared" si="8"/>
        <v>1.4269406392694064</v>
      </c>
      <c r="O83" s="2">
        <f>(E83/$E$4)*Dynamisk!$C$16+F83</f>
        <v>222.39308699176451</v>
      </c>
      <c r="P83" s="2">
        <f t="shared" si="9"/>
        <v>256.63966233423031</v>
      </c>
      <c r="Q83" s="17" t="e">
        <f>IF(O83&lt;=Dynamisk!$F$51,Data_sorteret!O83,#N/A)</f>
        <v>#N/A</v>
      </c>
      <c r="R83" s="22" t="e">
        <f>IF(AND(O83&gt;=Dynamisk!$F$51,O83&lt;=Dynamisk!$F$50),O83,#N/A)</f>
        <v>#N/A</v>
      </c>
      <c r="S83" s="22">
        <f>IF(AND(O83&gt;=Dynamisk!$F$50,O83&lt;=Dynamisk!$F$49),O83,#N/A)</f>
        <v>222.39308699176451</v>
      </c>
      <c r="T83" s="34" t="e">
        <f>IF(O83&gt;=Dynamisk!$F$49,Data_sorteret!O83,#N/A)</f>
        <v>#N/A</v>
      </c>
      <c r="U83" s="17">
        <f>IF(P83&gt;=Dynamisk!$F$41,Dynamisk!$F$41,P83)</f>
        <v>74.703333321584452</v>
      </c>
      <c r="V83" s="22">
        <f>(IF(AND(P83&gt;=Dynamisk!$F$41,P83&lt;=Dynamisk!$F$40),P83,(IF(P83&gt;Dynamisk!$F$40,Dynamisk!$F$40,#N/A))))-U83</f>
        <v>112.05499998237669</v>
      </c>
      <c r="W83" s="22">
        <f>(IF(AND(P83&gt;=Dynamisk!$F$40,P83&lt;=Dynamisk!$F$39),P83,(IF(P83&gt;Dynamisk!$F$39,Dynamisk!$F$39,#N/A))))-V83-U83</f>
        <v>69.881329030269185</v>
      </c>
      <c r="X83" s="23" t="e">
        <f>(IF(AND(P83&gt;=Dynamisk!$F$39,P83&lt;=Dynamisk!$F$38),P83,(IF(P83&gt;Dynamisk!$F$38,Dynamisk!$F$38,#N/A))))-V83-U83-W83</f>
        <v>#N/A</v>
      </c>
    </row>
    <row r="84" spans="1:24" x14ac:dyDescent="0.15">
      <c r="A84">
        <v>84</v>
      </c>
      <c r="B84">
        <v>84</v>
      </c>
      <c r="C84" t="s">
        <v>139</v>
      </c>
      <c r="D84" s="1">
        <v>0.83750000000000024</v>
      </c>
      <c r="E84" s="2">
        <f t="shared" si="5"/>
        <v>16.162500000000001</v>
      </c>
      <c r="F84" s="1">
        <f>Dynamisk!$C$14</f>
        <v>27.397260273972602</v>
      </c>
      <c r="G84" s="1">
        <f t="shared" si="6"/>
        <v>1.1415525114155252</v>
      </c>
      <c r="H84" s="2">
        <f>Dynamisk!$C$15</f>
        <v>34.246575342465754</v>
      </c>
      <c r="I84" s="2">
        <f>E84/$E$4*Dynamisk!$C$16</f>
        <v>194.74480222407695</v>
      </c>
      <c r="J84" s="2">
        <f t="shared" si="7"/>
        <v>8.1143667593365389</v>
      </c>
      <c r="K84" s="2">
        <f>E84/$E$4*Dynamisk!$C$17</f>
        <v>243.43100278009618</v>
      </c>
      <c r="L84" s="2">
        <f>(E84/$E$4)*Dynamisk!$C$16+F84</f>
        <v>222.14206249804954</v>
      </c>
      <c r="M84" s="2">
        <f>Dynamisk!$C$20/365</f>
        <v>34.246575342465754</v>
      </c>
      <c r="N84" s="2">
        <f t="shared" si="8"/>
        <v>1.4269406392694064</v>
      </c>
      <c r="O84" s="2">
        <f>(E84/$E$4)*Dynamisk!$C$16+F84</f>
        <v>222.14206249804954</v>
      </c>
      <c r="P84" s="2">
        <f t="shared" si="9"/>
        <v>256.38863784051529</v>
      </c>
      <c r="Q84" s="17" t="e">
        <f>IF(O84&lt;=Dynamisk!$F$51,Data_sorteret!O84,#N/A)</f>
        <v>#N/A</v>
      </c>
      <c r="R84" s="22" t="e">
        <f>IF(AND(O84&gt;=Dynamisk!$F$51,O84&lt;=Dynamisk!$F$50),O84,#N/A)</f>
        <v>#N/A</v>
      </c>
      <c r="S84" s="22">
        <f>IF(AND(O84&gt;=Dynamisk!$F$50,O84&lt;=Dynamisk!$F$49),O84,#N/A)</f>
        <v>222.14206249804954</v>
      </c>
      <c r="T84" s="34" t="e">
        <f>IF(O84&gt;=Dynamisk!$F$49,Data_sorteret!O84,#N/A)</f>
        <v>#N/A</v>
      </c>
      <c r="U84" s="17">
        <f>IF(P84&gt;=Dynamisk!$F$41,Dynamisk!$F$41,P84)</f>
        <v>74.703333321584452</v>
      </c>
      <c r="V84" s="22">
        <f>(IF(AND(P84&gt;=Dynamisk!$F$41,P84&lt;=Dynamisk!$F$40),P84,(IF(P84&gt;Dynamisk!$F$40,Dynamisk!$F$40,#N/A))))-U84</f>
        <v>112.05499998237669</v>
      </c>
      <c r="W84" s="22">
        <f>(IF(AND(P84&gt;=Dynamisk!$F$40,P84&lt;=Dynamisk!$F$39),P84,(IF(P84&gt;Dynamisk!$F$39,Dynamisk!$F$39,#N/A))))-V84-U84</f>
        <v>69.630304536554164</v>
      </c>
      <c r="X84" s="23" t="e">
        <f>(IF(AND(P84&gt;=Dynamisk!$F$39,P84&lt;=Dynamisk!$F$38),P84,(IF(P84&gt;Dynamisk!$F$38,Dynamisk!$F$38,#N/A))))-V84-U84-W84</f>
        <v>#N/A</v>
      </c>
    </row>
    <row r="85" spans="1:24" x14ac:dyDescent="0.15">
      <c r="A85">
        <v>54</v>
      </c>
      <c r="B85">
        <v>54</v>
      </c>
      <c r="C85" t="s">
        <v>109</v>
      </c>
      <c r="D85" s="1">
        <v>0.96666666666666645</v>
      </c>
      <c r="E85" s="2">
        <f t="shared" si="5"/>
        <v>16.033333333333335</v>
      </c>
      <c r="F85" s="1">
        <f>Dynamisk!$C$14</f>
        <v>27.397260273972602</v>
      </c>
      <c r="G85" s="1">
        <f t="shared" si="6"/>
        <v>1.1415525114155252</v>
      </c>
      <c r="H85" s="2">
        <f>Dynamisk!$C$15</f>
        <v>34.246575342465754</v>
      </c>
      <c r="I85" s="2">
        <f>E85/$E$4*Dynamisk!$C$16</f>
        <v>193.18845036304413</v>
      </c>
      <c r="J85" s="2">
        <f t="shared" si="7"/>
        <v>8.0495187651268392</v>
      </c>
      <c r="K85" s="2">
        <f>E85/$E$4*Dynamisk!$C$17</f>
        <v>241.48556295380516</v>
      </c>
      <c r="L85" s="2">
        <f>(E85/$E$4)*Dynamisk!$C$16+F85</f>
        <v>220.58571063701672</v>
      </c>
      <c r="M85" s="2">
        <f>Dynamisk!$C$20/365</f>
        <v>34.246575342465754</v>
      </c>
      <c r="N85" s="2">
        <f t="shared" si="8"/>
        <v>1.4269406392694064</v>
      </c>
      <c r="O85" s="2">
        <f>(E85/$E$4)*Dynamisk!$C$16+F85</f>
        <v>220.58571063701672</v>
      </c>
      <c r="P85" s="2">
        <f t="shared" si="9"/>
        <v>254.83228597948249</v>
      </c>
      <c r="Q85" s="17" t="e">
        <f>IF(O85&lt;=Dynamisk!$F$51,Data_sorteret!O85,#N/A)</f>
        <v>#N/A</v>
      </c>
      <c r="R85" s="22" t="e">
        <f>IF(AND(O85&gt;=Dynamisk!$F$51,O85&lt;=Dynamisk!$F$50),O85,#N/A)</f>
        <v>#N/A</v>
      </c>
      <c r="S85" s="22">
        <f>IF(AND(O85&gt;=Dynamisk!$F$50,O85&lt;=Dynamisk!$F$49),O85,#N/A)</f>
        <v>220.58571063701672</v>
      </c>
      <c r="T85" s="34" t="e">
        <f>IF(O85&gt;=Dynamisk!$F$49,Data_sorteret!O85,#N/A)</f>
        <v>#N/A</v>
      </c>
      <c r="U85" s="17">
        <f>IF(P85&gt;=Dynamisk!$F$41,Dynamisk!$F$41,P85)</f>
        <v>74.703333321584452</v>
      </c>
      <c r="V85" s="22">
        <f>(IF(AND(P85&gt;=Dynamisk!$F$41,P85&lt;=Dynamisk!$F$40),P85,(IF(P85&gt;Dynamisk!$F$40,Dynamisk!$F$40,#N/A))))-U85</f>
        <v>112.05499998237669</v>
      </c>
      <c r="W85" s="22">
        <f>(IF(AND(P85&gt;=Dynamisk!$F$40,P85&lt;=Dynamisk!$F$39),P85,(IF(P85&gt;Dynamisk!$F$39,Dynamisk!$F$39,#N/A))))-V85-U85</f>
        <v>68.073952675521369</v>
      </c>
      <c r="X85" s="23" t="e">
        <f>(IF(AND(P85&gt;=Dynamisk!$F$39,P85&lt;=Dynamisk!$F$38),P85,(IF(P85&gt;Dynamisk!$F$38,Dynamisk!$F$38,#N/A))))-V85-U85-W85</f>
        <v>#N/A</v>
      </c>
    </row>
    <row r="86" spans="1:24" x14ac:dyDescent="0.15">
      <c r="A86">
        <v>41</v>
      </c>
      <c r="B86">
        <v>41</v>
      </c>
      <c r="C86" t="s">
        <v>96</v>
      </c>
      <c r="D86" s="1">
        <v>0.99583333333333313</v>
      </c>
      <c r="E86" s="2">
        <f t="shared" si="5"/>
        <v>16.004166666666666</v>
      </c>
      <c r="F86" s="1">
        <f>Dynamisk!$C$14</f>
        <v>27.397260273972602</v>
      </c>
      <c r="G86" s="1">
        <f t="shared" si="6"/>
        <v>1.1415525114155252</v>
      </c>
      <c r="H86" s="2">
        <f>Dynamisk!$C$15</f>
        <v>34.246575342465754</v>
      </c>
      <c r="I86" s="2">
        <f>E86/$E$4*Dynamisk!$C$16</f>
        <v>192.83701607184312</v>
      </c>
      <c r="J86" s="2">
        <f t="shared" si="7"/>
        <v>8.0348756696601296</v>
      </c>
      <c r="K86" s="2">
        <f>E86/$E$4*Dynamisk!$C$17</f>
        <v>241.04627008980393</v>
      </c>
      <c r="L86" s="2">
        <f>(E86/$E$4)*Dynamisk!$C$16+F86</f>
        <v>220.23427634581572</v>
      </c>
      <c r="M86" s="2">
        <f>Dynamisk!$C$20/365</f>
        <v>34.246575342465754</v>
      </c>
      <c r="N86" s="2">
        <f t="shared" si="8"/>
        <v>1.4269406392694064</v>
      </c>
      <c r="O86" s="2">
        <f>(E86/$E$4)*Dynamisk!$C$16+F86</f>
        <v>220.23427634581572</v>
      </c>
      <c r="P86" s="2">
        <f t="shared" si="9"/>
        <v>254.48085168828146</v>
      </c>
      <c r="Q86" s="17" t="e">
        <f>IF(O86&lt;=Dynamisk!$F$51,Data_sorteret!O86,#N/A)</f>
        <v>#N/A</v>
      </c>
      <c r="R86" s="22" t="e">
        <f>IF(AND(O86&gt;=Dynamisk!$F$51,O86&lt;=Dynamisk!$F$50),O86,#N/A)</f>
        <v>#N/A</v>
      </c>
      <c r="S86" s="22">
        <f>IF(AND(O86&gt;=Dynamisk!$F$50,O86&lt;=Dynamisk!$F$49),O86,#N/A)</f>
        <v>220.23427634581572</v>
      </c>
      <c r="T86" s="34" t="e">
        <f>IF(O86&gt;=Dynamisk!$F$49,Data_sorteret!O86,#N/A)</f>
        <v>#N/A</v>
      </c>
      <c r="U86" s="17">
        <f>IF(P86&gt;=Dynamisk!$F$41,Dynamisk!$F$41,P86)</f>
        <v>74.703333321584452</v>
      </c>
      <c r="V86" s="22">
        <f>(IF(AND(P86&gt;=Dynamisk!$F$41,P86&lt;=Dynamisk!$F$40),P86,(IF(P86&gt;Dynamisk!$F$40,Dynamisk!$F$40,#N/A))))-U86</f>
        <v>112.05499998237669</v>
      </c>
      <c r="W86" s="22">
        <f>(IF(AND(P86&gt;=Dynamisk!$F$40,P86&lt;=Dynamisk!$F$39),P86,(IF(P86&gt;Dynamisk!$F$39,Dynamisk!$F$39,#N/A))))-V86-U86</f>
        <v>67.722518384320338</v>
      </c>
      <c r="X86" s="23" t="e">
        <f>(IF(AND(P86&gt;=Dynamisk!$F$39,P86&lt;=Dynamisk!$F$38),P86,(IF(P86&gt;Dynamisk!$F$38,Dynamisk!$F$38,#N/A))))-V86-U86-W86</f>
        <v>#N/A</v>
      </c>
    </row>
    <row r="87" spans="1:24" x14ac:dyDescent="0.15">
      <c r="A87">
        <v>15</v>
      </c>
      <c r="B87">
        <v>15</v>
      </c>
      <c r="C87" t="s">
        <v>70</v>
      </c>
      <c r="D87" s="1">
        <v>1.0708333333333331</v>
      </c>
      <c r="E87" s="2">
        <f t="shared" si="5"/>
        <v>15.929166666666667</v>
      </c>
      <c r="F87" s="1">
        <f>Dynamisk!$C$14</f>
        <v>27.397260273972602</v>
      </c>
      <c r="G87" s="1">
        <f t="shared" si="6"/>
        <v>1.1415525114155252</v>
      </c>
      <c r="H87" s="2">
        <f>Dynamisk!$C$15</f>
        <v>34.246575342465754</v>
      </c>
      <c r="I87" s="2">
        <f>E87/$E$4*Dynamisk!$C$16</f>
        <v>191.93332789446924</v>
      </c>
      <c r="J87" s="2">
        <f t="shared" si="7"/>
        <v>7.9972219956028852</v>
      </c>
      <c r="K87" s="2">
        <f>E87/$E$4*Dynamisk!$C$17</f>
        <v>239.91665986808655</v>
      </c>
      <c r="L87" s="2">
        <f>(E87/$E$4)*Dynamisk!$C$16+F87</f>
        <v>219.33058816844184</v>
      </c>
      <c r="M87" s="2">
        <f>Dynamisk!$C$20/365</f>
        <v>34.246575342465754</v>
      </c>
      <c r="N87" s="2">
        <f t="shared" si="8"/>
        <v>1.4269406392694064</v>
      </c>
      <c r="O87" s="2">
        <f>(E87/$E$4)*Dynamisk!$C$16+F87</f>
        <v>219.33058816844184</v>
      </c>
      <c r="P87" s="2">
        <f t="shared" si="9"/>
        <v>253.57716351090764</v>
      </c>
      <c r="Q87" s="17" t="e">
        <f>IF(O87&lt;=Dynamisk!$F$51,Data_sorteret!O87,#N/A)</f>
        <v>#N/A</v>
      </c>
      <c r="R87" s="22" t="e">
        <f>IF(AND(O87&gt;=Dynamisk!$F$51,O87&lt;=Dynamisk!$F$50),O87,#N/A)</f>
        <v>#N/A</v>
      </c>
      <c r="S87" s="22">
        <f>IF(AND(O87&gt;=Dynamisk!$F$50,O87&lt;=Dynamisk!$F$49),O87,#N/A)</f>
        <v>219.33058816844184</v>
      </c>
      <c r="T87" s="34" t="e">
        <f>IF(O87&gt;=Dynamisk!$F$49,Data_sorteret!O87,#N/A)</f>
        <v>#N/A</v>
      </c>
      <c r="U87" s="17">
        <f>IF(P87&gt;=Dynamisk!$F$41,Dynamisk!$F$41,P87)</f>
        <v>74.703333321584452</v>
      </c>
      <c r="V87" s="22">
        <f>(IF(AND(P87&gt;=Dynamisk!$F$41,P87&lt;=Dynamisk!$F$40),P87,(IF(P87&gt;Dynamisk!$F$40,Dynamisk!$F$40,#N/A))))-U87</f>
        <v>112.05499998237669</v>
      </c>
      <c r="W87" s="22">
        <f>(IF(AND(P87&gt;=Dynamisk!$F$40,P87&lt;=Dynamisk!$F$39),P87,(IF(P87&gt;Dynamisk!$F$39,Dynamisk!$F$39,#N/A))))-V87-U87</f>
        <v>66.818830206946487</v>
      </c>
      <c r="X87" s="23" t="e">
        <f>(IF(AND(P87&gt;=Dynamisk!$F$39,P87&lt;=Dynamisk!$F$38),P87,(IF(P87&gt;Dynamisk!$F$38,Dynamisk!$F$38,#N/A))))-V87-U87-W87</f>
        <v>#N/A</v>
      </c>
    </row>
    <row r="88" spans="1:24" x14ac:dyDescent="0.15">
      <c r="A88">
        <v>27</v>
      </c>
      <c r="B88">
        <v>27</v>
      </c>
      <c r="C88" t="s">
        <v>82</v>
      </c>
      <c r="D88" s="1">
        <v>1.1000000000000001</v>
      </c>
      <c r="E88" s="2">
        <f t="shared" si="5"/>
        <v>15.9</v>
      </c>
      <c r="F88" s="1">
        <f>Dynamisk!$C$14</f>
        <v>27.397260273972602</v>
      </c>
      <c r="G88" s="1">
        <f t="shared" si="6"/>
        <v>1.1415525114155252</v>
      </c>
      <c r="H88" s="2">
        <f>Dynamisk!$C$15</f>
        <v>34.246575342465754</v>
      </c>
      <c r="I88" s="2">
        <f>E88/$E$4*Dynamisk!$C$16</f>
        <v>191.58189360326827</v>
      </c>
      <c r="J88" s="2">
        <f t="shared" si="7"/>
        <v>7.9825789001361782</v>
      </c>
      <c r="K88" s="2">
        <f>E88/$E$4*Dynamisk!$C$17</f>
        <v>239.47736700408532</v>
      </c>
      <c r="L88" s="2">
        <f>(E88/$E$4)*Dynamisk!$C$16+F88</f>
        <v>218.97915387724086</v>
      </c>
      <c r="M88" s="2">
        <f>Dynamisk!$C$20/365</f>
        <v>34.246575342465754</v>
      </c>
      <c r="N88" s="2">
        <f t="shared" si="8"/>
        <v>1.4269406392694064</v>
      </c>
      <c r="O88" s="2">
        <f>(E88/$E$4)*Dynamisk!$C$16+F88</f>
        <v>218.97915387724086</v>
      </c>
      <c r="P88" s="2">
        <f t="shared" si="9"/>
        <v>253.22572921970664</v>
      </c>
      <c r="Q88" s="17" t="e">
        <f>IF(O88&lt;=Dynamisk!$F$51,Data_sorteret!O88,#N/A)</f>
        <v>#N/A</v>
      </c>
      <c r="R88" s="22" t="e">
        <f>IF(AND(O88&gt;=Dynamisk!$F$51,O88&lt;=Dynamisk!$F$50),O88,#N/A)</f>
        <v>#N/A</v>
      </c>
      <c r="S88" s="22">
        <f>IF(AND(O88&gt;=Dynamisk!$F$50,O88&lt;=Dynamisk!$F$49),O88,#N/A)</f>
        <v>218.97915387724086</v>
      </c>
      <c r="T88" s="34" t="e">
        <f>IF(O88&gt;=Dynamisk!$F$49,Data_sorteret!O88,#N/A)</f>
        <v>#N/A</v>
      </c>
      <c r="U88" s="17">
        <f>IF(P88&gt;=Dynamisk!$F$41,Dynamisk!$F$41,P88)</f>
        <v>74.703333321584452</v>
      </c>
      <c r="V88" s="22">
        <f>(IF(AND(P88&gt;=Dynamisk!$F$41,P88&lt;=Dynamisk!$F$40),P88,(IF(P88&gt;Dynamisk!$F$40,Dynamisk!$F$40,#N/A))))-U88</f>
        <v>112.05499998237669</v>
      </c>
      <c r="W88" s="22">
        <f>(IF(AND(P88&gt;=Dynamisk!$F$40,P88&lt;=Dynamisk!$F$39),P88,(IF(P88&gt;Dynamisk!$F$39,Dynamisk!$F$39,#N/A))))-V88-U88</f>
        <v>66.467395915745513</v>
      </c>
      <c r="X88" s="23" t="e">
        <f>(IF(AND(P88&gt;=Dynamisk!$F$39,P88&lt;=Dynamisk!$F$38),P88,(IF(P88&gt;Dynamisk!$F$38,Dynamisk!$F$38,#N/A))))-V88-U88-W88</f>
        <v>#N/A</v>
      </c>
    </row>
    <row r="89" spans="1:24" x14ac:dyDescent="0.15">
      <c r="A89">
        <v>357</v>
      </c>
      <c r="B89">
        <v>357</v>
      </c>
      <c r="C89" t="s">
        <v>412</v>
      </c>
      <c r="D89" s="1">
        <v>1.1625000000000001</v>
      </c>
      <c r="E89" s="2">
        <f t="shared" si="5"/>
        <v>15.8375</v>
      </c>
      <c r="F89" s="1">
        <f>Dynamisk!$C$14</f>
        <v>27.397260273972602</v>
      </c>
      <c r="G89" s="1">
        <f t="shared" si="6"/>
        <v>1.1415525114155252</v>
      </c>
      <c r="H89" s="2">
        <f>Dynamisk!$C$15</f>
        <v>34.246575342465754</v>
      </c>
      <c r="I89" s="2">
        <f>E89/$E$4*Dynamisk!$C$16</f>
        <v>190.82882012212335</v>
      </c>
      <c r="J89" s="2">
        <f t="shared" si="7"/>
        <v>7.9512008384218058</v>
      </c>
      <c r="K89" s="2">
        <f>E89/$E$4*Dynamisk!$C$17</f>
        <v>238.53602515265419</v>
      </c>
      <c r="L89" s="2">
        <f>(E89/$E$4)*Dynamisk!$C$16+F89</f>
        <v>218.22608039609594</v>
      </c>
      <c r="M89" s="2">
        <f>Dynamisk!$C$20/365</f>
        <v>34.246575342465754</v>
      </c>
      <c r="N89" s="2">
        <f t="shared" si="8"/>
        <v>1.4269406392694064</v>
      </c>
      <c r="O89" s="2">
        <f>(E89/$E$4)*Dynamisk!$C$16+F89</f>
        <v>218.22608039609594</v>
      </c>
      <c r="P89" s="2">
        <f t="shared" si="9"/>
        <v>252.47265573856171</v>
      </c>
      <c r="Q89" s="17" t="e">
        <f>IF(O89&lt;=Dynamisk!$F$51,Data_sorteret!O89,#N/A)</f>
        <v>#N/A</v>
      </c>
      <c r="R89" s="22" t="e">
        <f>IF(AND(O89&gt;=Dynamisk!$F$51,O89&lt;=Dynamisk!$F$50),O89,#N/A)</f>
        <v>#N/A</v>
      </c>
      <c r="S89" s="22">
        <f>IF(AND(O89&gt;=Dynamisk!$F$50,O89&lt;=Dynamisk!$F$49),O89,#N/A)</f>
        <v>218.22608039609594</v>
      </c>
      <c r="T89" s="34" t="e">
        <f>IF(O89&gt;=Dynamisk!$F$49,Data_sorteret!O89,#N/A)</f>
        <v>#N/A</v>
      </c>
      <c r="U89" s="17">
        <f>IF(P89&gt;=Dynamisk!$F$41,Dynamisk!$F$41,P89)</f>
        <v>74.703333321584452</v>
      </c>
      <c r="V89" s="22">
        <f>(IF(AND(P89&gt;=Dynamisk!$F$41,P89&lt;=Dynamisk!$F$40),P89,(IF(P89&gt;Dynamisk!$F$40,Dynamisk!$F$40,#N/A))))-U89</f>
        <v>112.05499998237669</v>
      </c>
      <c r="W89" s="22">
        <f>(IF(AND(P89&gt;=Dynamisk!$F$40,P89&lt;=Dynamisk!$F$39),P89,(IF(P89&gt;Dynamisk!$F$39,Dynamisk!$F$39,#N/A))))-V89-U89</f>
        <v>65.714322434600561</v>
      </c>
      <c r="X89" s="23" t="e">
        <f>(IF(AND(P89&gt;=Dynamisk!$F$39,P89&lt;=Dynamisk!$F$38),P89,(IF(P89&gt;Dynamisk!$F$38,Dynamisk!$F$38,#N/A))))-V89-U89-W89</f>
        <v>#N/A</v>
      </c>
    </row>
    <row r="90" spans="1:24" x14ac:dyDescent="0.15">
      <c r="A90">
        <v>55</v>
      </c>
      <c r="B90">
        <v>55</v>
      </c>
      <c r="C90" t="s">
        <v>110</v>
      </c>
      <c r="D90" s="1">
        <v>1.1708333333333332</v>
      </c>
      <c r="E90" s="2">
        <f t="shared" si="5"/>
        <v>15.829166666666667</v>
      </c>
      <c r="F90" s="1">
        <f>Dynamisk!$C$14</f>
        <v>27.397260273972602</v>
      </c>
      <c r="G90" s="1">
        <f t="shared" si="6"/>
        <v>1.1415525114155252</v>
      </c>
      <c r="H90" s="2">
        <f>Dynamisk!$C$15</f>
        <v>34.246575342465754</v>
      </c>
      <c r="I90" s="2">
        <f>E90/$E$4*Dynamisk!$C$16</f>
        <v>190.72841032463737</v>
      </c>
      <c r="J90" s="2">
        <f t="shared" si="7"/>
        <v>7.9470170968598906</v>
      </c>
      <c r="K90" s="2">
        <f>E90/$E$4*Dynamisk!$C$17</f>
        <v>238.41051290579671</v>
      </c>
      <c r="L90" s="2">
        <f>(E90/$E$4)*Dynamisk!$C$16+F90</f>
        <v>218.12567059860996</v>
      </c>
      <c r="M90" s="2">
        <f>Dynamisk!$C$20/365</f>
        <v>34.246575342465754</v>
      </c>
      <c r="N90" s="2">
        <f t="shared" si="8"/>
        <v>1.4269406392694064</v>
      </c>
      <c r="O90" s="2">
        <f>(E90/$E$4)*Dynamisk!$C$16+F90</f>
        <v>218.12567059860996</v>
      </c>
      <c r="P90" s="2">
        <f t="shared" si="9"/>
        <v>252.37224594107573</v>
      </c>
      <c r="Q90" s="17" t="e">
        <f>IF(O90&lt;=Dynamisk!$F$51,Data_sorteret!O90,#N/A)</f>
        <v>#N/A</v>
      </c>
      <c r="R90" s="22" t="e">
        <f>IF(AND(O90&gt;=Dynamisk!$F$51,O90&lt;=Dynamisk!$F$50),O90,#N/A)</f>
        <v>#N/A</v>
      </c>
      <c r="S90" s="22">
        <f>IF(AND(O90&gt;=Dynamisk!$F$50,O90&lt;=Dynamisk!$F$49),O90,#N/A)</f>
        <v>218.12567059860996</v>
      </c>
      <c r="T90" s="34" t="e">
        <f>IF(O90&gt;=Dynamisk!$F$49,Data_sorteret!O90,#N/A)</f>
        <v>#N/A</v>
      </c>
      <c r="U90" s="17">
        <f>IF(P90&gt;=Dynamisk!$F$41,Dynamisk!$F$41,P90)</f>
        <v>74.703333321584452</v>
      </c>
      <c r="V90" s="22">
        <f>(IF(AND(P90&gt;=Dynamisk!$F$41,P90&lt;=Dynamisk!$F$40),P90,(IF(P90&gt;Dynamisk!$F$40,Dynamisk!$F$40,#N/A))))-U90</f>
        <v>112.05499998237669</v>
      </c>
      <c r="W90" s="22">
        <f>(IF(AND(P90&gt;=Dynamisk!$F$40,P90&lt;=Dynamisk!$F$39),P90,(IF(P90&gt;Dynamisk!$F$39,Dynamisk!$F$39,#N/A))))-V90-U90</f>
        <v>65.613912637114609</v>
      </c>
      <c r="X90" s="23" t="e">
        <f>(IF(AND(P90&gt;=Dynamisk!$F$39,P90&lt;=Dynamisk!$F$38),P90,(IF(P90&gt;Dynamisk!$F$38,Dynamisk!$F$38,#N/A))))-V90-U90-W90</f>
        <v>#N/A</v>
      </c>
    </row>
    <row r="91" spans="1:24" x14ac:dyDescent="0.15">
      <c r="A91">
        <v>26</v>
      </c>
      <c r="B91">
        <v>26</v>
      </c>
      <c r="C91" t="s">
        <v>81</v>
      </c>
      <c r="D91" s="1">
        <v>1.3208333333333331</v>
      </c>
      <c r="E91" s="2">
        <f t="shared" si="5"/>
        <v>15.679166666666667</v>
      </c>
      <c r="F91" s="1">
        <f>Dynamisk!$C$14</f>
        <v>27.397260273972602</v>
      </c>
      <c r="G91" s="1">
        <f t="shared" si="6"/>
        <v>1.1415525114155252</v>
      </c>
      <c r="H91" s="2">
        <f>Dynamisk!$C$15</f>
        <v>34.246575342465754</v>
      </c>
      <c r="I91" s="2">
        <f>E91/$E$4*Dynamisk!$C$16</f>
        <v>188.92103396988955</v>
      </c>
      <c r="J91" s="2">
        <f t="shared" si="7"/>
        <v>7.8717097487453982</v>
      </c>
      <c r="K91" s="2">
        <f>E91/$E$4*Dynamisk!$C$17</f>
        <v>236.15129246236194</v>
      </c>
      <c r="L91" s="2">
        <f>(E91/$E$4)*Dynamisk!$C$16+F91</f>
        <v>216.31829424386214</v>
      </c>
      <c r="M91" s="2">
        <f>Dynamisk!$C$20/365</f>
        <v>34.246575342465754</v>
      </c>
      <c r="N91" s="2">
        <f t="shared" si="8"/>
        <v>1.4269406392694064</v>
      </c>
      <c r="O91" s="2">
        <f>(E91/$E$4)*Dynamisk!$C$16+F91</f>
        <v>216.31829424386214</v>
      </c>
      <c r="P91" s="2">
        <f t="shared" si="9"/>
        <v>250.56486958632792</v>
      </c>
      <c r="Q91" s="17" t="e">
        <f>IF(O91&lt;=Dynamisk!$F$51,Data_sorteret!O91,#N/A)</f>
        <v>#N/A</v>
      </c>
      <c r="R91" s="22" t="e">
        <f>IF(AND(O91&gt;=Dynamisk!$F$51,O91&lt;=Dynamisk!$F$50),O91,#N/A)</f>
        <v>#N/A</v>
      </c>
      <c r="S91" s="22">
        <f>IF(AND(O91&gt;=Dynamisk!$F$50,O91&lt;=Dynamisk!$F$49),O91,#N/A)</f>
        <v>216.31829424386214</v>
      </c>
      <c r="T91" s="34" t="e">
        <f>IF(O91&gt;=Dynamisk!$F$49,Data_sorteret!O91,#N/A)</f>
        <v>#N/A</v>
      </c>
      <c r="U91" s="17">
        <f>IF(P91&gt;=Dynamisk!$F$41,Dynamisk!$F$41,P91)</f>
        <v>74.703333321584452</v>
      </c>
      <c r="V91" s="22">
        <f>(IF(AND(P91&gt;=Dynamisk!$F$41,P91&lt;=Dynamisk!$F$40),P91,(IF(P91&gt;Dynamisk!$F$40,Dynamisk!$F$40,#N/A))))-U91</f>
        <v>112.05499998237669</v>
      </c>
      <c r="W91" s="22">
        <f>(IF(AND(P91&gt;=Dynamisk!$F$40,P91&lt;=Dynamisk!$F$39),P91,(IF(P91&gt;Dynamisk!$F$39,Dynamisk!$F$39,#N/A))))-V91-U91</f>
        <v>63.806536282366793</v>
      </c>
      <c r="X91" s="23" t="e">
        <f>(IF(AND(P91&gt;=Dynamisk!$F$39,P91&lt;=Dynamisk!$F$38),P91,(IF(P91&gt;Dynamisk!$F$38,Dynamisk!$F$38,#N/A))))-V91-U91-W91</f>
        <v>#N/A</v>
      </c>
    </row>
    <row r="92" spans="1:24" x14ac:dyDescent="0.15">
      <c r="A92">
        <v>21</v>
      </c>
      <c r="B92">
        <v>21</v>
      </c>
      <c r="C92" t="s">
        <v>76</v>
      </c>
      <c r="D92" s="1">
        <v>1.3541666666666663</v>
      </c>
      <c r="E92" s="2">
        <f t="shared" si="5"/>
        <v>15.645833333333334</v>
      </c>
      <c r="F92" s="1">
        <f>Dynamisk!$C$14</f>
        <v>27.397260273972602</v>
      </c>
      <c r="G92" s="1">
        <f t="shared" si="6"/>
        <v>1.1415525114155252</v>
      </c>
      <c r="H92" s="2">
        <f>Dynamisk!$C$15</f>
        <v>34.246575342465754</v>
      </c>
      <c r="I92" s="2">
        <f>E92/$E$4*Dynamisk!$C$16</f>
        <v>188.5193947799456</v>
      </c>
      <c r="J92" s="2">
        <f t="shared" si="7"/>
        <v>7.8549747824977336</v>
      </c>
      <c r="K92" s="2">
        <f>E92/$E$4*Dynamisk!$C$17</f>
        <v>235.64924347493198</v>
      </c>
      <c r="L92" s="2">
        <f>(E92/$E$4)*Dynamisk!$C$16+F92</f>
        <v>215.91665505391819</v>
      </c>
      <c r="M92" s="2">
        <f>Dynamisk!$C$20/365</f>
        <v>34.246575342465754</v>
      </c>
      <c r="N92" s="2">
        <f t="shared" si="8"/>
        <v>1.4269406392694064</v>
      </c>
      <c r="O92" s="2">
        <f>(E92/$E$4)*Dynamisk!$C$16+F92</f>
        <v>215.91665505391819</v>
      </c>
      <c r="P92" s="2">
        <f t="shared" si="9"/>
        <v>250.16323039638399</v>
      </c>
      <c r="Q92" s="17" t="e">
        <f>IF(O92&lt;=Dynamisk!$F$51,Data_sorteret!O92,#N/A)</f>
        <v>#N/A</v>
      </c>
      <c r="R92" s="22" t="e">
        <f>IF(AND(O92&gt;=Dynamisk!$F$51,O92&lt;=Dynamisk!$F$50),O92,#N/A)</f>
        <v>#N/A</v>
      </c>
      <c r="S92" s="22">
        <f>IF(AND(O92&gt;=Dynamisk!$F$50,O92&lt;=Dynamisk!$F$49),O92,#N/A)</f>
        <v>215.91665505391819</v>
      </c>
      <c r="T92" s="34" t="e">
        <f>IF(O92&gt;=Dynamisk!$F$49,Data_sorteret!O92,#N/A)</f>
        <v>#N/A</v>
      </c>
      <c r="U92" s="17">
        <f>IF(P92&gt;=Dynamisk!$F$41,Dynamisk!$F$41,P92)</f>
        <v>74.703333321584452</v>
      </c>
      <c r="V92" s="22">
        <f>(IF(AND(P92&gt;=Dynamisk!$F$41,P92&lt;=Dynamisk!$F$40),P92,(IF(P92&gt;Dynamisk!$F$40,Dynamisk!$F$40,#N/A))))-U92</f>
        <v>112.05499998237669</v>
      </c>
      <c r="W92" s="22">
        <f>(IF(AND(P92&gt;=Dynamisk!$F$40,P92&lt;=Dynamisk!$F$39),P92,(IF(P92&gt;Dynamisk!$F$39,Dynamisk!$F$39,#N/A))))-V92-U92</f>
        <v>63.404897092422871</v>
      </c>
      <c r="X92" s="23" t="e">
        <f>(IF(AND(P92&gt;=Dynamisk!$F$39,P92&lt;=Dynamisk!$F$38),P92,(IF(P92&gt;Dynamisk!$F$38,Dynamisk!$F$38,#N/A))))-V92-U92-W92</f>
        <v>#N/A</v>
      </c>
    </row>
    <row r="93" spans="1:24" x14ac:dyDescent="0.15">
      <c r="A93">
        <v>3</v>
      </c>
      <c r="B93">
        <v>3</v>
      </c>
      <c r="C93" t="s">
        <v>58</v>
      </c>
      <c r="D93" s="1">
        <v>1.416666666666667</v>
      </c>
      <c r="E93" s="2">
        <f t="shared" si="5"/>
        <v>15.583333333333332</v>
      </c>
      <c r="F93" s="1">
        <f>Dynamisk!$C$14</f>
        <v>27.397260273972602</v>
      </c>
      <c r="G93" s="1">
        <f t="shared" si="6"/>
        <v>1.1415525114155252</v>
      </c>
      <c r="H93" s="2">
        <f>Dynamisk!$C$15</f>
        <v>34.246575342465754</v>
      </c>
      <c r="I93" s="2">
        <f>E93/$E$4*Dynamisk!$C$16</f>
        <v>187.76632129880068</v>
      </c>
      <c r="J93" s="2">
        <f t="shared" si="7"/>
        <v>7.8235967207833612</v>
      </c>
      <c r="K93" s="2">
        <f>E93/$E$4*Dynamisk!$C$17</f>
        <v>234.70790162350082</v>
      </c>
      <c r="L93" s="2">
        <f>(E93/$E$4)*Dynamisk!$C$16+F93</f>
        <v>215.16358157277327</v>
      </c>
      <c r="M93" s="2">
        <f>Dynamisk!$C$20/365</f>
        <v>34.246575342465754</v>
      </c>
      <c r="N93" s="2">
        <f t="shared" si="8"/>
        <v>1.4269406392694064</v>
      </c>
      <c r="O93" s="2">
        <f>(E93/$E$4)*Dynamisk!$C$16+F93</f>
        <v>215.16358157277327</v>
      </c>
      <c r="P93" s="2">
        <f t="shared" si="9"/>
        <v>249.41015691523904</v>
      </c>
      <c r="Q93" s="17" t="e">
        <f>IF(O93&lt;=Dynamisk!$F$51,Data_sorteret!O93,#N/A)</f>
        <v>#N/A</v>
      </c>
      <c r="R93" s="22" t="e">
        <f>IF(AND(O93&gt;=Dynamisk!$F$51,O93&lt;=Dynamisk!$F$50),O93,#N/A)</f>
        <v>#N/A</v>
      </c>
      <c r="S93" s="22">
        <f>IF(AND(O93&gt;=Dynamisk!$F$50,O93&lt;=Dynamisk!$F$49),O93,#N/A)</f>
        <v>215.16358157277327</v>
      </c>
      <c r="T93" s="34" t="e">
        <f>IF(O93&gt;=Dynamisk!$F$49,Data_sorteret!O93,#N/A)</f>
        <v>#N/A</v>
      </c>
      <c r="U93" s="17">
        <f>IF(P93&gt;=Dynamisk!$F$41,Dynamisk!$F$41,P93)</f>
        <v>74.703333321584452</v>
      </c>
      <c r="V93" s="22">
        <f>(IF(AND(P93&gt;=Dynamisk!$F$41,P93&lt;=Dynamisk!$F$40),P93,(IF(P93&gt;Dynamisk!$F$40,Dynamisk!$F$40,#N/A))))-U93</f>
        <v>112.05499998237669</v>
      </c>
      <c r="W93" s="22">
        <f>(IF(AND(P93&gt;=Dynamisk!$F$40,P93&lt;=Dynamisk!$F$39),P93,(IF(P93&gt;Dynamisk!$F$39,Dynamisk!$F$39,#N/A))))-V93-U93</f>
        <v>62.651823611277919</v>
      </c>
      <c r="X93" s="23" t="e">
        <f>(IF(AND(P93&gt;=Dynamisk!$F$39,P93&lt;=Dynamisk!$F$38),P93,(IF(P93&gt;Dynamisk!$F$38,Dynamisk!$F$38,#N/A))))-V93-U93-W93</f>
        <v>#N/A</v>
      </c>
    </row>
    <row r="94" spans="1:24" x14ac:dyDescent="0.15">
      <c r="A94">
        <v>320</v>
      </c>
      <c r="B94">
        <v>320</v>
      </c>
      <c r="C94" t="s">
        <v>375</v>
      </c>
      <c r="D94" s="1">
        <v>1.4500000000000004</v>
      </c>
      <c r="E94" s="2">
        <f t="shared" si="5"/>
        <v>15.549999999999999</v>
      </c>
      <c r="F94" s="1">
        <f>Dynamisk!$C$14</f>
        <v>27.397260273972602</v>
      </c>
      <c r="G94" s="1">
        <f t="shared" si="6"/>
        <v>1.1415525114155252</v>
      </c>
      <c r="H94" s="2">
        <f>Dynamisk!$C$15</f>
        <v>34.246575342465754</v>
      </c>
      <c r="I94" s="2">
        <f>E94/$E$4*Dynamisk!$C$16</f>
        <v>187.3646821088567</v>
      </c>
      <c r="J94" s="2">
        <f t="shared" si="7"/>
        <v>7.8068617545356958</v>
      </c>
      <c r="K94" s="2">
        <f>E94/$E$4*Dynamisk!$C$17</f>
        <v>234.20585263607086</v>
      </c>
      <c r="L94" s="2">
        <f>(E94/$E$4)*Dynamisk!$C$16+F94</f>
        <v>214.76194238282929</v>
      </c>
      <c r="M94" s="2">
        <f>Dynamisk!$C$20/365</f>
        <v>34.246575342465754</v>
      </c>
      <c r="N94" s="2">
        <f t="shared" si="8"/>
        <v>1.4269406392694064</v>
      </c>
      <c r="O94" s="2">
        <f>(E94/$E$4)*Dynamisk!$C$16+F94</f>
        <v>214.76194238282929</v>
      </c>
      <c r="P94" s="2">
        <f t="shared" si="9"/>
        <v>249.00851772529509</v>
      </c>
      <c r="Q94" s="17" t="e">
        <f>IF(O94&lt;=Dynamisk!$F$51,Data_sorteret!O94,#N/A)</f>
        <v>#N/A</v>
      </c>
      <c r="R94" s="22" t="e">
        <f>IF(AND(O94&gt;=Dynamisk!$F$51,O94&lt;=Dynamisk!$F$50),O94,#N/A)</f>
        <v>#N/A</v>
      </c>
      <c r="S94" s="22">
        <f>IF(AND(O94&gt;=Dynamisk!$F$50,O94&lt;=Dynamisk!$F$49),O94,#N/A)</f>
        <v>214.76194238282929</v>
      </c>
      <c r="T94" s="34" t="e">
        <f>IF(O94&gt;=Dynamisk!$F$49,Data_sorteret!O94,#N/A)</f>
        <v>#N/A</v>
      </c>
      <c r="U94" s="17">
        <f>IF(P94&gt;=Dynamisk!$F$41,Dynamisk!$F$41,P94)</f>
        <v>74.703333321584452</v>
      </c>
      <c r="V94" s="22">
        <f>(IF(AND(P94&gt;=Dynamisk!$F$41,P94&lt;=Dynamisk!$F$40),P94,(IF(P94&gt;Dynamisk!$F$40,Dynamisk!$F$40,#N/A))))-U94</f>
        <v>112.05499998237669</v>
      </c>
      <c r="W94" s="22">
        <f>(IF(AND(P94&gt;=Dynamisk!$F$40,P94&lt;=Dynamisk!$F$39),P94,(IF(P94&gt;Dynamisk!$F$39,Dynamisk!$F$39,#N/A))))-V94-U94</f>
        <v>62.250184421333941</v>
      </c>
      <c r="X94" s="23" t="e">
        <f>(IF(AND(P94&gt;=Dynamisk!$F$39,P94&lt;=Dynamisk!$F$38),P94,(IF(P94&gt;Dynamisk!$F$38,Dynamisk!$F$38,#N/A))))-V94-U94-W94</f>
        <v>#N/A</v>
      </c>
    </row>
    <row r="95" spans="1:24" x14ac:dyDescent="0.15">
      <c r="A95">
        <v>39</v>
      </c>
      <c r="B95">
        <v>39</v>
      </c>
      <c r="C95" t="s">
        <v>94</v>
      </c>
      <c r="D95" s="1">
        <v>1.5041666666666667</v>
      </c>
      <c r="E95" s="2">
        <f t="shared" si="5"/>
        <v>15.495833333333334</v>
      </c>
      <c r="F95" s="1">
        <f>Dynamisk!$C$14</f>
        <v>27.397260273972602</v>
      </c>
      <c r="G95" s="1">
        <f t="shared" si="6"/>
        <v>1.1415525114155252</v>
      </c>
      <c r="H95" s="2">
        <f>Dynamisk!$C$15</f>
        <v>34.246575342465754</v>
      </c>
      <c r="I95" s="2">
        <f>E95/$E$4*Dynamisk!$C$16</f>
        <v>186.71201842519778</v>
      </c>
      <c r="J95" s="2">
        <f t="shared" si="7"/>
        <v>7.7796674343832413</v>
      </c>
      <c r="K95" s="2">
        <f>E95/$E$4*Dynamisk!$C$17</f>
        <v>233.39002303149724</v>
      </c>
      <c r="L95" s="2">
        <f>(E95/$E$4)*Dynamisk!$C$16+F95</f>
        <v>214.10927869917037</v>
      </c>
      <c r="M95" s="2">
        <f>Dynamisk!$C$20/365</f>
        <v>34.246575342465754</v>
      </c>
      <c r="N95" s="2">
        <f t="shared" si="8"/>
        <v>1.4269406392694064</v>
      </c>
      <c r="O95" s="2">
        <f>(E95/$E$4)*Dynamisk!$C$16+F95</f>
        <v>214.10927869917037</v>
      </c>
      <c r="P95" s="2">
        <f t="shared" si="9"/>
        <v>248.35585404163618</v>
      </c>
      <c r="Q95" s="17" t="e">
        <f>IF(O95&lt;=Dynamisk!$F$51,Data_sorteret!O95,#N/A)</f>
        <v>#N/A</v>
      </c>
      <c r="R95" s="22" t="e">
        <f>IF(AND(O95&gt;=Dynamisk!$F$51,O95&lt;=Dynamisk!$F$50),O95,#N/A)</f>
        <v>#N/A</v>
      </c>
      <c r="S95" s="22">
        <f>IF(AND(O95&gt;=Dynamisk!$F$50,O95&lt;=Dynamisk!$F$49),O95,#N/A)</f>
        <v>214.10927869917037</v>
      </c>
      <c r="T95" s="34" t="e">
        <f>IF(O95&gt;=Dynamisk!$F$49,Data_sorteret!O95,#N/A)</f>
        <v>#N/A</v>
      </c>
      <c r="U95" s="17">
        <f>IF(P95&gt;=Dynamisk!$F$41,Dynamisk!$F$41,P95)</f>
        <v>74.703333321584452</v>
      </c>
      <c r="V95" s="22">
        <f>(IF(AND(P95&gt;=Dynamisk!$F$41,P95&lt;=Dynamisk!$F$40),P95,(IF(P95&gt;Dynamisk!$F$40,Dynamisk!$F$40,#N/A))))-U95</f>
        <v>112.05499998237669</v>
      </c>
      <c r="W95" s="22">
        <f>(IF(AND(P95&gt;=Dynamisk!$F$40,P95&lt;=Dynamisk!$F$39),P95,(IF(P95&gt;Dynamisk!$F$39,Dynamisk!$F$39,#N/A))))-V95-U95</f>
        <v>61.597520737675055</v>
      </c>
      <c r="X95" s="23" t="e">
        <f>(IF(AND(P95&gt;=Dynamisk!$F$39,P95&lt;=Dynamisk!$F$38),P95,(IF(P95&gt;Dynamisk!$F$38,Dynamisk!$F$38,#N/A))))-V95-U95-W95</f>
        <v>#N/A</v>
      </c>
    </row>
    <row r="96" spans="1:24" x14ac:dyDescent="0.15">
      <c r="A96">
        <v>59</v>
      </c>
      <c r="B96">
        <v>59</v>
      </c>
      <c r="C96" t="s">
        <v>114</v>
      </c>
      <c r="D96" s="1">
        <v>1.5041666666666667</v>
      </c>
      <c r="E96" s="2">
        <f t="shared" si="5"/>
        <v>15.495833333333334</v>
      </c>
      <c r="F96" s="1">
        <f>Dynamisk!$C$14</f>
        <v>27.397260273972602</v>
      </c>
      <c r="G96" s="1">
        <f t="shared" si="6"/>
        <v>1.1415525114155252</v>
      </c>
      <c r="H96" s="2">
        <f>Dynamisk!$C$15</f>
        <v>34.246575342465754</v>
      </c>
      <c r="I96" s="2">
        <f>E96/$E$4*Dynamisk!$C$16</f>
        <v>186.71201842519778</v>
      </c>
      <c r="J96" s="2">
        <f t="shared" si="7"/>
        <v>7.7796674343832413</v>
      </c>
      <c r="K96" s="2">
        <f>E96/$E$4*Dynamisk!$C$17</f>
        <v>233.39002303149724</v>
      </c>
      <c r="L96" s="2">
        <f>(E96/$E$4)*Dynamisk!$C$16+F96</f>
        <v>214.10927869917037</v>
      </c>
      <c r="M96" s="2">
        <f>Dynamisk!$C$20/365</f>
        <v>34.246575342465754</v>
      </c>
      <c r="N96" s="2">
        <f t="shared" si="8"/>
        <v>1.4269406392694064</v>
      </c>
      <c r="O96" s="2">
        <f>(E96/$E$4)*Dynamisk!$C$16+F96</f>
        <v>214.10927869917037</v>
      </c>
      <c r="P96" s="2">
        <f t="shared" si="9"/>
        <v>248.35585404163618</v>
      </c>
      <c r="Q96" s="17" t="e">
        <f>IF(O96&lt;=Dynamisk!$F$51,Data_sorteret!O96,#N/A)</f>
        <v>#N/A</v>
      </c>
      <c r="R96" s="22" t="e">
        <f>IF(AND(O96&gt;=Dynamisk!$F$51,O96&lt;=Dynamisk!$F$50),O96,#N/A)</f>
        <v>#N/A</v>
      </c>
      <c r="S96" s="22">
        <f>IF(AND(O96&gt;=Dynamisk!$F$50,O96&lt;=Dynamisk!$F$49),O96,#N/A)</f>
        <v>214.10927869917037</v>
      </c>
      <c r="T96" s="34" t="e">
        <f>IF(O96&gt;=Dynamisk!$F$49,Data_sorteret!O96,#N/A)</f>
        <v>#N/A</v>
      </c>
      <c r="U96" s="17">
        <f>IF(P96&gt;=Dynamisk!$F$41,Dynamisk!$F$41,P96)</f>
        <v>74.703333321584452</v>
      </c>
      <c r="V96" s="22">
        <f>(IF(AND(P96&gt;=Dynamisk!$F$41,P96&lt;=Dynamisk!$F$40),P96,(IF(P96&gt;Dynamisk!$F$40,Dynamisk!$F$40,#N/A))))-U96</f>
        <v>112.05499998237669</v>
      </c>
      <c r="W96" s="22">
        <f>(IF(AND(P96&gt;=Dynamisk!$F$40,P96&lt;=Dynamisk!$F$39),P96,(IF(P96&gt;Dynamisk!$F$39,Dynamisk!$F$39,#N/A))))-V96-U96</f>
        <v>61.597520737675055</v>
      </c>
      <c r="X96" s="23" t="e">
        <f>(IF(AND(P96&gt;=Dynamisk!$F$39,P96&lt;=Dynamisk!$F$38),P96,(IF(P96&gt;Dynamisk!$F$38,Dynamisk!$F$38,#N/A))))-V96-U96-W96</f>
        <v>#N/A</v>
      </c>
    </row>
    <row r="97" spans="1:24" x14ac:dyDescent="0.15">
      <c r="A97">
        <v>23</v>
      </c>
      <c r="B97">
        <v>23</v>
      </c>
      <c r="C97" t="s">
        <v>78</v>
      </c>
      <c r="D97" s="1">
        <v>1.5291666666666666</v>
      </c>
      <c r="E97" s="2">
        <f t="shared" si="5"/>
        <v>15.470833333333333</v>
      </c>
      <c r="F97" s="1">
        <f>Dynamisk!$C$14</f>
        <v>27.397260273972602</v>
      </c>
      <c r="G97" s="1">
        <f t="shared" si="6"/>
        <v>1.1415525114155252</v>
      </c>
      <c r="H97" s="2">
        <f>Dynamisk!$C$15</f>
        <v>34.246575342465754</v>
      </c>
      <c r="I97" s="2">
        <f>E97/$E$4*Dynamisk!$C$16</f>
        <v>186.41078903273979</v>
      </c>
      <c r="J97" s="2">
        <f t="shared" si="7"/>
        <v>7.7671162096974911</v>
      </c>
      <c r="K97" s="2">
        <f>E97/$E$4*Dynamisk!$C$17</f>
        <v>233.01348629092473</v>
      </c>
      <c r="L97" s="2">
        <f>(E97/$E$4)*Dynamisk!$C$16+F97</f>
        <v>213.80804930671238</v>
      </c>
      <c r="M97" s="2">
        <f>Dynamisk!$C$20/365</f>
        <v>34.246575342465754</v>
      </c>
      <c r="N97" s="2">
        <f t="shared" si="8"/>
        <v>1.4269406392694064</v>
      </c>
      <c r="O97" s="2">
        <f>(E97/$E$4)*Dynamisk!$C$16+F97</f>
        <v>213.80804930671238</v>
      </c>
      <c r="P97" s="2">
        <f t="shared" si="9"/>
        <v>248.05462464917818</v>
      </c>
      <c r="Q97" s="17" t="e">
        <f>IF(O97&lt;=Dynamisk!$F$51,Data_sorteret!O97,#N/A)</f>
        <v>#N/A</v>
      </c>
      <c r="R97" s="22" t="e">
        <f>IF(AND(O97&gt;=Dynamisk!$F$51,O97&lt;=Dynamisk!$F$50),O97,#N/A)</f>
        <v>#N/A</v>
      </c>
      <c r="S97" s="22">
        <f>IF(AND(O97&gt;=Dynamisk!$F$50,O97&lt;=Dynamisk!$F$49),O97,#N/A)</f>
        <v>213.80804930671238</v>
      </c>
      <c r="T97" s="34" t="e">
        <f>IF(O97&gt;=Dynamisk!$F$49,Data_sorteret!O97,#N/A)</f>
        <v>#N/A</v>
      </c>
      <c r="U97" s="17">
        <f>IF(P97&gt;=Dynamisk!$F$41,Dynamisk!$F$41,P97)</f>
        <v>74.703333321584452</v>
      </c>
      <c r="V97" s="22">
        <f>(IF(AND(P97&gt;=Dynamisk!$F$41,P97&lt;=Dynamisk!$F$40),P97,(IF(P97&gt;Dynamisk!$F$40,Dynamisk!$F$40,#N/A))))-U97</f>
        <v>112.05499998237669</v>
      </c>
      <c r="W97" s="22">
        <f>(IF(AND(P97&gt;=Dynamisk!$F$40,P97&lt;=Dynamisk!$F$39),P97,(IF(P97&gt;Dynamisk!$F$39,Dynamisk!$F$39,#N/A))))-V97-U97</f>
        <v>61.296291345217028</v>
      </c>
      <c r="X97" s="23" t="e">
        <f>(IF(AND(P97&gt;=Dynamisk!$F$39,P97&lt;=Dynamisk!$F$38),P97,(IF(P97&gt;Dynamisk!$F$38,Dynamisk!$F$38,#N/A))))-V97-U97-W97</f>
        <v>#N/A</v>
      </c>
    </row>
    <row r="98" spans="1:24" x14ac:dyDescent="0.15">
      <c r="A98">
        <v>83</v>
      </c>
      <c r="B98">
        <v>83</v>
      </c>
      <c r="C98" t="s">
        <v>138</v>
      </c>
      <c r="D98" s="1">
        <v>1.5416666666666667</v>
      </c>
      <c r="E98" s="2">
        <f t="shared" si="5"/>
        <v>15.458333333333334</v>
      </c>
      <c r="F98" s="1">
        <f>Dynamisk!$C$14</f>
        <v>27.397260273972602</v>
      </c>
      <c r="G98" s="1">
        <f t="shared" si="6"/>
        <v>1.1415525114155252</v>
      </c>
      <c r="H98" s="2">
        <f>Dynamisk!$C$15</f>
        <v>34.246575342465754</v>
      </c>
      <c r="I98" s="2">
        <f>E98/$E$4*Dynamisk!$C$16</f>
        <v>186.26017433651083</v>
      </c>
      <c r="J98" s="2">
        <f t="shared" si="7"/>
        <v>7.7608405973546182</v>
      </c>
      <c r="K98" s="2">
        <f>E98/$E$4*Dynamisk!$C$17</f>
        <v>232.82521792063852</v>
      </c>
      <c r="L98" s="2">
        <f>(E98/$E$4)*Dynamisk!$C$16+F98</f>
        <v>213.65743461048342</v>
      </c>
      <c r="M98" s="2">
        <f>Dynamisk!$C$20/365</f>
        <v>34.246575342465754</v>
      </c>
      <c r="N98" s="2">
        <f t="shared" si="8"/>
        <v>1.4269406392694064</v>
      </c>
      <c r="O98" s="2">
        <f>(E98/$E$4)*Dynamisk!$C$16+F98</f>
        <v>213.65743461048342</v>
      </c>
      <c r="P98" s="2">
        <f t="shared" si="9"/>
        <v>247.9040099529492</v>
      </c>
      <c r="Q98" s="17" t="e">
        <f>IF(O98&lt;=Dynamisk!$F$51,Data_sorteret!O98,#N/A)</f>
        <v>#N/A</v>
      </c>
      <c r="R98" s="22" t="e">
        <f>IF(AND(O98&gt;=Dynamisk!$F$51,O98&lt;=Dynamisk!$F$50),O98,#N/A)</f>
        <v>#N/A</v>
      </c>
      <c r="S98" s="22">
        <f>IF(AND(O98&gt;=Dynamisk!$F$50,O98&lt;=Dynamisk!$F$49),O98,#N/A)</f>
        <v>213.65743461048342</v>
      </c>
      <c r="T98" s="34" t="e">
        <f>IF(O98&gt;=Dynamisk!$F$49,Data_sorteret!O98,#N/A)</f>
        <v>#N/A</v>
      </c>
      <c r="U98" s="17">
        <f>IF(P98&gt;=Dynamisk!$F$41,Dynamisk!$F$41,P98)</f>
        <v>74.703333321584452</v>
      </c>
      <c r="V98" s="22">
        <f>(IF(AND(P98&gt;=Dynamisk!$F$41,P98&lt;=Dynamisk!$F$40),P98,(IF(P98&gt;Dynamisk!$F$40,Dynamisk!$F$40,#N/A))))-U98</f>
        <v>112.05499998237669</v>
      </c>
      <c r="W98" s="22">
        <f>(IF(AND(P98&gt;=Dynamisk!$F$40,P98&lt;=Dynamisk!$F$39),P98,(IF(P98&gt;Dynamisk!$F$39,Dynamisk!$F$39,#N/A))))-V98-U98</f>
        <v>61.145676648988072</v>
      </c>
      <c r="X98" s="23" t="e">
        <f>(IF(AND(P98&gt;=Dynamisk!$F$39,P98&lt;=Dynamisk!$F$38),P98,(IF(P98&gt;Dynamisk!$F$38,Dynamisk!$F$38,#N/A))))-V98-U98-W98</f>
        <v>#N/A</v>
      </c>
    </row>
    <row r="99" spans="1:24" x14ac:dyDescent="0.15">
      <c r="A99">
        <v>359</v>
      </c>
      <c r="B99">
        <v>359</v>
      </c>
      <c r="C99" t="s">
        <v>414</v>
      </c>
      <c r="D99" s="1">
        <v>1.7000000000000004</v>
      </c>
      <c r="E99" s="2">
        <f t="shared" si="5"/>
        <v>15.299999999999999</v>
      </c>
      <c r="F99" s="1">
        <f>Dynamisk!$C$14</f>
        <v>27.397260273972602</v>
      </c>
      <c r="G99" s="1">
        <f t="shared" si="6"/>
        <v>1.1415525114155252</v>
      </c>
      <c r="H99" s="2">
        <f>Dynamisk!$C$15</f>
        <v>34.246575342465754</v>
      </c>
      <c r="I99" s="2">
        <f>E99/$E$4*Dynamisk!$C$16</f>
        <v>184.352388184277</v>
      </c>
      <c r="J99" s="2">
        <f t="shared" si="7"/>
        <v>7.6813495076782088</v>
      </c>
      <c r="K99" s="2">
        <f>E99/$E$4*Dynamisk!$C$17</f>
        <v>230.44048523034624</v>
      </c>
      <c r="L99" s="2">
        <f>(E99/$E$4)*Dynamisk!$C$16+F99</f>
        <v>211.7496484582496</v>
      </c>
      <c r="M99" s="2">
        <f>Dynamisk!$C$20/365</f>
        <v>34.246575342465754</v>
      </c>
      <c r="N99" s="2">
        <f t="shared" si="8"/>
        <v>1.4269406392694064</v>
      </c>
      <c r="O99" s="2">
        <f>(E99/$E$4)*Dynamisk!$C$16+F99</f>
        <v>211.7496484582496</v>
      </c>
      <c r="P99" s="2">
        <f t="shared" si="9"/>
        <v>245.99622380071537</v>
      </c>
      <c r="Q99" s="17" t="e">
        <f>IF(O99&lt;=Dynamisk!$F$51,Data_sorteret!O99,#N/A)</f>
        <v>#N/A</v>
      </c>
      <c r="R99" s="22" t="e">
        <f>IF(AND(O99&gt;=Dynamisk!$F$51,O99&lt;=Dynamisk!$F$50),O99,#N/A)</f>
        <v>#N/A</v>
      </c>
      <c r="S99" s="22">
        <f>IF(AND(O99&gt;=Dynamisk!$F$50,O99&lt;=Dynamisk!$F$49),O99,#N/A)</f>
        <v>211.7496484582496</v>
      </c>
      <c r="T99" s="34" t="e">
        <f>IF(O99&gt;=Dynamisk!$F$49,Data_sorteret!O99,#N/A)</f>
        <v>#N/A</v>
      </c>
      <c r="U99" s="17">
        <f>IF(P99&gt;=Dynamisk!$F$41,Dynamisk!$F$41,P99)</f>
        <v>74.703333321584452</v>
      </c>
      <c r="V99" s="22">
        <f>(IF(AND(P99&gt;=Dynamisk!$F$41,P99&lt;=Dynamisk!$F$40),P99,(IF(P99&gt;Dynamisk!$F$40,Dynamisk!$F$40,#N/A))))-U99</f>
        <v>112.05499998237669</v>
      </c>
      <c r="W99" s="22">
        <f>(IF(AND(P99&gt;=Dynamisk!$F$40,P99&lt;=Dynamisk!$F$39),P99,(IF(P99&gt;Dynamisk!$F$39,Dynamisk!$F$39,#N/A))))-V99-U99</f>
        <v>59.237890496754247</v>
      </c>
      <c r="X99" s="23" t="e">
        <f>(IF(AND(P99&gt;=Dynamisk!$F$39,P99&lt;=Dynamisk!$F$38),P99,(IF(P99&gt;Dynamisk!$F$38,Dynamisk!$F$38,#N/A))))-V99-U99-W99</f>
        <v>#N/A</v>
      </c>
    </row>
    <row r="100" spans="1:24" x14ac:dyDescent="0.15">
      <c r="A100">
        <v>18</v>
      </c>
      <c r="B100">
        <v>18</v>
      </c>
      <c r="C100" t="s">
        <v>73</v>
      </c>
      <c r="D100" s="1">
        <v>1.8624999999999998</v>
      </c>
      <c r="E100" s="2">
        <f t="shared" si="5"/>
        <v>15.137499999999999</v>
      </c>
      <c r="F100" s="1">
        <f>Dynamisk!$C$14</f>
        <v>27.397260273972602</v>
      </c>
      <c r="G100" s="1">
        <f t="shared" si="6"/>
        <v>1.1415525114155252</v>
      </c>
      <c r="H100" s="2">
        <f>Dynamisk!$C$15</f>
        <v>34.246575342465754</v>
      </c>
      <c r="I100" s="2">
        <f>E100/$E$4*Dynamisk!$C$16</f>
        <v>182.3943971333002</v>
      </c>
      <c r="J100" s="2">
        <f t="shared" si="7"/>
        <v>7.5997665472208418</v>
      </c>
      <c r="K100" s="2">
        <f>E100/$E$4*Dynamisk!$C$17</f>
        <v>227.99299641662526</v>
      </c>
      <c r="L100" s="2">
        <f>(E100/$E$4)*Dynamisk!$C$16+F100</f>
        <v>209.79165740727279</v>
      </c>
      <c r="M100" s="2">
        <f>Dynamisk!$C$20/365</f>
        <v>34.246575342465754</v>
      </c>
      <c r="N100" s="2">
        <f t="shared" si="8"/>
        <v>1.4269406392694064</v>
      </c>
      <c r="O100" s="2">
        <f>(E100/$E$4)*Dynamisk!$C$16+F100</f>
        <v>209.79165740727279</v>
      </c>
      <c r="P100" s="2">
        <f t="shared" si="9"/>
        <v>244.0382327497386</v>
      </c>
      <c r="Q100" s="17" t="e">
        <f>IF(O100&lt;=Dynamisk!$F$51,Data_sorteret!O100,#N/A)</f>
        <v>#N/A</v>
      </c>
      <c r="R100" s="22" t="e">
        <f>IF(AND(O100&gt;=Dynamisk!$F$51,O100&lt;=Dynamisk!$F$50),O100,#N/A)</f>
        <v>#N/A</v>
      </c>
      <c r="S100" s="22">
        <f>IF(AND(O100&gt;=Dynamisk!$F$50,O100&lt;=Dynamisk!$F$49),O100,#N/A)</f>
        <v>209.79165740727279</v>
      </c>
      <c r="T100" s="34" t="e">
        <f>IF(O100&gt;=Dynamisk!$F$49,Data_sorteret!O100,#N/A)</f>
        <v>#N/A</v>
      </c>
      <c r="U100" s="17">
        <f>IF(P100&gt;=Dynamisk!$F$41,Dynamisk!$F$41,P100)</f>
        <v>74.703333321584452</v>
      </c>
      <c r="V100" s="22">
        <f>(IF(AND(P100&gt;=Dynamisk!$F$41,P100&lt;=Dynamisk!$F$40),P100,(IF(P100&gt;Dynamisk!$F$40,Dynamisk!$F$40,#N/A))))-U100</f>
        <v>112.05499998237669</v>
      </c>
      <c r="W100" s="22">
        <f>(IF(AND(P100&gt;=Dynamisk!$F$40,P100&lt;=Dynamisk!$F$39),P100,(IF(P100&gt;Dynamisk!$F$39,Dynamisk!$F$39,#N/A))))-V100-U100</f>
        <v>57.279899445777474</v>
      </c>
      <c r="X100" s="23" t="e">
        <f>(IF(AND(P100&gt;=Dynamisk!$F$39,P100&lt;=Dynamisk!$F$38),P100,(IF(P100&gt;Dynamisk!$F$38,Dynamisk!$F$38,#N/A))))-V100-U100-W100</f>
        <v>#N/A</v>
      </c>
    </row>
    <row r="101" spans="1:24" x14ac:dyDescent="0.15">
      <c r="A101">
        <v>323</v>
      </c>
      <c r="B101">
        <v>323</v>
      </c>
      <c r="C101" t="s">
        <v>378</v>
      </c>
      <c r="D101" s="1">
        <v>1.8666666666666663</v>
      </c>
      <c r="E101" s="2">
        <f t="shared" si="5"/>
        <v>15.133333333333333</v>
      </c>
      <c r="F101" s="1">
        <f>Dynamisk!$C$14</f>
        <v>27.397260273972602</v>
      </c>
      <c r="G101" s="1">
        <f t="shared" si="6"/>
        <v>1.1415525114155252</v>
      </c>
      <c r="H101" s="2">
        <f>Dynamisk!$C$15</f>
        <v>34.246575342465754</v>
      </c>
      <c r="I101" s="2">
        <f>E101/$E$4*Dynamisk!$C$16</f>
        <v>182.3441922345572</v>
      </c>
      <c r="J101" s="2">
        <f t="shared" si="7"/>
        <v>7.5976746764398833</v>
      </c>
      <c r="K101" s="2">
        <f>E101/$E$4*Dynamisk!$C$17</f>
        <v>227.9302402931965</v>
      </c>
      <c r="L101" s="2">
        <f>(E101/$E$4)*Dynamisk!$C$16+F101</f>
        <v>209.74145250852979</v>
      </c>
      <c r="M101" s="2">
        <f>Dynamisk!$C$20/365</f>
        <v>34.246575342465754</v>
      </c>
      <c r="N101" s="2">
        <f t="shared" si="8"/>
        <v>1.4269406392694064</v>
      </c>
      <c r="O101" s="2">
        <f>(E101/$E$4)*Dynamisk!$C$16+F101</f>
        <v>209.74145250852979</v>
      </c>
      <c r="P101" s="2">
        <f t="shared" si="9"/>
        <v>243.98802785099559</v>
      </c>
      <c r="Q101" s="17" t="e">
        <f>IF(O101&lt;=Dynamisk!$F$51,Data_sorteret!O101,#N/A)</f>
        <v>#N/A</v>
      </c>
      <c r="R101" s="22" t="e">
        <f>IF(AND(O101&gt;=Dynamisk!$F$51,O101&lt;=Dynamisk!$F$50),O101,#N/A)</f>
        <v>#N/A</v>
      </c>
      <c r="S101" s="22">
        <f>IF(AND(O101&gt;=Dynamisk!$F$50,O101&lt;=Dynamisk!$F$49),O101,#N/A)</f>
        <v>209.74145250852979</v>
      </c>
      <c r="T101" s="34" t="e">
        <f>IF(O101&gt;=Dynamisk!$F$49,Data_sorteret!O101,#N/A)</f>
        <v>#N/A</v>
      </c>
      <c r="U101" s="17">
        <f>IF(P101&gt;=Dynamisk!$F$41,Dynamisk!$F$41,P101)</f>
        <v>74.703333321584452</v>
      </c>
      <c r="V101" s="22">
        <f>(IF(AND(P101&gt;=Dynamisk!$F$41,P101&lt;=Dynamisk!$F$40),P101,(IF(P101&gt;Dynamisk!$F$40,Dynamisk!$F$40,#N/A))))-U101</f>
        <v>112.05499998237669</v>
      </c>
      <c r="W101" s="22">
        <f>(IF(AND(P101&gt;=Dynamisk!$F$40,P101&lt;=Dynamisk!$F$39),P101,(IF(P101&gt;Dynamisk!$F$39,Dynamisk!$F$39,#N/A))))-V101-U101</f>
        <v>57.22969454703447</v>
      </c>
      <c r="X101" s="23" t="e">
        <f>(IF(AND(P101&gt;=Dynamisk!$F$39,P101&lt;=Dynamisk!$F$38),P101,(IF(P101&gt;Dynamisk!$F$38,Dynamisk!$F$38,#N/A))))-V101-U101-W101</f>
        <v>#N/A</v>
      </c>
    </row>
    <row r="102" spans="1:24" x14ac:dyDescent="0.15">
      <c r="A102">
        <v>346</v>
      </c>
      <c r="B102">
        <v>346</v>
      </c>
      <c r="C102" t="s">
        <v>401</v>
      </c>
      <c r="D102" s="1">
        <v>1.8666666666666665</v>
      </c>
      <c r="E102" s="2">
        <f t="shared" si="5"/>
        <v>15.133333333333333</v>
      </c>
      <c r="F102" s="1">
        <f>Dynamisk!$C$14</f>
        <v>27.397260273972602</v>
      </c>
      <c r="G102" s="1">
        <f t="shared" si="6"/>
        <v>1.1415525114155252</v>
      </c>
      <c r="H102" s="2">
        <f>Dynamisk!$C$15</f>
        <v>34.246575342465754</v>
      </c>
      <c r="I102" s="2">
        <f>E102/$E$4*Dynamisk!$C$16</f>
        <v>182.3441922345572</v>
      </c>
      <c r="J102" s="2">
        <f t="shared" si="7"/>
        <v>7.5976746764398833</v>
      </c>
      <c r="K102" s="2">
        <f>E102/$E$4*Dynamisk!$C$17</f>
        <v>227.9302402931965</v>
      </c>
      <c r="L102" s="2">
        <f>(E102/$E$4)*Dynamisk!$C$16+F102</f>
        <v>209.74145250852979</v>
      </c>
      <c r="M102" s="2">
        <f>Dynamisk!$C$20/365</f>
        <v>34.246575342465754</v>
      </c>
      <c r="N102" s="2">
        <f t="shared" si="8"/>
        <v>1.4269406392694064</v>
      </c>
      <c r="O102" s="2">
        <f>(E102/$E$4)*Dynamisk!$C$16+F102</f>
        <v>209.74145250852979</v>
      </c>
      <c r="P102" s="2">
        <f t="shared" si="9"/>
        <v>243.98802785099559</v>
      </c>
      <c r="Q102" s="17" t="e">
        <f>IF(O102&lt;=Dynamisk!$F$51,Data_sorteret!O102,#N/A)</f>
        <v>#N/A</v>
      </c>
      <c r="R102" s="22" t="e">
        <f>IF(AND(O102&gt;=Dynamisk!$F$51,O102&lt;=Dynamisk!$F$50),O102,#N/A)</f>
        <v>#N/A</v>
      </c>
      <c r="S102" s="22">
        <f>IF(AND(O102&gt;=Dynamisk!$F$50,O102&lt;=Dynamisk!$F$49),O102,#N/A)</f>
        <v>209.74145250852979</v>
      </c>
      <c r="T102" s="34" t="e">
        <f>IF(O102&gt;=Dynamisk!$F$49,Data_sorteret!O102,#N/A)</f>
        <v>#N/A</v>
      </c>
      <c r="U102" s="17">
        <f>IF(P102&gt;=Dynamisk!$F$41,Dynamisk!$F$41,P102)</f>
        <v>74.703333321584452</v>
      </c>
      <c r="V102" s="22">
        <f>(IF(AND(P102&gt;=Dynamisk!$F$41,P102&lt;=Dynamisk!$F$40),P102,(IF(P102&gt;Dynamisk!$F$40,Dynamisk!$F$40,#N/A))))-U102</f>
        <v>112.05499998237669</v>
      </c>
      <c r="W102" s="22">
        <f>(IF(AND(P102&gt;=Dynamisk!$F$40,P102&lt;=Dynamisk!$F$39),P102,(IF(P102&gt;Dynamisk!$F$39,Dynamisk!$F$39,#N/A))))-V102-U102</f>
        <v>57.22969454703447</v>
      </c>
      <c r="X102" s="23" t="e">
        <f>(IF(AND(P102&gt;=Dynamisk!$F$39,P102&lt;=Dynamisk!$F$38),P102,(IF(P102&gt;Dynamisk!$F$38,Dynamisk!$F$38,#N/A))))-V102-U102-W102</f>
        <v>#N/A</v>
      </c>
    </row>
    <row r="103" spans="1:24" x14ac:dyDescent="0.15">
      <c r="A103">
        <v>324</v>
      </c>
      <c r="B103">
        <v>324</v>
      </c>
      <c r="C103" t="s">
        <v>379</v>
      </c>
      <c r="D103" s="1">
        <v>1.958333333333333</v>
      </c>
      <c r="E103" s="2">
        <f t="shared" si="5"/>
        <v>15.041666666666668</v>
      </c>
      <c r="F103" s="1">
        <f>Dynamisk!$C$14</f>
        <v>27.397260273972602</v>
      </c>
      <c r="G103" s="1">
        <f t="shared" si="6"/>
        <v>1.1415525114155252</v>
      </c>
      <c r="H103" s="2">
        <f>Dynamisk!$C$15</f>
        <v>34.246575342465754</v>
      </c>
      <c r="I103" s="2">
        <f>E103/$E$4*Dynamisk!$C$16</f>
        <v>181.23968446221133</v>
      </c>
      <c r="J103" s="2">
        <f t="shared" si="7"/>
        <v>7.5516535192588057</v>
      </c>
      <c r="K103" s="2">
        <f>E103/$E$4*Dynamisk!$C$17</f>
        <v>226.54960557776417</v>
      </c>
      <c r="L103" s="2">
        <f>(E103/$E$4)*Dynamisk!$C$16+F103</f>
        <v>208.63694473618392</v>
      </c>
      <c r="M103" s="2">
        <f>Dynamisk!$C$20/365</f>
        <v>34.246575342465754</v>
      </c>
      <c r="N103" s="2">
        <f t="shared" si="8"/>
        <v>1.4269406392694064</v>
      </c>
      <c r="O103" s="2">
        <f>(E103/$E$4)*Dynamisk!$C$16+F103</f>
        <v>208.63694473618392</v>
      </c>
      <c r="P103" s="2">
        <f t="shared" si="9"/>
        <v>242.88352007864972</v>
      </c>
      <c r="Q103" s="17" t="e">
        <f>IF(O103&lt;=Dynamisk!$F$51,Data_sorteret!O103,#N/A)</f>
        <v>#N/A</v>
      </c>
      <c r="R103" s="22" t="e">
        <f>IF(AND(O103&gt;=Dynamisk!$F$51,O103&lt;=Dynamisk!$F$50),O103,#N/A)</f>
        <v>#N/A</v>
      </c>
      <c r="S103" s="22">
        <f>IF(AND(O103&gt;=Dynamisk!$F$50,O103&lt;=Dynamisk!$F$49),O103,#N/A)</f>
        <v>208.63694473618392</v>
      </c>
      <c r="T103" s="34" t="e">
        <f>IF(O103&gt;=Dynamisk!$F$49,Data_sorteret!O103,#N/A)</f>
        <v>#N/A</v>
      </c>
      <c r="U103" s="17">
        <f>IF(P103&gt;=Dynamisk!$F$41,Dynamisk!$F$41,P103)</f>
        <v>74.703333321584452</v>
      </c>
      <c r="V103" s="22">
        <f>(IF(AND(P103&gt;=Dynamisk!$F$41,P103&lt;=Dynamisk!$F$40),P103,(IF(P103&gt;Dynamisk!$F$40,Dynamisk!$F$40,#N/A))))-U103</f>
        <v>112.05499998237669</v>
      </c>
      <c r="W103" s="22">
        <f>(IF(AND(P103&gt;=Dynamisk!$F$40,P103&lt;=Dynamisk!$F$39),P103,(IF(P103&gt;Dynamisk!$F$39,Dynamisk!$F$39,#N/A))))-V103-U103</f>
        <v>56.125186774688601</v>
      </c>
      <c r="X103" s="23" t="e">
        <f>(IF(AND(P103&gt;=Dynamisk!$F$39,P103&lt;=Dynamisk!$F$38),P103,(IF(P103&gt;Dynamisk!$F$38,Dynamisk!$F$38,#N/A))))-V103-U103-W103</f>
        <v>#N/A</v>
      </c>
    </row>
    <row r="104" spans="1:24" x14ac:dyDescent="0.15">
      <c r="A104">
        <v>19</v>
      </c>
      <c r="B104">
        <v>19</v>
      </c>
      <c r="C104" t="s">
        <v>74</v>
      </c>
      <c r="D104" s="1">
        <v>1.9708333333333332</v>
      </c>
      <c r="E104" s="2">
        <f t="shared" si="5"/>
        <v>15.029166666666667</v>
      </c>
      <c r="F104" s="1">
        <f>Dynamisk!$C$14</f>
        <v>27.397260273972602</v>
      </c>
      <c r="G104" s="1">
        <f t="shared" si="6"/>
        <v>1.1415525114155252</v>
      </c>
      <c r="H104" s="2">
        <f>Dynamisk!$C$15</f>
        <v>34.246575342465754</v>
      </c>
      <c r="I104" s="2">
        <f>E104/$E$4*Dynamisk!$C$16</f>
        <v>181.08906976598234</v>
      </c>
      <c r="J104" s="2">
        <f t="shared" si="7"/>
        <v>7.545377906915931</v>
      </c>
      <c r="K104" s="2">
        <f>E104/$E$4*Dynamisk!$C$17</f>
        <v>226.36133720747793</v>
      </c>
      <c r="L104" s="2">
        <f>(E104/$E$4)*Dynamisk!$C$16+F104</f>
        <v>208.48633003995494</v>
      </c>
      <c r="M104" s="2">
        <f>Dynamisk!$C$20/365</f>
        <v>34.246575342465754</v>
      </c>
      <c r="N104" s="2">
        <f t="shared" si="8"/>
        <v>1.4269406392694064</v>
      </c>
      <c r="O104" s="2">
        <f>(E104/$E$4)*Dynamisk!$C$16+F104</f>
        <v>208.48633003995494</v>
      </c>
      <c r="P104" s="2">
        <f t="shared" si="9"/>
        <v>242.73290538242074</v>
      </c>
      <c r="Q104" s="17" t="e">
        <f>IF(O104&lt;=Dynamisk!$F$51,Data_sorteret!O104,#N/A)</f>
        <v>#N/A</v>
      </c>
      <c r="R104" s="22" t="e">
        <f>IF(AND(O104&gt;=Dynamisk!$F$51,O104&lt;=Dynamisk!$F$50),O104,#N/A)</f>
        <v>#N/A</v>
      </c>
      <c r="S104" s="22">
        <f>IF(AND(O104&gt;=Dynamisk!$F$50,O104&lt;=Dynamisk!$F$49),O104,#N/A)</f>
        <v>208.48633003995494</v>
      </c>
      <c r="T104" s="34" t="e">
        <f>IF(O104&gt;=Dynamisk!$F$49,Data_sorteret!O104,#N/A)</f>
        <v>#N/A</v>
      </c>
      <c r="U104" s="17">
        <f>IF(P104&gt;=Dynamisk!$F$41,Dynamisk!$F$41,P104)</f>
        <v>74.703333321584452</v>
      </c>
      <c r="V104" s="22">
        <f>(IF(AND(P104&gt;=Dynamisk!$F$41,P104&lt;=Dynamisk!$F$40),P104,(IF(P104&gt;Dynamisk!$F$40,Dynamisk!$F$40,#N/A))))-U104</f>
        <v>112.05499998237669</v>
      </c>
      <c r="W104" s="22">
        <f>(IF(AND(P104&gt;=Dynamisk!$F$40,P104&lt;=Dynamisk!$F$39),P104,(IF(P104&gt;Dynamisk!$F$39,Dynamisk!$F$39,#N/A))))-V104-U104</f>
        <v>55.974572078459587</v>
      </c>
      <c r="X104" s="23" t="e">
        <f>(IF(AND(P104&gt;=Dynamisk!$F$39,P104&lt;=Dynamisk!$F$38),P104,(IF(P104&gt;Dynamisk!$F$38,Dynamisk!$F$38,#N/A))))-V104-U104-W104</f>
        <v>#N/A</v>
      </c>
    </row>
    <row r="105" spans="1:24" x14ac:dyDescent="0.15">
      <c r="A105">
        <v>85</v>
      </c>
      <c r="B105">
        <v>85</v>
      </c>
      <c r="C105" t="s">
        <v>140</v>
      </c>
      <c r="D105" s="1">
        <v>2.0083333333333333</v>
      </c>
      <c r="E105" s="2">
        <f t="shared" si="5"/>
        <v>14.991666666666667</v>
      </c>
      <c r="F105" s="1">
        <f>Dynamisk!$C$14</f>
        <v>27.397260273972602</v>
      </c>
      <c r="G105" s="1">
        <f t="shared" si="6"/>
        <v>1.1415525114155252</v>
      </c>
      <c r="H105" s="2">
        <f>Dynamisk!$C$15</f>
        <v>34.246575342465754</v>
      </c>
      <c r="I105" s="2">
        <f>E105/$E$4*Dynamisk!$C$16</f>
        <v>180.63722567729542</v>
      </c>
      <c r="J105" s="2">
        <f t="shared" si="7"/>
        <v>7.5265510698873088</v>
      </c>
      <c r="K105" s="2">
        <f>E105/$E$4*Dynamisk!$C$17</f>
        <v>225.79653209661927</v>
      </c>
      <c r="L105" s="2">
        <f>(E105/$E$4)*Dynamisk!$C$16+F105</f>
        <v>208.03448595126801</v>
      </c>
      <c r="M105" s="2">
        <f>Dynamisk!$C$20/365</f>
        <v>34.246575342465754</v>
      </c>
      <c r="N105" s="2">
        <f t="shared" si="8"/>
        <v>1.4269406392694064</v>
      </c>
      <c r="O105" s="2">
        <f>(E105/$E$4)*Dynamisk!$C$16+F105</f>
        <v>208.03448595126801</v>
      </c>
      <c r="P105" s="2">
        <f t="shared" si="9"/>
        <v>242.28106129373379</v>
      </c>
      <c r="Q105" s="17" t="e">
        <f>IF(O105&lt;=Dynamisk!$F$51,Data_sorteret!O105,#N/A)</f>
        <v>#N/A</v>
      </c>
      <c r="R105" s="22" t="e">
        <f>IF(AND(O105&gt;=Dynamisk!$F$51,O105&lt;=Dynamisk!$F$50),O105,#N/A)</f>
        <v>#N/A</v>
      </c>
      <c r="S105" s="22">
        <f>IF(AND(O105&gt;=Dynamisk!$F$50,O105&lt;=Dynamisk!$F$49),O105,#N/A)</f>
        <v>208.03448595126801</v>
      </c>
      <c r="T105" s="34" t="e">
        <f>IF(O105&gt;=Dynamisk!$F$49,Data_sorteret!O105,#N/A)</f>
        <v>#N/A</v>
      </c>
      <c r="U105" s="17">
        <f>IF(P105&gt;=Dynamisk!$F$41,Dynamisk!$F$41,P105)</f>
        <v>74.703333321584452</v>
      </c>
      <c r="V105" s="22">
        <f>(IF(AND(P105&gt;=Dynamisk!$F$41,P105&lt;=Dynamisk!$F$40),P105,(IF(P105&gt;Dynamisk!$F$40,Dynamisk!$F$40,#N/A))))-U105</f>
        <v>112.05499998237669</v>
      </c>
      <c r="W105" s="22">
        <f>(IF(AND(P105&gt;=Dynamisk!$F$40,P105&lt;=Dynamisk!$F$39),P105,(IF(P105&gt;Dynamisk!$F$39,Dynamisk!$F$39,#N/A))))-V105-U105</f>
        <v>55.522727989772662</v>
      </c>
      <c r="X105" s="23" t="e">
        <f>(IF(AND(P105&gt;=Dynamisk!$F$39,P105&lt;=Dynamisk!$F$38),P105,(IF(P105&gt;Dynamisk!$F$38,Dynamisk!$F$38,#N/A))))-V105-U105-W105</f>
        <v>#N/A</v>
      </c>
    </row>
    <row r="106" spans="1:24" x14ac:dyDescent="0.15">
      <c r="A106">
        <v>362</v>
      </c>
      <c r="B106">
        <v>362</v>
      </c>
      <c r="C106" t="s">
        <v>417</v>
      </c>
      <c r="D106" s="1">
        <v>2.020833333333333</v>
      </c>
      <c r="E106" s="2">
        <f t="shared" si="5"/>
        <v>14.979166666666668</v>
      </c>
      <c r="F106" s="1">
        <f>Dynamisk!$C$14</f>
        <v>27.397260273972602</v>
      </c>
      <c r="G106" s="1">
        <f t="shared" si="6"/>
        <v>1.1415525114155252</v>
      </c>
      <c r="H106" s="2">
        <f>Dynamisk!$C$15</f>
        <v>34.246575342465754</v>
      </c>
      <c r="I106" s="2">
        <f>E106/$E$4*Dynamisk!$C$16</f>
        <v>180.48661098106641</v>
      </c>
      <c r="J106" s="2">
        <f t="shared" si="7"/>
        <v>7.5202754575444333</v>
      </c>
      <c r="K106" s="2">
        <f>E106/$E$4*Dynamisk!$C$17</f>
        <v>225.60826372633301</v>
      </c>
      <c r="L106" s="2">
        <f>(E106/$E$4)*Dynamisk!$C$16+F106</f>
        <v>207.883871255039</v>
      </c>
      <c r="M106" s="2">
        <f>Dynamisk!$C$20/365</f>
        <v>34.246575342465754</v>
      </c>
      <c r="N106" s="2">
        <f t="shared" si="8"/>
        <v>1.4269406392694064</v>
      </c>
      <c r="O106" s="2">
        <f>(E106/$E$4)*Dynamisk!$C$16+F106</f>
        <v>207.883871255039</v>
      </c>
      <c r="P106" s="2">
        <f t="shared" si="9"/>
        <v>242.13044659750477</v>
      </c>
      <c r="Q106" s="17" t="e">
        <f>IF(O106&lt;=Dynamisk!$F$51,Data_sorteret!O106,#N/A)</f>
        <v>#N/A</v>
      </c>
      <c r="R106" s="22" t="e">
        <f>IF(AND(O106&gt;=Dynamisk!$F$51,O106&lt;=Dynamisk!$F$50),O106,#N/A)</f>
        <v>#N/A</v>
      </c>
      <c r="S106" s="22">
        <f>IF(AND(O106&gt;=Dynamisk!$F$50,O106&lt;=Dynamisk!$F$49),O106,#N/A)</f>
        <v>207.883871255039</v>
      </c>
      <c r="T106" s="34" t="e">
        <f>IF(O106&gt;=Dynamisk!$F$49,Data_sorteret!O106,#N/A)</f>
        <v>#N/A</v>
      </c>
      <c r="U106" s="17">
        <f>IF(P106&gt;=Dynamisk!$F$41,Dynamisk!$F$41,P106)</f>
        <v>74.703333321584452</v>
      </c>
      <c r="V106" s="22">
        <f>(IF(AND(P106&gt;=Dynamisk!$F$41,P106&lt;=Dynamisk!$F$40),P106,(IF(P106&gt;Dynamisk!$F$40,Dynamisk!$F$40,#N/A))))-U106</f>
        <v>112.05499998237669</v>
      </c>
      <c r="W106" s="22">
        <f>(IF(AND(P106&gt;=Dynamisk!$F$40,P106&lt;=Dynamisk!$F$39),P106,(IF(P106&gt;Dynamisk!$F$39,Dynamisk!$F$39,#N/A))))-V106-U106</f>
        <v>55.372113293543649</v>
      </c>
      <c r="X106" s="23" t="e">
        <f>(IF(AND(P106&gt;=Dynamisk!$F$39,P106&lt;=Dynamisk!$F$38),P106,(IF(P106&gt;Dynamisk!$F$38,Dynamisk!$F$38,#N/A))))-V106-U106-W106</f>
        <v>#N/A</v>
      </c>
    </row>
    <row r="107" spans="1:24" x14ac:dyDescent="0.15">
      <c r="A107">
        <v>312</v>
      </c>
      <c r="B107">
        <v>312</v>
      </c>
      <c r="C107" t="s">
        <v>367</v>
      </c>
      <c r="D107" s="1">
        <v>2.0499999999999994</v>
      </c>
      <c r="E107" s="2">
        <f t="shared" si="5"/>
        <v>14.950000000000001</v>
      </c>
      <c r="F107" s="1">
        <f>Dynamisk!$C$14</f>
        <v>27.397260273972602</v>
      </c>
      <c r="G107" s="1">
        <f t="shared" si="6"/>
        <v>1.1415525114155252</v>
      </c>
      <c r="H107" s="2">
        <f>Dynamisk!$C$15</f>
        <v>34.246575342465754</v>
      </c>
      <c r="I107" s="2">
        <f>E107/$E$4*Dynamisk!$C$16</f>
        <v>180.13517668986546</v>
      </c>
      <c r="J107" s="2">
        <f t="shared" si="7"/>
        <v>7.5056323620777272</v>
      </c>
      <c r="K107" s="2">
        <f>E107/$E$4*Dynamisk!$C$17</f>
        <v>225.16897086233183</v>
      </c>
      <c r="L107" s="2">
        <f>(E107/$E$4)*Dynamisk!$C$16+F107</f>
        <v>207.53243696383805</v>
      </c>
      <c r="M107" s="2">
        <f>Dynamisk!$C$20/365</f>
        <v>34.246575342465754</v>
      </c>
      <c r="N107" s="2">
        <f t="shared" si="8"/>
        <v>1.4269406392694064</v>
      </c>
      <c r="O107" s="2">
        <f>(E107/$E$4)*Dynamisk!$C$16+F107</f>
        <v>207.53243696383805</v>
      </c>
      <c r="P107" s="2">
        <f t="shared" si="9"/>
        <v>241.77901230630383</v>
      </c>
      <c r="Q107" s="17" t="e">
        <f>IF(O107&lt;=Dynamisk!$F$51,Data_sorteret!O107,#N/A)</f>
        <v>#N/A</v>
      </c>
      <c r="R107" s="22" t="e">
        <f>IF(AND(O107&gt;=Dynamisk!$F$51,O107&lt;=Dynamisk!$F$50),O107,#N/A)</f>
        <v>#N/A</v>
      </c>
      <c r="S107" s="22">
        <f>IF(AND(O107&gt;=Dynamisk!$F$50,O107&lt;=Dynamisk!$F$49),O107,#N/A)</f>
        <v>207.53243696383805</v>
      </c>
      <c r="T107" s="34" t="e">
        <f>IF(O107&gt;=Dynamisk!$F$49,Data_sorteret!O107,#N/A)</f>
        <v>#N/A</v>
      </c>
      <c r="U107" s="17">
        <f>IF(P107&gt;=Dynamisk!$F$41,Dynamisk!$F$41,P107)</f>
        <v>74.703333321584452</v>
      </c>
      <c r="V107" s="22">
        <f>(IF(AND(P107&gt;=Dynamisk!$F$41,P107&lt;=Dynamisk!$F$40),P107,(IF(P107&gt;Dynamisk!$F$40,Dynamisk!$F$40,#N/A))))-U107</f>
        <v>112.05499998237669</v>
      </c>
      <c r="W107" s="22">
        <f>(IF(AND(P107&gt;=Dynamisk!$F$40,P107&lt;=Dynamisk!$F$39),P107,(IF(P107&gt;Dynamisk!$F$39,Dynamisk!$F$39,#N/A))))-V107-U107</f>
        <v>55.020679002342675</v>
      </c>
      <c r="X107" s="23" t="e">
        <f>(IF(AND(P107&gt;=Dynamisk!$F$39,P107&lt;=Dynamisk!$F$38),P107,(IF(P107&gt;Dynamisk!$F$38,Dynamisk!$F$38,#N/A))))-V107-U107-W107</f>
        <v>#N/A</v>
      </c>
    </row>
    <row r="108" spans="1:24" x14ac:dyDescent="0.15">
      <c r="A108">
        <v>327</v>
      </c>
      <c r="B108">
        <v>327</v>
      </c>
      <c r="C108" t="s">
        <v>382</v>
      </c>
      <c r="D108" s="1">
        <v>2.0583333333333336</v>
      </c>
      <c r="E108" s="2">
        <f t="shared" si="5"/>
        <v>14.941666666666666</v>
      </c>
      <c r="F108" s="1">
        <f>Dynamisk!$C$14</f>
        <v>27.397260273972602</v>
      </c>
      <c r="G108" s="1">
        <f t="shared" si="6"/>
        <v>1.1415525114155252</v>
      </c>
      <c r="H108" s="2">
        <f>Dynamisk!$C$15</f>
        <v>34.246575342465754</v>
      </c>
      <c r="I108" s="2">
        <f>E108/$E$4*Dynamisk!$C$16</f>
        <v>180.03476689237945</v>
      </c>
      <c r="J108" s="2">
        <f t="shared" si="7"/>
        <v>7.5014486205158102</v>
      </c>
      <c r="K108" s="2">
        <f>E108/$E$4*Dynamisk!$C$17</f>
        <v>225.04345861547432</v>
      </c>
      <c r="L108" s="2">
        <f>(E108/$E$4)*Dynamisk!$C$16+F108</f>
        <v>207.43202716635204</v>
      </c>
      <c r="M108" s="2">
        <f>Dynamisk!$C$20/365</f>
        <v>34.246575342465754</v>
      </c>
      <c r="N108" s="2">
        <f t="shared" si="8"/>
        <v>1.4269406392694064</v>
      </c>
      <c r="O108" s="2">
        <f>(E108/$E$4)*Dynamisk!$C$16+F108</f>
        <v>207.43202716635204</v>
      </c>
      <c r="P108" s="2">
        <f t="shared" si="9"/>
        <v>241.67860250881782</v>
      </c>
      <c r="Q108" s="17" t="e">
        <f>IF(O108&lt;=Dynamisk!$F$51,Data_sorteret!O108,#N/A)</f>
        <v>#N/A</v>
      </c>
      <c r="R108" s="22" t="e">
        <f>IF(AND(O108&gt;=Dynamisk!$F$51,O108&lt;=Dynamisk!$F$50),O108,#N/A)</f>
        <v>#N/A</v>
      </c>
      <c r="S108" s="22">
        <f>IF(AND(O108&gt;=Dynamisk!$F$50,O108&lt;=Dynamisk!$F$49),O108,#N/A)</f>
        <v>207.43202716635204</v>
      </c>
      <c r="T108" s="34" t="e">
        <f>IF(O108&gt;=Dynamisk!$F$49,Data_sorteret!O108,#N/A)</f>
        <v>#N/A</v>
      </c>
      <c r="U108" s="17">
        <f>IF(P108&gt;=Dynamisk!$F$41,Dynamisk!$F$41,P108)</f>
        <v>74.703333321584452</v>
      </c>
      <c r="V108" s="22">
        <f>(IF(AND(P108&gt;=Dynamisk!$F$41,P108&lt;=Dynamisk!$F$40),P108,(IF(P108&gt;Dynamisk!$F$40,Dynamisk!$F$40,#N/A))))-U108</f>
        <v>112.05499998237669</v>
      </c>
      <c r="W108" s="22">
        <f>(IF(AND(P108&gt;=Dynamisk!$F$40,P108&lt;=Dynamisk!$F$39),P108,(IF(P108&gt;Dynamisk!$F$39,Dynamisk!$F$39,#N/A))))-V108-U108</f>
        <v>54.920269204856666</v>
      </c>
      <c r="X108" s="23" t="e">
        <f>(IF(AND(P108&gt;=Dynamisk!$F$39,P108&lt;=Dynamisk!$F$38),P108,(IF(P108&gt;Dynamisk!$F$38,Dynamisk!$F$38,#N/A))))-V108-U108-W108</f>
        <v>#N/A</v>
      </c>
    </row>
    <row r="109" spans="1:24" x14ac:dyDescent="0.15">
      <c r="A109">
        <v>38</v>
      </c>
      <c r="B109">
        <v>38</v>
      </c>
      <c r="C109" t="s">
        <v>93</v>
      </c>
      <c r="D109" s="1">
        <v>2.2250000000000001</v>
      </c>
      <c r="E109" s="2">
        <f t="shared" si="5"/>
        <v>14.775</v>
      </c>
      <c r="F109" s="1">
        <f>Dynamisk!$C$14</f>
        <v>27.397260273972602</v>
      </c>
      <c r="G109" s="1">
        <f t="shared" si="6"/>
        <v>1.1415525114155252</v>
      </c>
      <c r="H109" s="2">
        <f>Dynamisk!$C$15</f>
        <v>34.246575342465754</v>
      </c>
      <c r="I109" s="2">
        <f>E109/$E$4*Dynamisk!$C$16</f>
        <v>178.02657094265967</v>
      </c>
      <c r="J109" s="2">
        <f t="shared" si="7"/>
        <v>7.4177737892774864</v>
      </c>
      <c r="K109" s="2">
        <f>E109/$E$4*Dynamisk!$C$17</f>
        <v>222.53321367832459</v>
      </c>
      <c r="L109" s="2">
        <f>(E109/$E$4)*Dynamisk!$C$16+F109</f>
        <v>205.42383121663227</v>
      </c>
      <c r="M109" s="2">
        <f>Dynamisk!$C$20/365</f>
        <v>34.246575342465754</v>
      </c>
      <c r="N109" s="2">
        <f t="shared" si="8"/>
        <v>1.4269406392694064</v>
      </c>
      <c r="O109" s="2">
        <f>(E109/$E$4)*Dynamisk!$C$16+F109</f>
        <v>205.42383121663227</v>
      </c>
      <c r="P109" s="2">
        <f t="shared" si="9"/>
        <v>239.67040655909807</v>
      </c>
      <c r="Q109" s="17" t="e">
        <f>IF(O109&lt;=Dynamisk!$F$51,Data_sorteret!O109,#N/A)</f>
        <v>#N/A</v>
      </c>
      <c r="R109" s="22" t="e">
        <f>IF(AND(O109&gt;=Dynamisk!$F$51,O109&lt;=Dynamisk!$F$50),O109,#N/A)</f>
        <v>#N/A</v>
      </c>
      <c r="S109" s="22">
        <f>IF(AND(O109&gt;=Dynamisk!$F$50,O109&lt;=Dynamisk!$F$49),O109,#N/A)</f>
        <v>205.42383121663227</v>
      </c>
      <c r="T109" s="34" t="e">
        <f>IF(O109&gt;=Dynamisk!$F$49,Data_sorteret!O109,#N/A)</f>
        <v>#N/A</v>
      </c>
      <c r="U109" s="17">
        <f>IF(P109&gt;=Dynamisk!$F$41,Dynamisk!$F$41,P109)</f>
        <v>74.703333321584452</v>
      </c>
      <c r="V109" s="22">
        <f>(IF(AND(P109&gt;=Dynamisk!$F$41,P109&lt;=Dynamisk!$F$40),P109,(IF(P109&gt;Dynamisk!$F$40,Dynamisk!$F$40,#N/A))))-U109</f>
        <v>112.05499998237669</v>
      </c>
      <c r="W109" s="22">
        <f>(IF(AND(P109&gt;=Dynamisk!$F$40,P109&lt;=Dynamisk!$F$39),P109,(IF(P109&gt;Dynamisk!$F$39,Dynamisk!$F$39,#N/A))))-V109-U109</f>
        <v>52.912073255136931</v>
      </c>
      <c r="X109" s="23" t="e">
        <f>(IF(AND(P109&gt;=Dynamisk!$F$39,P109&lt;=Dynamisk!$F$38),P109,(IF(P109&gt;Dynamisk!$F$38,Dynamisk!$F$38,#N/A))))-V109-U109-W109</f>
        <v>#N/A</v>
      </c>
    </row>
    <row r="110" spans="1:24" x14ac:dyDescent="0.15">
      <c r="A110">
        <v>360</v>
      </c>
      <c r="B110">
        <v>360</v>
      </c>
      <c r="C110" t="s">
        <v>415</v>
      </c>
      <c r="D110" s="1">
        <v>2.25</v>
      </c>
      <c r="E110" s="2">
        <f t="shared" si="5"/>
        <v>14.75</v>
      </c>
      <c r="F110" s="1">
        <f>Dynamisk!$C$14</f>
        <v>27.397260273972602</v>
      </c>
      <c r="G110" s="1">
        <f t="shared" si="6"/>
        <v>1.1415525114155252</v>
      </c>
      <c r="H110" s="2">
        <f>Dynamisk!$C$15</f>
        <v>34.246575342465754</v>
      </c>
      <c r="I110" s="2">
        <f>E110/$E$4*Dynamisk!$C$16</f>
        <v>177.7253415502017</v>
      </c>
      <c r="J110" s="2">
        <f t="shared" si="7"/>
        <v>7.405222564591738</v>
      </c>
      <c r="K110" s="2">
        <f>E110/$E$4*Dynamisk!$C$17</f>
        <v>222.15667693775211</v>
      </c>
      <c r="L110" s="2">
        <f>(E110/$E$4)*Dynamisk!$C$16+F110</f>
        <v>205.1226018241743</v>
      </c>
      <c r="M110" s="2">
        <f>Dynamisk!$C$20/365</f>
        <v>34.246575342465754</v>
      </c>
      <c r="N110" s="2">
        <f t="shared" si="8"/>
        <v>1.4269406392694064</v>
      </c>
      <c r="O110" s="2">
        <f>(E110/$E$4)*Dynamisk!$C$16+F110</f>
        <v>205.1226018241743</v>
      </c>
      <c r="P110" s="2">
        <f t="shared" si="9"/>
        <v>239.3691771666401</v>
      </c>
      <c r="Q110" s="17" t="e">
        <f>IF(O110&lt;=Dynamisk!$F$51,Data_sorteret!O110,#N/A)</f>
        <v>#N/A</v>
      </c>
      <c r="R110" s="22" t="e">
        <f>IF(AND(O110&gt;=Dynamisk!$F$51,O110&lt;=Dynamisk!$F$50),O110,#N/A)</f>
        <v>#N/A</v>
      </c>
      <c r="S110" s="22">
        <f>IF(AND(O110&gt;=Dynamisk!$F$50,O110&lt;=Dynamisk!$F$49),O110,#N/A)</f>
        <v>205.1226018241743</v>
      </c>
      <c r="T110" s="34" t="e">
        <f>IF(O110&gt;=Dynamisk!$F$49,Data_sorteret!O110,#N/A)</f>
        <v>#N/A</v>
      </c>
      <c r="U110" s="17">
        <f>IF(P110&gt;=Dynamisk!$F$41,Dynamisk!$F$41,P110)</f>
        <v>74.703333321584452</v>
      </c>
      <c r="V110" s="22">
        <f>(IF(AND(P110&gt;=Dynamisk!$F$41,P110&lt;=Dynamisk!$F$40),P110,(IF(P110&gt;Dynamisk!$F$40,Dynamisk!$F$40,#N/A))))-U110</f>
        <v>112.05499998237669</v>
      </c>
      <c r="W110" s="22">
        <f>(IF(AND(P110&gt;=Dynamisk!$F$40,P110&lt;=Dynamisk!$F$39),P110,(IF(P110&gt;Dynamisk!$F$39,Dynamisk!$F$39,#N/A))))-V110-U110</f>
        <v>52.610843862678962</v>
      </c>
      <c r="X110" s="23" t="e">
        <f>(IF(AND(P110&gt;=Dynamisk!$F$39,P110&lt;=Dynamisk!$F$38),P110,(IF(P110&gt;Dynamisk!$F$38,Dynamisk!$F$38,#N/A))))-V110-U110-W110</f>
        <v>#N/A</v>
      </c>
    </row>
    <row r="111" spans="1:24" x14ac:dyDescent="0.15">
      <c r="A111">
        <v>311</v>
      </c>
      <c r="B111">
        <v>311</v>
      </c>
      <c r="C111" t="s">
        <v>366</v>
      </c>
      <c r="D111" s="1">
        <v>2.2958333333333338</v>
      </c>
      <c r="E111" s="2">
        <f t="shared" si="5"/>
        <v>14.704166666666666</v>
      </c>
      <c r="F111" s="1">
        <f>Dynamisk!$C$14</f>
        <v>27.397260273972602</v>
      </c>
      <c r="G111" s="1">
        <f t="shared" si="6"/>
        <v>1.1415525114155252</v>
      </c>
      <c r="H111" s="2">
        <f>Dynamisk!$C$15</f>
        <v>34.246575342465754</v>
      </c>
      <c r="I111" s="2">
        <f>E111/$E$4*Dynamisk!$C$16</f>
        <v>177.17308766402874</v>
      </c>
      <c r="J111" s="2">
        <f t="shared" si="7"/>
        <v>7.3822119860011979</v>
      </c>
      <c r="K111" s="2">
        <f>E111/$E$4*Dynamisk!$C$17</f>
        <v>221.46635958003591</v>
      </c>
      <c r="L111" s="2">
        <f>(E111/$E$4)*Dynamisk!$C$16+F111</f>
        <v>204.57034793800133</v>
      </c>
      <c r="M111" s="2">
        <f>Dynamisk!$C$20/365</f>
        <v>34.246575342465754</v>
      </c>
      <c r="N111" s="2">
        <f t="shared" si="8"/>
        <v>1.4269406392694064</v>
      </c>
      <c r="O111" s="2">
        <f>(E111/$E$4)*Dynamisk!$C$16+F111</f>
        <v>204.57034793800133</v>
      </c>
      <c r="P111" s="2">
        <f t="shared" si="9"/>
        <v>238.81692328046711</v>
      </c>
      <c r="Q111" s="17" t="e">
        <f>IF(O111&lt;=Dynamisk!$F$51,Data_sorteret!O111,#N/A)</f>
        <v>#N/A</v>
      </c>
      <c r="R111" s="22" t="e">
        <f>IF(AND(O111&gt;=Dynamisk!$F$51,O111&lt;=Dynamisk!$F$50),O111,#N/A)</f>
        <v>#N/A</v>
      </c>
      <c r="S111" s="22">
        <f>IF(AND(O111&gt;=Dynamisk!$F$50,O111&lt;=Dynamisk!$F$49),O111,#N/A)</f>
        <v>204.57034793800133</v>
      </c>
      <c r="T111" s="34" t="e">
        <f>IF(O111&gt;=Dynamisk!$F$49,Data_sorteret!O111,#N/A)</f>
        <v>#N/A</v>
      </c>
      <c r="U111" s="17">
        <f>IF(P111&gt;=Dynamisk!$F$41,Dynamisk!$F$41,P111)</f>
        <v>74.703333321584452</v>
      </c>
      <c r="V111" s="22">
        <f>(IF(AND(P111&gt;=Dynamisk!$F$41,P111&lt;=Dynamisk!$F$40),P111,(IF(P111&gt;Dynamisk!$F$40,Dynamisk!$F$40,#N/A))))-U111</f>
        <v>112.05499998237669</v>
      </c>
      <c r="W111" s="22">
        <f>(IF(AND(P111&gt;=Dynamisk!$F$40,P111&lt;=Dynamisk!$F$39),P111,(IF(P111&gt;Dynamisk!$F$39,Dynamisk!$F$39,#N/A))))-V111-U111</f>
        <v>52.058589976505971</v>
      </c>
      <c r="X111" s="23" t="e">
        <f>(IF(AND(P111&gt;=Dynamisk!$F$39,P111&lt;=Dynamisk!$F$38),P111,(IF(P111&gt;Dynamisk!$F$38,Dynamisk!$F$38,#N/A))))-V111-U111-W111</f>
        <v>#N/A</v>
      </c>
    </row>
    <row r="112" spans="1:24" x14ac:dyDescent="0.15">
      <c r="A112">
        <v>24</v>
      </c>
      <c r="B112">
        <v>24</v>
      </c>
      <c r="C112" t="s">
        <v>79</v>
      </c>
      <c r="D112" s="1">
        <v>2.2999999999999998</v>
      </c>
      <c r="E112" s="2">
        <f t="shared" si="5"/>
        <v>14.7</v>
      </c>
      <c r="F112" s="1">
        <f>Dynamisk!$C$14</f>
        <v>27.397260273972602</v>
      </c>
      <c r="G112" s="1">
        <f t="shared" si="6"/>
        <v>1.1415525114155252</v>
      </c>
      <c r="H112" s="2">
        <f>Dynamisk!$C$15</f>
        <v>34.246575342465754</v>
      </c>
      <c r="I112" s="2">
        <f>E112/$E$4*Dynamisk!$C$16</f>
        <v>177.12288276528574</v>
      </c>
      <c r="J112" s="2">
        <f t="shared" si="7"/>
        <v>7.3801201152202394</v>
      </c>
      <c r="K112" s="2">
        <f>E112/$E$4*Dynamisk!$C$17</f>
        <v>221.40360345660719</v>
      </c>
      <c r="L112" s="2">
        <f>(E112/$E$4)*Dynamisk!$C$16+F112</f>
        <v>204.52014303925833</v>
      </c>
      <c r="M112" s="2">
        <f>Dynamisk!$C$20/365</f>
        <v>34.246575342465754</v>
      </c>
      <c r="N112" s="2">
        <f t="shared" si="8"/>
        <v>1.4269406392694064</v>
      </c>
      <c r="O112" s="2">
        <f>(E112/$E$4)*Dynamisk!$C$16+F112</f>
        <v>204.52014303925833</v>
      </c>
      <c r="P112" s="2">
        <f t="shared" si="9"/>
        <v>238.7667183817241</v>
      </c>
      <c r="Q112" s="17" t="e">
        <f>IF(O112&lt;=Dynamisk!$F$51,Data_sorteret!O112,#N/A)</f>
        <v>#N/A</v>
      </c>
      <c r="R112" s="22" t="e">
        <f>IF(AND(O112&gt;=Dynamisk!$F$51,O112&lt;=Dynamisk!$F$50),O112,#N/A)</f>
        <v>#N/A</v>
      </c>
      <c r="S112" s="22">
        <f>IF(AND(O112&gt;=Dynamisk!$F$50,O112&lt;=Dynamisk!$F$49),O112,#N/A)</f>
        <v>204.52014303925833</v>
      </c>
      <c r="T112" s="34" t="e">
        <f>IF(O112&gt;=Dynamisk!$F$49,Data_sorteret!O112,#N/A)</f>
        <v>#N/A</v>
      </c>
      <c r="U112" s="17">
        <f>IF(P112&gt;=Dynamisk!$F$41,Dynamisk!$F$41,P112)</f>
        <v>74.703333321584452</v>
      </c>
      <c r="V112" s="22">
        <f>(IF(AND(P112&gt;=Dynamisk!$F$41,P112&lt;=Dynamisk!$F$40),P112,(IF(P112&gt;Dynamisk!$F$40,Dynamisk!$F$40,#N/A))))-U112</f>
        <v>112.05499998237669</v>
      </c>
      <c r="W112" s="22">
        <f>(IF(AND(P112&gt;=Dynamisk!$F$40,P112&lt;=Dynamisk!$F$39),P112,(IF(P112&gt;Dynamisk!$F$39,Dynamisk!$F$39,#N/A))))-V112-U112</f>
        <v>52.008385077762966</v>
      </c>
      <c r="X112" s="23" t="e">
        <f>(IF(AND(P112&gt;=Dynamisk!$F$39,P112&lt;=Dynamisk!$F$38),P112,(IF(P112&gt;Dynamisk!$F$38,Dynamisk!$F$38,#N/A))))-V112-U112-W112</f>
        <v>#N/A</v>
      </c>
    </row>
    <row r="113" spans="1:24" x14ac:dyDescent="0.15">
      <c r="A113">
        <v>10</v>
      </c>
      <c r="B113">
        <v>10</v>
      </c>
      <c r="C113" t="s">
        <v>65</v>
      </c>
      <c r="D113" s="1">
        <v>2.3333333333333335</v>
      </c>
      <c r="E113" s="2">
        <f t="shared" si="5"/>
        <v>14.666666666666666</v>
      </c>
      <c r="F113" s="1">
        <f>Dynamisk!$C$14</f>
        <v>27.397260273972602</v>
      </c>
      <c r="G113" s="1">
        <f t="shared" si="6"/>
        <v>1.1415525114155252</v>
      </c>
      <c r="H113" s="2">
        <f>Dynamisk!$C$15</f>
        <v>34.246575342465754</v>
      </c>
      <c r="I113" s="2">
        <f>E113/$E$4*Dynamisk!$C$16</f>
        <v>176.72124357534182</v>
      </c>
      <c r="J113" s="2">
        <f t="shared" si="7"/>
        <v>7.3633851489725757</v>
      </c>
      <c r="K113" s="2">
        <f>E113/$E$4*Dynamisk!$C$17</f>
        <v>220.90155446917726</v>
      </c>
      <c r="L113" s="2">
        <f>(E113/$E$4)*Dynamisk!$C$16+F113</f>
        <v>204.11850384931441</v>
      </c>
      <c r="M113" s="2">
        <f>Dynamisk!$C$20/365</f>
        <v>34.246575342465754</v>
      </c>
      <c r="N113" s="2">
        <f t="shared" si="8"/>
        <v>1.4269406392694064</v>
      </c>
      <c r="O113" s="2">
        <f>(E113/$E$4)*Dynamisk!$C$16+F113</f>
        <v>204.11850384931441</v>
      </c>
      <c r="P113" s="2">
        <f t="shared" si="9"/>
        <v>238.36507919178021</v>
      </c>
      <c r="Q113" s="17" t="e">
        <f>IF(O113&lt;=Dynamisk!$F$51,Data_sorteret!O113,#N/A)</f>
        <v>#N/A</v>
      </c>
      <c r="R113" s="22" t="e">
        <f>IF(AND(O113&gt;=Dynamisk!$F$51,O113&lt;=Dynamisk!$F$50),O113,#N/A)</f>
        <v>#N/A</v>
      </c>
      <c r="S113" s="22">
        <f>IF(AND(O113&gt;=Dynamisk!$F$50,O113&lt;=Dynamisk!$F$49),O113,#N/A)</f>
        <v>204.11850384931441</v>
      </c>
      <c r="T113" s="34" t="e">
        <f>IF(O113&gt;=Dynamisk!$F$49,Data_sorteret!O113,#N/A)</f>
        <v>#N/A</v>
      </c>
      <c r="U113" s="17">
        <f>IF(P113&gt;=Dynamisk!$F$41,Dynamisk!$F$41,P113)</f>
        <v>74.703333321584452</v>
      </c>
      <c r="V113" s="22">
        <f>(IF(AND(P113&gt;=Dynamisk!$F$41,P113&lt;=Dynamisk!$F$40),P113,(IF(P113&gt;Dynamisk!$F$40,Dynamisk!$F$40,#N/A))))-U113</f>
        <v>112.05499998237669</v>
      </c>
      <c r="W113" s="22">
        <f>(IF(AND(P113&gt;=Dynamisk!$F$40,P113&lt;=Dynamisk!$F$39),P113,(IF(P113&gt;Dynamisk!$F$39,Dynamisk!$F$39,#N/A))))-V113-U113</f>
        <v>51.606745887819073</v>
      </c>
      <c r="X113" s="23" t="e">
        <f>(IF(AND(P113&gt;=Dynamisk!$F$39,P113&lt;=Dynamisk!$F$38),P113,(IF(P113&gt;Dynamisk!$F$38,Dynamisk!$F$38,#N/A))))-V113-U113-W113</f>
        <v>#N/A</v>
      </c>
    </row>
    <row r="114" spans="1:24" x14ac:dyDescent="0.15">
      <c r="A114">
        <v>25</v>
      </c>
      <c r="B114">
        <v>25</v>
      </c>
      <c r="C114" t="s">
        <v>80</v>
      </c>
      <c r="D114" s="1">
        <v>2.5375000000000001</v>
      </c>
      <c r="E114" s="2">
        <f t="shared" si="5"/>
        <v>14.4625</v>
      </c>
      <c r="F114" s="1">
        <f>Dynamisk!$C$14</f>
        <v>27.397260273972602</v>
      </c>
      <c r="G114" s="1">
        <f t="shared" si="6"/>
        <v>1.1415525114155252</v>
      </c>
      <c r="H114" s="2">
        <f>Dynamisk!$C$15</f>
        <v>34.246575342465754</v>
      </c>
      <c r="I114" s="2">
        <f>E114/$E$4*Dynamisk!$C$16</f>
        <v>174.26120353693506</v>
      </c>
      <c r="J114" s="2">
        <f t="shared" si="7"/>
        <v>7.2608834807056271</v>
      </c>
      <c r="K114" s="2">
        <f>E114/$E$4*Dynamisk!$C$17</f>
        <v>217.82650442116881</v>
      </c>
      <c r="L114" s="2">
        <f>(E114/$E$4)*Dynamisk!$C$16+F114</f>
        <v>201.65846381090765</v>
      </c>
      <c r="M114" s="2">
        <f>Dynamisk!$C$20/365</f>
        <v>34.246575342465754</v>
      </c>
      <c r="N114" s="2">
        <f t="shared" si="8"/>
        <v>1.4269406392694064</v>
      </c>
      <c r="O114" s="2">
        <f>(E114/$E$4)*Dynamisk!$C$16+F114</f>
        <v>201.65846381090765</v>
      </c>
      <c r="P114" s="2">
        <f t="shared" si="9"/>
        <v>235.90503915337342</v>
      </c>
      <c r="Q114" s="17" t="e">
        <f>IF(O114&lt;=Dynamisk!$F$51,Data_sorteret!O114,#N/A)</f>
        <v>#N/A</v>
      </c>
      <c r="R114" s="22" t="e">
        <f>IF(AND(O114&gt;=Dynamisk!$F$51,O114&lt;=Dynamisk!$F$50),O114,#N/A)</f>
        <v>#N/A</v>
      </c>
      <c r="S114" s="22">
        <f>IF(AND(O114&gt;=Dynamisk!$F$50,O114&lt;=Dynamisk!$F$49),O114,#N/A)</f>
        <v>201.65846381090765</v>
      </c>
      <c r="T114" s="34" t="e">
        <f>IF(O114&gt;=Dynamisk!$F$49,Data_sorteret!O114,#N/A)</f>
        <v>#N/A</v>
      </c>
      <c r="U114" s="17">
        <f>IF(P114&gt;=Dynamisk!$F$41,Dynamisk!$F$41,P114)</f>
        <v>74.703333321584452</v>
      </c>
      <c r="V114" s="22">
        <f>(IF(AND(P114&gt;=Dynamisk!$F$41,P114&lt;=Dynamisk!$F$40),P114,(IF(P114&gt;Dynamisk!$F$40,Dynamisk!$F$40,#N/A))))-U114</f>
        <v>112.05499998237669</v>
      </c>
      <c r="W114" s="22">
        <f>(IF(AND(P114&gt;=Dynamisk!$F$40,P114&lt;=Dynamisk!$F$39),P114,(IF(P114&gt;Dynamisk!$F$39,Dynamisk!$F$39,#N/A))))-V114-U114</f>
        <v>49.146705849412285</v>
      </c>
      <c r="X114" s="23" t="e">
        <f>(IF(AND(P114&gt;=Dynamisk!$F$39,P114&lt;=Dynamisk!$F$38),P114,(IF(P114&gt;Dynamisk!$F$38,Dynamisk!$F$38,#N/A))))-V114-U114-W114</f>
        <v>#N/A</v>
      </c>
    </row>
    <row r="115" spans="1:24" x14ac:dyDescent="0.15">
      <c r="A115">
        <v>335</v>
      </c>
      <c r="B115">
        <v>335</v>
      </c>
      <c r="C115" t="s">
        <v>390</v>
      </c>
      <c r="D115" s="1">
        <v>2.7916666666666661</v>
      </c>
      <c r="E115" s="2">
        <f t="shared" si="5"/>
        <v>14.208333333333334</v>
      </c>
      <c r="F115" s="1">
        <f>Dynamisk!$C$14</f>
        <v>27.397260273972602</v>
      </c>
      <c r="G115" s="1">
        <f t="shared" si="6"/>
        <v>1.1415525114155252</v>
      </c>
      <c r="H115" s="2">
        <f>Dynamisk!$C$15</f>
        <v>34.246575342465754</v>
      </c>
      <c r="I115" s="2">
        <f>E115/$E$4*Dynamisk!$C$16</f>
        <v>171.19870471361236</v>
      </c>
      <c r="J115" s="2">
        <f t="shared" si="7"/>
        <v>7.1332793630671816</v>
      </c>
      <c r="K115" s="2">
        <f>E115/$E$4*Dynamisk!$C$17</f>
        <v>213.99838089201546</v>
      </c>
      <c r="L115" s="2">
        <f>(E115/$E$4)*Dynamisk!$C$16+F115</f>
        <v>198.59596498758495</v>
      </c>
      <c r="M115" s="2">
        <f>Dynamisk!$C$20/365</f>
        <v>34.246575342465754</v>
      </c>
      <c r="N115" s="2">
        <f t="shared" si="8"/>
        <v>1.4269406392694064</v>
      </c>
      <c r="O115" s="2">
        <f>(E115/$E$4)*Dynamisk!$C$16+F115</f>
        <v>198.59596498758495</v>
      </c>
      <c r="P115" s="2">
        <f t="shared" si="9"/>
        <v>232.84254033005075</v>
      </c>
      <c r="Q115" s="17" t="e">
        <f>IF(O115&lt;=Dynamisk!$F$51,Data_sorteret!O115,#N/A)</f>
        <v>#N/A</v>
      </c>
      <c r="R115" s="22" t="e">
        <f>IF(AND(O115&gt;=Dynamisk!$F$51,O115&lt;=Dynamisk!$F$50),O115,#N/A)</f>
        <v>#N/A</v>
      </c>
      <c r="S115" s="22">
        <f>IF(AND(O115&gt;=Dynamisk!$F$50,O115&lt;=Dynamisk!$F$49),O115,#N/A)</f>
        <v>198.59596498758495</v>
      </c>
      <c r="T115" s="34" t="e">
        <f>IF(O115&gt;=Dynamisk!$F$49,Data_sorteret!O115,#N/A)</f>
        <v>#N/A</v>
      </c>
      <c r="U115" s="17">
        <f>IF(P115&gt;=Dynamisk!$F$41,Dynamisk!$F$41,P115)</f>
        <v>74.703333321584452</v>
      </c>
      <c r="V115" s="22">
        <f>(IF(AND(P115&gt;=Dynamisk!$F$41,P115&lt;=Dynamisk!$F$40),P115,(IF(P115&gt;Dynamisk!$F$40,Dynamisk!$F$40,#N/A))))-U115</f>
        <v>112.05499998237669</v>
      </c>
      <c r="W115" s="22">
        <f>(IF(AND(P115&gt;=Dynamisk!$F$40,P115&lt;=Dynamisk!$F$39),P115,(IF(P115&gt;Dynamisk!$F$39,Dynamisk!$F$39,#N/A))))-V115-U115</f>
        <v>46.084207026089615</v>
      </c>
      <c r="X115" s="23" t="e">
        <f>(IF(AND(P115&gt;=Dynamisk!$F$39,P115&lt;=Dynamisk!$F$38),P115,(IF(P115&gt;Dynamisk!$F$38,Dynamisk!$F$38,#N/A))))-V115-U115-W115</f>
        <v>#N/A</v>
      </c>
    </row>
    <row r="116" spans="1:24" x14ac:dyDescent="0.15">
      <c r="A116">
        <v>37</v>
      </c>
      <c r="B116">
        <v>37</v>
      </c>
      <c r="C116" t="s">
        <v>92</v>
      </c>
      <c r="D116" s="1">
        <v>3.0541666666666667</v>
      </c>
      <c r="E116" s="2">
        <f t="shared" si="5"/>
        <v>13.945833333333333</v>
      </c>
      <c r="F116" s="1">
        <f>Dynamisk!$C$14</f>
        <v>27.397260273972602</v>
      </c>
      <c r="G116" s="1">
        <f t="shared" si="6"/>
        <v>1.1415525114155252</v>
      </c>
      <c r="H116" s="2">
        <f>Dynamisk!$C$15</f>
        <v>34.246575342465754</v>
      </c>
      <c r="I116" s="2">
        <f>E116/$E$4*Dynamisk!$C$16</f>
        <v>168.03579609280368</v>
      </c>
      <c r="J116" s="2">
        <f t="shared" si="7"/>
        <v>7.00149150386682</v>
      </c>
      <c r="K116" s="2">
        <f>E116/$E$4*Dynamisk!$C$17</f>
        <v>210.04474511600461</v>
      </c>
      <c r="L116" s="2">
        <f>(E116/$E$4)*Dynamisk!$C$16+F116</f>
        <v>195.43305636677627</v>
      </c>
      <c r="M116" s="2">
        <f>Dynamisk!$C$20/365</f>
        <v>34.246575342465754</v>
      </c>
      <c r="N116" s="2">
        <f t="shared" si="8"/>
        <v>1.4269406392694064</v>
      </c>
      <c r="O116" s="2">
        <f>(E116/$E$4)*Dynamisk!$C$16+F116</f>
        <v>195.43305636677627</v>
      </c>
      <c r="P116" s="2">
        <f t="shared" si="9"/>
        <v>229.67963170924207</v>
      </c>
      <c r="Q116" s="17" t="e">
        <f>IF(O116&lt;=Dynamisk!$F$51,Data_sorteret!O116,#N/A)</f>
        <v>#N/A</v>
      </c>
      <c r="R116" s="22" t="e">
        <f>IF(AND(O116&gt;=Dynamisk!$F$51,O116&lt;=Dynamisk!$F$50),O116,#N/A)</f>
        <v>#N/A</v>
      </c>
      <c r="S116" s="22">
        <f>IF(AND(O116&gt;=Dynamisk!$F$50,O116&lt;=Dynamisk!$F$49),O116,#N/A)</f>
        <v>195.43305636677627</v>
      </c>
      <c r="T116" s="34" t="e">
        <f>IF(O116&gt;=Dynamisk!$F$49,Data_sorteret!O116,#N/A)</f>
        <v>#N/A</v>
      </c>
      <c r="U116" s="17">
        <f>IF(P116&gt;=Dynamisk!$F$41,Dynamisk!$F$41,P116)</f>
        <v>74.703333321584452</v>
      </c>
      <c r="V116" s="22">
        <f>(IF(AND(P116&gt;=Dynamisk!$F$41,P116&lt;=Dynamisk!$F$40),P116,(IF(P116&gt;Dynamisk!$F$40,Dynamisk!$F$40,#N/A))))-U116</f>
        <v>112.05499998237669</v>
      </c>
      <c r="W116" s="22">
        <f>(IF(AND(P116&gt;=Dynamisk!$F$40,P116&lt;=Dynamisk!$F$39),P116,(IF(P116&gt;Dynamisk!$F$39,Dynamisk!$F$39,#N/A))))-V116-U116</f>
        <v>42.921298405280936</v>
      </c>
      <c r="X116" s="23" t="e">
        <f>(IF(AND(P116&gt;=Dynamisk!$F$39,P116&lt;=Dynamisk!$F$38),P116,(IF(P116&gt;Dynamisk!$F$38,Dynamisk!$F$38,#N/A))))-V116-U116-W116</f>
        <v>#N/A</v>
      </c>
    </row>
    <row r="117" spans="1:24" x14ac:dyDescent="0.15">
      <c r="A117">
        <v>321</v>
      </c>
      <c r="B117">
        <v>321</v>
      </c>
      <c r="C117" t="s">
        <v>376</v>
      </c>
      <c r="D117" s="1">
        <v>3.2166666666666668</v>
      </c>
      <c r="E117" s="2">
        <f t="shared" si="5"/>
        <v>13.783333333333333</v>
      </c>
      <c r="F117" s="1">
        <f>Dynamisk!$C$14</f>
        <v>27.397260273972602</v>
      </c>
      <c r="G117" s="1">
        <f t="shared" si="6"/>
        <v>1.1415525114155252</v>
      </c>
      <c r="H117" s="2">
        <f>Dynamisk!$C$15</f>
        <v>34.246575342465754</v>
      </c>
      <c r="I117" s="2">
        <f>E117/$E$4*Dynamisk!$C$16</f>
        <v>166.07780504182688</v>
      </c>
      <c r="J117" s="2">
        <f t="shared" si="7"/>
        <v>6.9199085434094529</v>
      </c>
      <c r="K117" s="2">
        <f>E117/$E$4*Dynamisk!$C$17</f>
        <v>207.5972563022836</v>
      </c>
      <c r="L117" s="2">
        <f>(E117/$E$4)*Dynamisk!$C$16+F117</f>
        <v>193.47506531579947</v>
      </c>
      <c r="M117" s="2">
        <f>Dynamisk!$C$20/365</f>
        <v>34.246575342465754</v>
      </c>
      <c r="N117" s="2">
        <f t="shared" si="8"/>
        <v>1.4269406392694064</v>
      </c>
      <c r="O117" s="2">
        <f>(E117/$E$4)*Dynamisk!$C$16+F117</f>
        <v>193.47506531579947</v>
      </c>
      <c r="P117" s="2">
        <f t="shared" si="9"/>
        <v>227.72164065826524</v>
      </c>
      <c r="Q117" s="17" t="e">
        <f>IF(O117&lt;=Dynamisk!$F$51,Data_sorteret!O117,#N/A)</f>
        <v>#N/A</v>
      </c>
      <c r="R117" s="22" t="e">
        <f>IF(AND(O117&gt;=Dynamisk!$F$51,O117&lt;=Dynamisk!$F$50),O117,#N/A)</f>
        <v>#N/A</v>
      </c>
      <c r="S117" s="22">
        <f>IF(AND(O117&gt;=Dynamisk!$F$50,O117&lt;=Dynamisk!$F$49),O117,#N/A)</f>
        <v>193.47506531579947</v>
      </c>
      <c r="T117" s="34" t="e">
        <f>IF(O117&gt;=Dynamisk!$F$49,Data_sorteret!O117,#N/A)</f>
        <v>#N/A</v>
      </c>
      <c r="U117" s="17">
        <f>IF(P117&gt;=Dynamisk!$F$41,Dynamisk!$F$41,P117)</f>
        <v>74.703333321584452</v>
      </c>
      <c r="V117" s="22">
        <f>(IF(AND(P117&gt;=Dynamisk!$F$41,P117&lt;=Dynamisk!$F$40),P117,(IF(P117&gt;Dynamisk!$F$40,Dynamisk!$F$40,#N/A))))-U117</f>
        <v>112.05499998237669</v>
      </c>
      <c r="W117" s="22">
        <f>(IF(AND(P117&gt;=Dynamisk!$F$40,P117&lt;=Dynamisk!$F$39),P117,(IF(P117&gt;Dynamisk!$F$39,Dynamisk!$F$39,#N/A))))-V117-U117</f>
        <v>40.963307354304106</v>
      </c>
      <c r="X117" s="23" t="e">
        <f>(IF(AND(P117&gt;=Dynamisk!$F$39,P117&lt;=Dynamisk!$F$38),P117,(IF(P117&gt;Dynamisk!$F$38,Dynamisk!$F$38,#N/A))))-V117-U117-W117</f>
        <v>#N/A</v>
      </c>
    </row>
    <row r="118" spans="1:24" x14ac:dyDescent="0.15">
      <c r="A118">
        <v>14</v>
      </c>
      <c r="B118">
        <v>14</v>
      </c>
      <c r="C118" t="s">
        <v>69</v>
      </c>
      <c r="D118" s="1">
        <v>3.3374999999999999</v>
      </c>
      <c r="E118" s="2">
        <f t="shared" si="5"/>
        <v>13.6625</v>
      </c>
      <c r="F118" s="1">
        <f>Dynamisk!$C$14</f>
        <v>27.397260273972602</v>
      </c>
      <c r="G118" s="1">
        <f t="shared" si="6"/>
        <v>1.1415525114155252</v>
      </c>
      <c r="H118" s="2">
        <f>Dynamisk!$C$15</f>
        <v>34.246575342465754</v>
      </c>
      <c r="I118" s="2">
        <f>E118/$E$4*Dynamisk!$C$16</f>
        <v>164.62186297828006</v>
      </c>
      <c r="J118" s="2">
        <f t="shared" si="7"/>
        <v>6.8592442907616693</v>
      </c>
      <c r="K118" s="2">
        <f>E118/$E$4*Dynamisk!$C$17</f>
        <v>205.77732872285006</v>
      </c>
      <c r="L118" s="2">
        <f>(E118/$E$4)*Dynamisk!$C$16+F118</f>
        <v>192.01912325225265</v>
      </c>
      <c r="M118" s="2">
        <f>Dynamisk!$C$20/365</f>
        <v>34.246575342465754</v>
      </c>
      <c r="N118" s="2">
        <f t="shared" si="8"/>
        <v>1.4269406392694064</v>
      </c>
      <c r="O118" s="2">
        <f>(E118/$E$4)*Dynamisk!$C$16+F118</f>
        <v>192.01912325225265</v>
      </c>
      <c r="P118" s="2">
        <f t="shared" si="9"/>
        <v>226.26569859471846</v>
      </c>
      <c r="Q118" s="17" t="e">
        <f>IF(O118&lt;=Dynamisk!$F$51,Data_sorteret!O118,#N/A)</f>
        <v>#N/A</v>
      </c>
      <c r="R118" s="22" t="e">
        <f>IF(AND(O118&gt;=Dynamisk!$F$51,O118&lt;=Dynamisk!$F$50),O118,#N/A)</f>
        <v>#N/A</v>
      </c>
      <c r="S118" s="22">
        <f>IF(AND(O118&gt;=Dynamisk!$F$50,O118&lt;=Dynamisk!$F$49),O118,#N/A)</f>
        <v>192.01912325225265</v>
      </c>
      <c r="T118" s="34" t="e">
        <f>IF(O118&gt;=Dynamisk!$F$49,Data_sorteret!O118,#N/A)</f>
        <v>#N/A</v>
      </c>
      <c r="U118" s="17">
        <f>IF(P118&gt;=Dynamisk!$F$41,Dynamisk!$F$41,P118)</f>
        <v>74.703333321584452</v>
      </c>
      <c r="V118" s="22">
        <f>(IF(AND(P118&gt;=Dynamisk!$F$41,P118&lt;=Dynamisk!$F$40),P118,(IF(P118&gt;Dynamisk!$F$40,Dynamisk!$F$40,#N/A))))-U118</f>
        <v>112.05499998237669</v>
      </c>
      <c r="W118" s="22">
        <f>(IF(AND(P118&gt;=Dynamisk!$F$40,P118&lt;=Dynamisk!$F$39),P118,(IF(P118&gt;Dynamisk!$F$39,Dynamisk!$F$39,#N/A))))-V118-U118</f>
        <v>39.507365290757321</v>
      </c>
      <c r="X118" s="23" t="e">
        <f>(IF(AND(P118&gt;=Dynamisk!$F$39,P118&lt;=Dynamisk!$F$38),P118,(IF(P118&gt;Dynamisk!$F$38,Dynamisk!$F$38,#N/A))))-V118-U118-W118</f>
        <v>#N/A</v>
      </c>
    </row>
    <row r="119" spans="1:24" x14ac:dyDescent="0.15">
      <c r="A119">
        <v>58</v>
      </c>
      <c r="B119">
        <v>58</v>
      </c>
      <c r="C119" t="s">
        <v>113</v>
      </c>
      <c r="D119" s="1">
        <v>3.3541666666666661</v>
      </c>
      <c r="E119" s="2">
        <f t="shared" si="5"/>
        <v>13.645833333333334</v>
      </c>
      <c r="F119" s="1">
        <f>Dynamisk!$C$14</f>
        <v>27.397260273972602</v>
      </c>
      <c r="G119" s="1">
        <f t="shared" si="6"/>
        <v>1.1415525114155252</v>
      </c>
      <c r="H119" s="2">
        <f>Dynamisk!$C$15</f>
        <v>34.246575342465754</v>
      </c>
      <c r="I119" s="2">
        <f>E119/$E$4*Dynamisk!$C$16</f>
        <v>164.42104338330807</v>
      </c>
      <c r="J119" s="2">
        <f t="shared" si="7"/>
        <v>6.8508768076378361</v>
      </c>
      <c r="K119" s="2">
        <f>E119/$E$4*Dynamisk!$C$17</f>
        <v>205.52630422913509</v>
      </c>
      <c r="L119" s="2">
        <f>(E119/$E$4)*Dynamisk!$C$16+F119</f>
        <v>191.81830365728067</v>
      </c>
      <c r="M119" s="2">
        <f>Dynamisk!$C$20/365</f>
        <v>34.246575342465754</v>
      </c>
      <c r="N119" s="2">
        <f t="shared" si="8"/>
        <v>1.4269406392694064</v>
      </c>
      <c r="O119" s="2">
        <f>(E119/$E$4)*Dynamisk!$C$16+F119</f>
        <v>191.81830365728067</v>
      </c>
      <c r="P119" s="2">
        <f t="shared" si="9"/>
        <v>226.06487899974644</v>
      </c>
      <c r="Q119" s="17" t="e">
        <f>IF(O119&lt;=Dynamisk!$F$51,Data_sorteret!O119,#N/A)</f>
        <v>#N/A</v>
      </c>
      <c r="R119" s="22" t="e">
        <f>IF(AND(O119&gt;=Dynamisk!$F$51,O119&lt;=Dynamisk!$F$50),O119,#N/A)</f>
        <v>#N/A</v>
      </c>
      <c r="S119" s="22">
        <f>IF(AND(O119&gt;=Dynamisk!$F$50,O119&lt;=Dynamisk!$F$49),O119,#N/A)</f>
        <v>191.81830365728067</v>
      </c>
      <c r="T119" s="34" t="e">
        <f>IF(O119&gt;=Dynamisk!$F$49,Data_sorteret!O119,#N/A)</f>
        <v>#N/A</v>
      </c>
      <c r="U119" s="17">
        <f>IF(P119&gt;=Dynamisk!$F$41,Dynamisk!$F$41,P119)</f>
        <v>74.703333321584452</v>
      </c>
      <c r="V119" s="22">
        <f>(IF(AND(P119&gt;=Dynamisk!$F$41,P119&lt;=Dynamisk!$F$40),P119,(IF(P119&gt;Dynamisk!$F$40,Dynamisk!$F$40,#N/A))))-U119</f>
        <v>112.05499998237669</v>
      </c>
      <c r="W119" s="22">
        <f>(IF(AND(P119&gt;=Dynamisk!$F$40,P119&lt;=Dynamisk!$F$39),P119,(IF(P119&gt;Dynamisk!$F$39,Dynamisk!$F$39,#N/A))))-V119-U119</f>
        <v>39.306545695785303</v>
      </c>
      <c r="X119" s="23" t="e">
        <f>(IF(AND(P119&gt;=Dynamisk!$F$39,P119&lt;=Dynamisk!$F$38),P119,(IF(P119&gt;Dynamisk!$F$38,Dynamisk!$F$38,#N/A))))-V119-U119-W119</f>
        <v>#N/A</v>
      </c>
    </row>
    <row r="120" spans="1:24" x14ac:dyDescent="0.15">
      <c r="A120">
        <v>322</v>
      </c>
      <c r="B120">
        <v>322</v>
      </c>
      <c r="C120" t="s">
        <v>377</v>
      </c>
      <c r="D120" s="1">
        <v>3.4208333333333325</v>
      </c>
      <c r="E120" s="2">
        <f t="shared" si="5"/>
        <v>13.579166666666667</v>
      </c>
      <c r="F120" s="1">
        <f>Dynamisk!$C$14</f>
        <v>27.397260273972602</v>
      </c>
      <c r="G120" s="1">
        <f t="shared" si="6"/>
        <v>1.1415525114155252</v>
      </c>
      <c r="H120" s="2">
        <f>Dynamisk!$C$15</f>
        <v>34.246575342465754</v>
      </c>
      <c r="I120" s="2">
        <f>E120/$E$4*Dynamisk!$C$16</f>
        <v>163.61776500342015</v>
      </c>
      <c r="J120" s="2">
        <f t="shared" si="7"/>
        <v>6.8174068751425061</v>
      </c>
      <c r="K120" s="2">
        <f>E120/$E$4*Dynamisk!$C$17</f>
        <v>204.5222062542752</v>
      </c>
      <c r="L120" s="2">
        <f>(E120/$E$4)*Dynamisk!$C$16+F120</f>
        <v>191.01502527739274</v>
      </c>
      <c r="M120" s="2">
        <f>Dynamisk!$C$20/365</f>
        <v>34.246575342465754</v>
      </c>
      <c r="N120" s="2">
        <f t="shared" si="8"/>
        <v>1.4269406392694064</v>
      </c>
      <c r="O120" s="2">
        <f>(E120/$E$4)*Dynamisk!$C$16+F120</f>
        <v>191.01502527739274</v>
      </c>
      <c r="P120" s="2">
        <f t="shared" si="9"/>
        <v>225.26160061985854</v>
      </c>
      <c r="Q120" s="17" t="e">
        <f>IF(O120&lt;=Dynamisk!$F$51,Data_sorteret!O120,#N/A)</f>
        <v>#N/A</v>
      </c>
      <c r="R120" s="22" t="e">
        <f>IF(AND(O120&gt;=Dynamisk!$F$51,O120&lt;=Dynamisk!$F$50),O120,#N/A)</f>
        <v>#N/A</v>
      </c>
      <c r="S120" s="22">
        <f>IF(AND(O120&gt;=Dynamisk!$F$50,O120&lt;=Dynamisk!$F$49),O120,#N/A)</f>
        <v>191.01502527739274</v>
      </c>
      <c r="T120" s="34" t="e">
        <f>IF(O120&gt;=Dynamisk!$F$49,Data_sorteret!O120,#N/A)</f>
        <v>#N/A</v>
      </c>
      <c r="U120" s="17">
        <f>IF(P120&gt;=Dynamisk!$F$41,Dynamisk!$F$41,P120)</f>
        <v>74.703333321584452</v>
      </c>
      <c r="V120" s="22">
        <f>(IF(AND(P120&gt;=Dynamisk!$F$41,P120&lt;=Dynamisk!$F$40),P120,(IF(P120&gt;Dynamisk!$F$40,Dynamisk!$F$40,#N/A))))-U120</f>
        <v>112.05499998237669</v>
      </c>
      <c r="W120" s="22">
        <f>(IF(AND(P120&gt;=Dynamisk!$F$40,P120&lt;=Dynamisk!$F$39),P120,(IF(P120&gt;Dynamisk!$F$39,Dynamisk!$F$39,#N/A))))-V120-U120</f>
        <v>38.503267315897403</v>
      </c>
      <c r="X120" s="23" t="e">
        <f>(IF(AND(P120&gt;=Dynamisk!$F$39,P120&lt;=Dynamisk!$F$38),P120,(IF(P120&gt;Dynamisk!$F$38,Dynamisk!$F$38,#N/A))))-V120-U120-W120</f>
        <v>#N/A</v>
      </c>
    </row>
    <row r="121" spans="1:24" x14ac:dyDescent="0.15">
      <c r="A121">
        <v>313</v>
      </c>
      <c r="B121">
        <v>313</v>
      </c>
      <c r="C121" t="s">
        <v>368</v>
      </c>
      <c r="D121" s="1">
        <v>3.4624999999999999</v>
      </c>
      <c r="E121" s="2">
        <f t="shared" si="5"/>
        <v>13.5375</v>
      </c>
      <c r="F121" s="1">
        <f>Dynamisk!$C$14</f>
        <v>27.397260273972602</v>
      </c>
      <c r="G121" s="1">
        <f t="shared" si="6"/>
        <v>1.1415525114155252</v>
      </c>
      <c r="H121" s="2">
        <f>Dynamisk!$C$15</f>
        <v>34.246575342465754</v>
      </c>
      <c r="I121" s="2">
        <f>E121/$E$4*Dynamisk!$C$16</f>
        <v>163.11571601599022</v>
      </c>
      <c r="J121" s="2">
        <f t="shared" si="7"/>
        <v>6.7964881673329254</v>
      </c>
      <c r="K121" s="2">
        <f>E121/$E$4*Dynamisk!$C$17</f>
        <v>203.89464501998776</v>
      </c>
      <c r="L121" s="2">
        <f>(E121/$E$4)*Dynamisk!$C$16+F121</f>
        <v>190.51297628996281</v>
      </c>
      <c r="M121" s="2">
        <f>Dynamisk!$C$20/365</f>
        <v>34.246575342465754</v>
      </c>
      <c r="N121" s="2">
        <f t="shared" si="8"/>
        <v>1.4269406392694064</v>
      </c>
      <c r="O121" s="2">
        <f>(E121/$E$4)*Dynamisk!$C$16+F121</f>
        <v>190.51297628996281</v>
      </c>
      <c r="P121" s="2">
        <f t="shared" si="9"/>
        <v>224.75955163242858</v>
      </c>
      <c r="Q121" s="17" t="e">
        <f>IF(O121&lt;=Dynamisk!$F$51,Data_sorteret!O121,#N/A)</f>
        <v>#N/A</v>
      </c>
      <c r="R121" s="22" t="e">
        <f>IF(AND(O121&gt;=Dynamisk!$F$51,O121&lt;=Dynamisk!$F$50),O121,#N/A)</f>
        <v>#N/A</v>
      </c>
      <c r="S121" s="22">
        <f>IF(AND(O121&gt;=Dynamisk!$F$50,O121&lt;=Dynamisk!$F$49),O121,#N/A)</f>
        <v>190.51297628996281</v>
      </c>
      <c r="T121" s="34" t="e">
        <f>IF(O121&gt;=Dynamisk!$F$49,Data_sorteret!O121,#N/A)</f>
        <v>#N/A</v>
      </c>
      <c r="U121" s="17">
        <f>IF(P121&gt;=Dynamisk!$F$41,Dynamisk!$F$41,P121)</f>
        <v>74.703333321584452</v>
      </c>
      <c r="V121" s="22">
        <f>(IF(AND(P121&gt;=Dynamisk!$F$41,P121&lt;=Dynamisk!$F$40),P121,(IF(P121&gt;Dynamisk!$F$40,Dynamisk!$F$40,#N/A))))-U121</f>
        <v>112.05499998237669</v>
      </c>
      <c r="W121" s="22">
        <f>(IF(AND(P121&gt;=Dynamisk!$F$40,P121&lt;=Dynamisk!$F$39),P121,(IF(P121&gt;Dynamisk!$F$39,Dynamisk!$F$39,#N/A))))-V121-U121</f>
        <v>38.001218328467445</v>
      </c>
      <c r="X121" s="23" t="e">
        <f>(IF(AND(P121&gt;=Dynamisk!$F$39,P121&lt;=Dynamisk!$F$38),P121,(IF(P121&gt;Dynamisk!$F$38,Dynamisk!$F$38,#N/A))))-V121-U121-W121</f>
        <v>#N/A</v>
      </c>
    </row>
    <row r="122" spans="1:24" x14ac:dyDescent="0.15">
      <c r="A122">
        <v>339</v>
      </c>
      <c r="B122">
        <v>339</v>
      </c>
      <c r="C122" t="s">
        <v>394</v>
      </c>
      <c r="D122" s="1">
        <v>3.4750000000000001</v>
      </c>
      <c r="E122" s="2">
        <f t="shared" si="5"/>
        <v>13.525</v>
      </c>
      <c r="F122" s="1">
        <f>Dynamisk!$C$14</f>
        <v>27.397260273972602</v>
      </c>
      <c r="G122" s="1">
        <f t="shared" si="6"/>
        <v>1.1415525114155252</v>
      </c>
      <c r="H122" s="2">
        <f>Dynamisk!$C$15</f>
        <v>34.246575342465754</v>
      </c>
      <c r="I122" s="2">
        <f>E122/$E$4*Dynamisk!$C$16</f>
        <v>162.9651013197612</v>
      </c>
      <c r="J122" s="2">
        <f t="shared" si="7"/>
        <v>6.7902125549900498</v>
      </c>
      <c r="K122" s="2">
        <f>E122/$E$4*Dynamisk!$C$17</f>
        <v>203.70637664970153</v>
      </c>
      <c r="L122" s="2">
        <f>(E122/$E$4)*Dynamisk!$C$16+F122</f>
        <v>190.36236159373379</v>
      </c>
      <c r="M122" s="2">
        <f>Dynamisk!$C$20/365</f>
        <v>34.246575342465754</v>
      </c>
      <c r="N122" s="2">
        <f t="shared" si="8"/>
        <v>1.4269406392694064</v>
      </c>
      <c r="O122" s="2">
        <f>(E122/$E$4)*Dynamisk!$C$16+F122</f>
        <v>190.36236159373379</v>
      </c>
      <c r="P122" s="2">
        <f t="shared" si="9"/>
        <v>224.60893693619957</v>
      </c>
      <c r="Q122" s="17" t="e">
        <f>IF(O122&lt;=Dynamisk!$F$51,Data_sorteret!O122,#N/A)</f>
        <v>#N/A</v>
      </c>
      <c r="R122" s="22" t="e">
        <f>IF(AND(O122&gt;=Dynamisk!$F$51,O122&lt;=Dynamisk!$F$50),O122,#N/A)</f>
        <v>#N/A</v>
      </c>
      <c r="S122" s="22">
        <f>IF(AND(O122&gt;=Dynamisk!$F$50,O122&lt;=Dynamisk!$F$49),O122,#N/A)</f>
        <v>190.36236159373379</v>
      </c>
      <c r="T122" s="34" t="e">
        <f>IF(O122&gt;=Dynamisk!$F$49,Data_sorteret!O122,#N/A)</f>
        <v>#N/A</v>
      </c>
      <c r="U122" s="17">
        <f>IF(P122&gt;=Dynamisk!$F$41,Dynamisk!$F$41,P122)</f>
        <v>74.703333321584452</v>
      </c>
      <c r="V122" s="22">
        <f>(IF(AND(P122&gt;=Dynamisk!$F$41,P122&lt;=Dynamisk!$F$40),P122,(IF(P122&gt;Dynamisk!$F$40,Dynamisk!$F$40,#N/A))))-U122</f>
        <v>112.05499998237669</v>
      </c>
      <c r="W122" s="22">
        <f>(IF(AND(P122&gt;=Dynamisk!$F$40,P122&lt;=Dynamisk!$F$39),P122,(IF(P122&gt;Dynamisk!$F$39,Dynamisk!$F$39,#N/A))))-V122-U122</f>
        <v>37.850603632238432</v>
      </c>
      <c r="X122" s="23" t="e">
        <f>(IF(AND(P122&gt;=Dynamisk!$F$39,P122&lt;=Dynamisk!$F$38),P122,(IF(P122&gt;Dynamisk!$F$38,Dynamisk!$F$38,#N/A))))-V122-U122-W122</f>
        <v>#N/A</v>
      </c>
    </row>
    <row r="123" spans="1:24" x14ac:dyDescent="0.15">
      <c r="A123">
        <v>110</v>
      </c>
      <c r="B123">
        <v>110</v>
      </c>
      <c r="C123" t="s">
        <v>165</v>
      </c>
      <c r="D123" s="1">
        <v>3.5291666666666663</v>
      </c>
      <c r="E123" s="2">
        <f t="shared" si="5"/>
        <v>13.470833333333333</v>
      </c>
      <c r="F123" s="1">
        <f>Dynamisk!$C$14</f>
        <v>27.397260273972602</v>
      </c>
      <c r="G123" s="1">
        <f t="shared" si="6"/>
        <v>1.1415525114155252</v>
      </c>
      <c r="H123" s="2">
        <f>Dynamisk!$C$15</f>
        <v>34.246575342465754</v>
      </c>
      <c r="I123" s="2">
        <f>E123/$E$4*Dynamisk!$C$16</f>
        <v>162.31243763610226</v>
      </c>
      <c r="J123" s="2">
        <f t="shared" si="7"/>
        <v>6.7630182348375945</v>
      </c>
      <c r="K123" s="2">
        <f>E123/$E$4*Dynamisk!$C$17</f>
        <v>202.89054704512782</v>
      </c>
      <c r="L123" s="2">
        <f>(E123/$E$4)*Dynamisk!$C$16+F123</f>
        <v>189.70969791007485</v>
      </c>
      <c r="M123" s="2">
        <f>Dynamisk!$C$20/365</f>
        <v>34.246575342465754</v>
      </c>
      <c r="N123" s="2">
        <f t="shared" si="8"/>
        <v>1.4269406392694064</v>
      </c>
      <c r="O123" s="2">
        <f>(E123/$E$4)*Dynamisk!$C$16+F123</f>
        <v>189.70969791007485</v>
      </c>
      <c r="P123" s="2">
        <f t="shared" si="9"/>
        <v>223.95627325254065</v>
      </c>
      <c r="Q123" s="17" t="e">
        <f>IF(O123&lt;=Dynamisk!$F$51,Data_sorteret!O123,#N/A)</f>
        <v>#N/A</v>
      </c>
      <c r="R123" s="22" t="e">
        <f>IF(AND(O123&gt;=Dynamisk!$F$51,O123&lt;=Dynamisk!$F$50),O123,#N/A)</f>
        <v>#N/A</v>
      </c>
      <c r="S123" s="22">
        <f>IF(AND(O123&gt;=Dynamisk!$F$50,O123&lt;=Dynamisk!$F$49),O123,#N/A)</f>
        <v>189.70969791007485</v>
      </c>
      <c r="T123" s="34" t="e">
        <f>IF(O123&gt;=Dynamisk!$F$49,Data_sorteret!O123,#N/A)</f>
        <v>#N/A</v>
      </c>
      <c r="U123" s="17">
        <f>IF(P123&gt;=Dynamisk!$F$41,Dynamisk!$F$41,P123)</f>
        <v>74.703333321584452</v>
      </c>
      <c r="V123" s="22">
        <f>(IF(AND(P123&gt;=Dynamisk!$F$41,P123&lt;=Dynamisk!$F$40),P123,(IF(P123&gt;Dynamisk!$F$40,Dynamisk!$F$40,#N/A))))-U123</f>
        <v>112.05499998237669</v>
      </c>
      <c r="W123" s="22">
        <f>(IF(AND(P123&gt;=Dynamisk!$F$40,P123&lt;=Dynamisk!$F$39),P123,(IF(P123&gt;Dynamisk!$F$39,Dynamisk!$F$39,#N/A))))-V123-U123</f>
        <v>37.197939948579517</v>
      </c>
      <c r="X123" s="23" t="e">
        <f>(IF(AND(P123&gt;=Dynamisk!$F$39,P123&lt;=Dynamisk!$F$38),P123,(IF(P123&gt;Dynamisk!$F$38,Dynamisk!$F$38,#N/A))))-V123-U123-W123</f>
        <v>#N/A</v>
      </c>
    </row>
    <row r="124" spans="1:24" x14ac:dyDescent="0.15">
      <c r="A124">
        <v>337</v>
      </c>
      <c r="B124">
        <v>337</v>
      </c>
      <c r="C124" t="s">
        <v>392</v>
      </c>
      <c r="D124" s="1">
        <v>3.587499999999999</v>
      </c>
      <c r="E124" s="2">
        <f t="shared" si="5"/>
        <v>13.412500000000001</v>
      </c>
      <c r="F124" s="1">
        <f>Dynamisk!$C$14</f>
        <v>27.397260273972602</v>
      </c>
      <c r="G124" s="1">
        <f t="shared" si="6"/>
        <v>1.1415525114155252</v>
      </c>
      <c r="H124" s="2">
        <f>Dynamisk!$C$15</f>
        <v>34.246575342465754</v>
      </c>
      <c r="I124" s="2">
        <f>E124/$E$4*Dynamisk!$C$16</f>
        <v>161.60956905370037</v>
      </c>
      <c r="J124" s="2">
        <f t="shared" si="7"/>
        <v>6.7337320439041823</v>
      </c>
      <c r="K124" s="2">
        <f>E124/$E$4*Dynamisk!$C$17</f>
        <v>202.01196131712547</v>
      </c>
      <c r="L124" s="2">
        <f>(E124/$E$4)*Dynamisk!$C$16+F124</f>
        <v>189.00682932767296</v>
      </c>
      <c r="M124" s="2">
        <f>Dynamisk!$C$20/365</f>
        <v>34.246575342465754</v>
      </c>
      <c r="N124" s="2">
        <f t="shared" si="8"/>
        <v>1.4269406392694064</v>
      </c>
      <c r="O124" s="2">
        <f>(E124/$E$4)*Dynamisk!$C$16+F124</f>
        <v>189.00682932767296</v>
      </c>
      <c r="P124" s="2">
        <f t="shared" si="9"/>
        <v>223.25340467013876</v>
      </c>
      <c r="Q124" s="17" t="e">
        <f>IF(O124&lt;=Dynamisk!$F$51,Data_sorteret!O124,#N/A)</f>
        <v>#N/A</v>
      </c>
      <c r="R124" s="22" t="e">
        <f>IF(AND(O124&gt;=Dynamisk!$F$51,O124&lt;=Dynamisk!$F$50),O124,#N/A)</f>
        <v>#N/A</v>
      </c>
      <c r="S124" s="22">
        <f>IF(AND(O124&gt;=Dynamisk!$F$50,O124&lt;=Dynamisk!$F$49),O124,#N/A)</f>
        <v>189.00682932767296</v>
      </c>
      <c r="T124" s="34" t="e">
        <f>IF(O124&gt;=Dynamisk!$F$49,Data_sorteret!O124,#N/A)</f>
        <v>#N/A</v>
      </c>
      <c r="U124" s="17">
        <f>IF(P124&gt;=Dynamisk!$F$41,Dynamisk!$F$41,P124)</f>
        <v>74.703333321584452</v>
      </c>
      <c r="V124" s="22">
        <f>(IF(AND(P124&gt;=Dynamisk!$F$41,P124&lt;=Dynamisk!$F$40),P124,(IF(P124&gt;Dynamisk!$F$40,Dynamisk!$F$40,#N/A))))-U124</f>
        <v>112.05499998237669</v>
      </c>
      <c r="W124" s="22">
        <f>(IF(AND(P124&gt;=Dynamisk!$F$40,P124&lt;=Dynamisk!$F$39),P124,(IF(P124&gt;Dynamisk!$F$39,Dynamisk!$F$39,#N/A))))-V124-U124</f>
        <v>36.495071366177626</v>
      </c>
      <c r="X124" s="23" t="e">
        <f>(IF(AND(P124&gt;=Dynamisk!$F$39,P124&lt;=Dynamisk!$F$38),P124,(IF(P124&gt;Dynamisk!$F$38,Dynamisk!$F$38,#N/A))))-V124-U124-W124</f>
        <v>#N/A</v>
      </c>
    </row>
    <row r="125" spans="1:24" x14ac:dyDescent="0.15">
      <c r="A125">
        <v>314</v>
      </c>
      <c r="B125">
        <v>314</v>
      </c>
      <c r="C125" t="s">
        <v>369</v>
      </c>
      <c r="D125" s="1">
        <v>3.5958333333333332</v>
      </c>
      <c r="E125" s="2">
        <f t="shared" si="5"/>
        <v>13.404166666666667</v>
      </c>
      <c r="F125" s="1">
        <f>Dynamisk!$C$14</f>
        <v>27.397260273972602</v>
      </c>
      <c r="G125" s="1">
        <f t="shared" si="6"/>
        <v>1.1415525114155252</v>
      </c>
      <c r="H125" s="2">
        <f>Dynamisk!$C$15</f>
        <v>34.246575342465754</v>
      </c>
      <c r="I125" s="2">
        <f>E125/$E$4*Dynamisk!$C$16</f>
        <v>161.50915925621436</v>
      </c>
      <c r="J125" s="2">
        <f t="shared" si="7"/>
        <v>6.7295483023422653</v>
      </c>
      <c r="K125" s="2">
        <f>E125/$E$4*Dynamisk!$C$17</f>
        <v>201.88644907026796</v>
      </c>
      <c r="L125" s="2">
        <f>(E125/$E$4)*Dynamisk!$C$16+F125</f>
        <v>188.90641953018695</v>
      </c>
      <c r="M125" s="2">
        <f>Dynamisk!$C$20/365</f>
        <v>34.246575342465754</v>
      </c>
      <c r="N125" s="2">
        <f t="shared" si="8"/>
        <v>1.4269406392694064</v>
      </c>
      <c r="O125" s="2">
        <f>(E125/$E$4)*Dynamisk!$C$16+F125</f>
        <v>188.90641953018695</v>
      </c>
      <c r="P125" s="2">
        <f t="shared" si="9"/>
        <v>223.15299487265276</v>
      </c>
      <c r="Q125" s="17" t="e">
        <f>IF(O125&lt;=Dynamisk!$F$51,Data_sorteret!O125,#N/A)</f>
        <v>#N/A</v>
      </c>
      <c r="R125" s="22" t="e">
        <f>IF(AND(O125&gt;=Dynamisk!$F$51,O125&lt;=Dynamisk!$F$50),O125,#N/A)</f>
        <v>#N/A</v>
      </c>
      <c r="S125" s="22">
        <f>IF(AND(O125&gt;=Dynamisk!$F$50,O125&lt;=Dynamisk!$F$49),O125,#N/A)</f>
        <v>188.90641953018695</v>
      </c>
      <c r="T125" s="34" t="e">
        <f>IF(O125&gt;=Dynamisk!$F$49,Data_sorteret!O125,#N/A)</f>
        <v>#N/A</v>
      </c>
      <c r="U125" s="17">
        <f>IF(P125&gt;=Dynamisk!$F$41,Dynamisk!$F$41,P125)</f>
        <v>74.703333321584452</v>
      </c>
      <c r="V125" s="22">
        <f>(IF(AND(P125&gt;=Dynamisk!$F$41,P125&lt;=Dynamisk!$F$40),P125,(IF(P125&gt;Dynamisk!$F$40,Dynamisk!$F$40,#N/A))))-U125</f>
        <v>112.05499998237669</v>
      </c>
      <c r="W125" s="22">
        <f>(IF(AND(P125&gt;=Dynamisk!$F$40,P125&lt;=Dynamisk!$F$39),P125,(IF(P125&gt;Dynamisk!$F$39,Dynamisk!$F$39,#N/A))))-V125-U125</f>
        <v>36.394661568691618</v>
      </c>
      <c r="X125" s="23" t="e">
        <f>(IF(AND(P125&gt;=Dynamisk!$F$39,P125&lt;=Dynamisk!$F$38),P125,(IF(P125&gt;Dynamisk!$F$38,Dynamisk!$F$38,#N/A))))-V125-U125-W125</f>
        <v>#N/A</v>
      </c>
    </row>
    <row r="126" spans="1:24" x14ac:dyDescent="0.15">
      <c r="A126">
        <v>345</v>
      </c>
      <c r="B126">
        <v>345</v>
      </c>
      <c r="C126" t="s">
        <v>400</v>
      </c>
      <c r="D126" s="1">
        <v>3.6374999999999993</v>
      </c>
      <c r="E126" s="2">
        <f t="shared" si="5"/>
        <v>13.362500000000001</v>
      </c>
      <c r="F126" s="1">
        <f>Dynamisk!$C$14</f>
        <v>27.397260273972602</v>
      </c>
      <c r="G126" s="1">
        <f t="shared" si="6"/>
        <v>1.1415525114155252</v>
      </c>
      <c r="H126" s="2">
        <f>Dynamisk!$C$15</f>
        <v>34.246575342465754</v>
      </c>
      <c r="I126" s="2">
        <f>E126/$E$4*Dynamisk!$C$16</f>
        <v>161.00711026878443</v>
      </c>
      <c r="J126" s="2">
        <f t="shared" si="7"/>
        <v>6.7086295945326846</v>
      </c>
      <c r="K126" s="2">
        <f>E126/$E$4*Dynamisk!$C$17</f>
        <v>201.25888783598054</v>
      </c>
      <c r="L126" s="2">
        <f>(E126/$E$4)*Dynamisk!$C$16+F126</f>
        <v>188.40437054275702</v>
      </c>
      <c r="M126" s="2">
        <f>Dynamisk!$C$20/365</f>
        <v>34.246575342465754</v>
      </c>
      <c r="N126" s="2">
        <f t="shared" si="8"/>
        <v>1.4269406392694064</v>
      </c>
      <c r="O126" s="2">
        <f>(E126/$E$4)*Dynamisk!$C$16+F126</f>
        <v>188.40437054275702</v>
      </c>
      <c r="P126" s="2">
        <f t="shared" si="9"/>
        <v>222.65094588522282</v>
      </c>
      <c r="Q126" s="17" t="e">
        <f>IF(O126&lt;=Dynamisk!$F$51,Data_sorteret!O126,#N/A)</f>
        <v>#N/A</v>
      </c>
      <c r="R126" s="22" t="e">
        <f>IF(AND(O126&gt;=Dynamisk!$F$51,O126&lt;=Dynamisk!$F$50),O126,#N/A)</f>
        <v>#N/A</v>
      </c>
      <c r="S126" s="22">
        <f>IF(AND(O126&gt;=Dynamisk!$F$50,O126&lt;=Dynamisk!$F$49),O126,#N/A)</f>
        <v>188.40437054275702</v>
      </c>
      <c r="T126" s="34" t="e">
        <f>IF(O126&gt;=Dynamisk!$F$49,Data_sorteret!O126,#N/A)</f>
        <v>#N/A</v>
      </c>
      <c r="U126" s="17">
        <f>IF(P126&gt;=Dynamisk!$F$41,Dynamisk!$F$41,P126)</f>
        <v>74.703333321584452</v>
      </c>
      <c r="V126" s="22">
        <f>(IF(AND(P126&gt;=Dynamisk!$F$41,P126&lt;=Dynamisk!$F$40),P126,(IF(P126&gt;Dynamisk!$F$40,Dynamisk!$F$40,#N/A))))-U126</f>
        <v>112.05499998237669</v>
      </c>
      <c r="W126" s="22">
        <f>(IF(AND(P126&gt;=Dynamisk!$F$40,P126&lt;=Dynamisk!$F$39),P126,(IF(P126&gt;Dynamisk!$F$39,Dynamisk!$F$39,#N/A))))-V126-U126</f>
        <v>35.892612581261687</v>
      </c>
      <c r="X126" s="23" t="e">
        <f>(IF(AND(P126&gt;=Dynamisk!$F$39,P126&lt;=Dynamisk!$F$38),P126,(IF(P126&gt;Dynamisk!$F$38,Dynamisk!$F$38,#N/A))))-V126-U126-W126</f>
        <v>#N/A</v>
      </c>
    </row>
    <row r="127" spans="1:24" x14ac:dyDescent="0.15">
      <c r="A127">
        <v>20</v>
      </c>
      <c r="B127">
        <v>20</v>
      </c>
      <c r="C127" t="s">
        <v>75</v>
      </c>
      <c r="D127" s="1">
        <v>3.6750000000000007</v>
      </c>
      <c r="E127" s="2">
        <f t="shared" si="5"/>
        <v>13.324999999999999</v>
      </c>
      <c r="F127" s="1">
        <f>Dynamisk!$C$14</f>
        <v>27.397260273972602</v>
      </c>
      <c r="G127" s="1">
        <f t="shared" si="6"/>
        <v>1.1415525114155252</v>
      </c>
      <c r="H127" s="2">
        <f>Dynamisk!$C$15</f>
        <v>34.246575342465754</v>
      </c>
      <c r="I127" s="2">
        <f>E127/$E$4*Dynamisk!$C$16</f>
        <v>160.55526618009745</v>
      </c>
      <c r="J127" s="2">
        <f t="shared" si="7"/>
        <v>6.6898027575040606</v>
      </c>
      <c r="K127" s="2">
        <f>E127/$E$4*Dynamisk!$C$17</f>
        <v>200.6940827251218</v>
      </c>
      <c r="L127" s="2">
        <f>(E127/$E$4)*Dynamisk!$C$16+F127</f>
        <v>187.95252645407004</v>
      </c>
      <c r="M127" s="2">
        <f>Dynamisk!$C$20/365</f>
        <v>34.246575342465754</v>
      </c>
      <c r="N127" s="2">
        <f t="shared" si="8"/>
        <v>1.4269406392694064</v>
      </c>
      <c r="O127" s="2">
        <f>(E127/$E$4)*Dynamisk!$C$16+F127</f>
        <v>187.95252645407004</v>
      </c>
      <c r="P127" s="2">
        <f t="shared" si="9"/>
        <v>222.19910179653584</v>
      </c>
      <c r="Q127" s="17" t="e">
        <f>IF(O127&lt;=Dynamisk!$F$51,Data_sorteret!O127,#N/A)</f>
        <v>#N/A</v>
      </c>
      <c r="R127" s="22" t="e">
        <f>IF(AND(O127&gt;=Dynamisk!$F$51,O127&lt;=Dynamisk!$F$50),O127,#N/A)</f>
        <v>#N/A</v>
      </c>
      <c r="S127" s="22">
        <f>IF(AND(O127&gt;=Dynamisk!$F$50,O127&lt;=Dynamisk!$F$49),O127,#N/A)</f>
        <v>187.95252645407004</v>
      </c>
      <c r="T127" s="34" t="e">
        <f>IF(O127&gt;=Dynamisk!$F$49,Data_sorteret!O127,#N/A)</f>
        <v>#N/A</v>
      </c>
      <c r="U127" s="17">
        <f>IF(P127&gt;=Dynamisk!$F$41,Dynamisk!$F$41,P127)</f>
        <v>74.703333321584452</v>
      </c>
      <c r="V127" s="22">
        <f>(IF(AND(P127&gt;=Dynamisk!$F$41,P127&lt;=Dynamisk!$F$40),P127,(IF(P127&gt;Dynamisk!$F$40,Dynamisk!$F$40,#N/A))))-U127</f>
        <v>112.05499998237669</v>
      </c>
      <c r="W127" s="22">
        <f>(IF(AND(P127&gt;=Dynamisk!$F$40,P127&lt;=Dynamisk!$F$39),P127,(IF(P127&gt;Dynamisk!$F$39,Dynamisk!$F$39,#N/A))))-V127-U127</f>
        <v>35.440768492574705</v>
      </c>
      <c r="X127" s="23" t="e">
        <f>(IF(AND(P127&gt;=Dynamisk!$F$39,P127&lt;=Dynamisk!$F$38),P127,(IF(P127&gt;Dynamisk!$F$38,Dynamisk!$F$38,#N/A))))-V127-U127-W127</f>
        <v>#N/A</v>
      </c>
    </row>
    <row r="128" spans="1:24" x14ac:dyDescent="0.15">
      <c r="A128">
        <v>361</v>
      </c>
      <c r="B128">
        <v>361</v>
      </c>
      <c r="C128" t="s">
        <v>416</v>
      </c>
      <c r="D128" s="1">
        <v>3.6916666666666664</v>
      </c>
      <c r="E128" s="2">
        <f t="shared" si="5"/>
        <v>13.308333333333334</v>
      </c>
      <c r="F128" s="1">
        <f>Dynamisk!$C$14</f>
        <v>27.397260273972602</v>
      </c>
      <c r="G128" s="1">
        <f t="shared" si="6"/>
        <v>1.1415525114155252</v>
      </c>
      <c r="H128" s="2">
        <f>Dynamisk!$C$15</f>
        <v>34.246575342465754</v>
      </c>
      <c r="I128" s="2">
        <f>E128/$E$4*Dynamisk!$C$16</f>
        <v>160.35444658512549</v>
      </c>
      <c r="J128" s="2">
        <f t="shared" si="7"/>
        <v>6.6814352743802283</v>
      </c>
      <c r="K128" s="2">
        <f>E128/$E$4*Dynamisk!$C$17</f>
        <v>200.44305823140687</v>
      </c>
      <c r="L128" s="2">
        <f>(E128/$E$4)*Dynamisk!$C$16+F128</f>
        <v>187.75170685909808</v>
      </c>
      <c r="M128" s="2">
        <f>Dynamisk!$C$20/365</f>
        <v>34.246575342465754</v>
      </c>
      <c r="N128" s="2">
        <f t="shared" si="8"/>
        <v>1.4269406392694064</v>
      </c>
      <c r="O128" s="2">
        <f>(E128/$E$4)*Dynamisk!$C$16+F128</f>
        <v>187.75170685909808</v>
      </c>
      <c r="P128" s="2">
        <f t="shared" si="9"/>
        <v>221.99828220156385</v>
      </c>
      <c r="Q128" s="17" t="e">
        <f>IF(O128&lt;=Dynamisk!$F$51,Data_sorteret!O128,#N/A)</f>
        <v>#N/A</v>
      </c>
      <c r="R128" s="22" t="e">
        <f>IF(AND(O128&gt;=Dynamisk!$F$51,O128&lt;=Dynamisk!$F$50),O128,#N/A)</f>
        <v>#N/A</v>
      </c>
      <c r="S128" s="22">
        <f>IF(AND(O128&gt;=Dynamisk!$F$50,O128&lt;=Dynamisk!$F$49),O128,#N/A)</f>
        <v>187.75170685909808</v>
      </c>
      <c r="T128" s="34" t="e">
        <f>IF(O128&gt;=Dynamisk!$F$49,Data_sorteret!O128,#N/A)</f>
        <v>#N/A</v>
      </c>
      <c r="U128" s="17">
        <f>IF(P128&gt;=Dynamisk!$F$41,Dynamisk!$F$41,P128)</f>
        <v>74.703333321584452</v>
      </c>
      <c r="V128" s="22">
        <f>(IF(AND(P128&gt;=Dynamisk!$F$41,P128&lt;=Dynamisk!$F$40),P128,(IF(P128&gt;Dynamisk!$F$40,Dynamisk!$F$40,#N/A))))-U128</f>
        <v>112.05499998237669</v>
      </c>
      <c r="W128" s="22">
        <f>(IF(AND(P128&gt;=Dynamisk!$F$40,P128&lt;=Dynamisk!$F$39),P128,(IF(P128&gt;Dynamisk!$F$39,Dynamisk!$F$39,#N/A))))-V128-U128</f>
        <v>35.239948897602716</v>
      </c>
      <c r="X128" s="23" t="e">
        <f>(IF(AND(P128&gt;=Dynamisk!$F$39,P128&lt;=Dynamisk!$F$38),P128,(IF(P128&gt;Dynamisk!$F$38,Dynamisk!$F$38,#N/A))))-V128-U128-W128</f>
        <v>#N/A</v>
      </c>
    </row>
    <row r="129" spans="1:24" x14ac:dyDescent="0.15">
      <c r="A129">
        <v>13</v>
      </c>
      <c r="B129">
        <v>13</v>
      </c>
      <c r="C129" t="s">
        <v>68</v>
      </c>
      <c r="D129" s="1">
        <v>3.7999999999999994</v>
      </c>
      <c r="E129" s="2">
        <f t="shared" si="5"/>
        <v>13.200000000000001</v>
      </c>
      <c r="F129" s="1">
        <f>Dynamisk!$C$14</f>
        <v>27.397260273972602</v>
      </c>
      <c r="G129" s="1">
        <f t="shared" si="6"/>
        <v>1.1415525114155252</v>
      </c>
      <c r="H129" s="2">
        <f>Dynamisk!$C$15</f>
        <v>34.246575342465754</v>
      </c>
      <c r="I129" s="2">
        <f>E129/$E$4*Dynamisk!$C$16</f>
        <v>159.04911921780763</v>
      </c>
      <c r="J129" s="2">
        <f t="shared" si="7"/>
        <v>6.6270466340753176</v>
      </c>
      <c r="K129" s="2">
        <f>E129/$E$4*Dynamisk!$C$17</f>
        <v>198.81139902225954</v>
      </c>
      <c r="L129" s="2">
        <f>(E129/$E$4)*Dynamisk!$C$16+F129</f>
        <v>186.44637949178022</v>
      </c>
      <c r="M129" s="2">
        <f>Dynamisk!$C$20/365</f>
        <v>34.246575342465754</v>
      </c>
      <c r="N129" s="2">
        <f t="shared" si="8"/>
        <v>1.4269406392694064</v>
      </c>
      <c r="O129" s="2">
        <f>(E129/$E$4)*Dynamisk!$C$16+F129</f>
        <v>186.44637949178022</v>
      </c>
      <c r="P129" s="2">
        <f t="shared" si="9"/>
        <v>220.692954834246</v>
      </c>
      <c r="Q129" s="17" t="e">
        <f>IF(O129&lt;=Dynamisk!$F$51,Data_sorteret!O129,#N/A)</f>
        <v>#N/A</v>
      </c>
      <c r="R129" s="22" t="e">
        <f>IF(AND(O129&gt;=Dynamisk!$F$51,O129&lt;=Dynamisk!$F$50),O129,#N/A)</f>
        <v>#N/A</v>
      </c>
      <c r="S129" s="22">
        <f>IF(AND(O129&gt;=Dynamisk!$F$50,O129&lt;=Dynamisk!$F$49),O129,#N/A)</f>
        <v>186.44637949178022</v>
      </c>
      <c r="T129" s="34" t="e">
        <f>IF(O129&gt;=Dynamisk!$F$49,Data_sorteret!O129,#N/A)</f>
        <v>#N/A</v>
      </c>
      <c r="U129" s="17">
        <f>IF(P129&gt;=Dynamisk!$F$41,Dynamisk!$F$41,P129)</f>
        <v>74.703333321584452</v>
      </c>
      <c r="V129" s="22">
        <f>(IF(AND(P129&gt;=Dynamisk!$F$41,P129&lt;=Dynamisk!$F$40),P129,(IF(P129&gt;Dynamisk!$F$40,Dynamisk!$F$40,#N/A))))-U129</f>
        <v>112.05499998237669</v>
      </c>
      <c r="W129" s="22">
        <f>(IF(AND(P129&gt;=Dynamisk!$F$40,P129&lt;=Dynamisk!$F$39),P129,(IF(P129&gt;Dynamisk!$F$39,Dynamisk!$F$39,#N/A))))-V129-U129</f>
        <v>33.934621530284858</v>
      </c>
      <c r="X129" s="23" t="e">
        <f>(IF(AND(P129&gt;=Dynamisk!$F$39,P129&lt;=Dynamisk!$F$38),P129,(IF(P129&gt;Dynamisk!$F$38,Dynamisk!$F$38,#N/A))))-V129-U129-W129</f>
        <v>#N/A</v>
      </c>
    </row>
    <row r="130" spans="1:24" x14ac:dyDescent="0.15">
      <c r="A130">
        <v>12</v>
      </c>
      <c r="B130">
        <v>12</v>
      </c>
      <c r="C130" t="s">
        <v>67</v>
      </c>
      <c r="D130" s="1">
        <v>3.8166666666666669</v>
      </c>
      <c r="E130" s="2">
        <f t="shared" si="5"/>
        <v>13.183333333333334</v>
      </c>
      <c r="F130" s="1">
        <f>Dynamisk!$C$14</f>
        <v>27.397260273972602</v>
      </c>
      <c r="G130" s="1">
        <f t="shared" si="6"/>
        <v>1.1415525114155252</v>
      </c>
      <c r="H130" s="2">
        <f>Dynamisk!$C$15</f>
        <v>34.246575342465754</v>
      </c>
      <c r="I130" s="2">
        <f>E130/$E$4*Dynamisk!$C$16</f>
        <v>158.84829962283564</v>
      </c>
      <c r="J130" s="2">
        <f t="shared" si="7"/>
        <v>6.6186791509514853</v>
      </c>
      <c r="K130" s="2">
        <f>E130/$E$4*Dynamisk!$C$17</f>
        <v>198.56037452854457</v>
      </c>
      <c r="L130" s="2">
        <f>(E130/$E$4)*Dynamisk!$C$16+F130</f>
        <v>186.24555989680823</v>
      </c>
      <c r="M130" s="2">
        <f>Dynamisk!$C$20/365</f>
        <v>34.246575342465754</v>
      </c>
      <c r="N130" s="2">
        <f t="shared" si="8"/>
        <v>1.4269406392694064</v>
      </c>
      <c r="O130" s="2">
        <f>(E130/$E$4)*Dynamisk!$C$16+F130</f>
        <v>186.24555989680823</v>
      </c>
      <c r="P130" s="2">
        <f t="shared" si="9"/>
        <v>220.49213523927403</v>
      </c>
      <c r="Q130" s="17" t="e">
        <f>IF(O130&lt;=Dynamisk!$F$51,Data_sorteret!O130,#N/A)</f>
        <v>#N/A</v>
      </c>
      <c r="R130" s="22" t="e">
        <f>IF(AND(O130&gt;=Dynamisk!$F$51,O130&lt;=Dynamisk!$F$50),O130,#N/A)</f>
        <v>#N/A</v>
      </c>
      <c r="S130" s="22">
        <f>IF(AND(O130&gt;=Dynamisk!$F$50,O130&lt;=Dynamisk!$F$49),O130,#N/A)</f>
        <v>186.24555989680823</v>
      </c>
      <c r="T130" s="34" t="e">
        <f>IF(O130&gt;=Dynamisk!$F$49,Data_sorteret!O130,#N/A)</f>
        <v>#N/A</v>
      </c>
      <c r="U130" s="17">
        <f>IF(P130&gt;=Dynamisk!$F$41,Dynamisk!$F$41,P130)</f>
        <v>74.703333321584452</v>
      </c>
      <c r="V130" s="22">
        <f>(IF(AND(P130&gt;=Dynamisk!$F$41,P130&lt;=Dynamisk!$F$40),P130,(IF(P130&gt;Dynamisk!$F$40,Dynamisk!$F$40,#N/A))))-U130</f>
        <v>112.05499998237669</v>
      </c>
      <c r="W130" s="22">
        <f>(IF(AND(P130&gt;=Dynamisk!$F$40,P130&lt;=Dynamisk!$F$39),P130,(IF(P130&gt;Dynamisk!$F$39,Dynamisk!$F$39,#N/A))))-V130-U130</f>
        <v>33.733801935312897</v>
      </c>
      <c r="X130" s="23" t="e">
        <f>(IF(AND(P130&gt;=Dynamisk!$F$39,P130&lt;=Dynamisk!$F$38),P130,(IF(P130&gt;Dynamisk!$F$38,Dynamisk!$F$38,#N/A))))-V130-U130-W130</f>
        <v>#N/A</v>
      </c>
    </row>
    <row r="131" spans="1:24" x14ac:dyDescent="0.15">
      <c r="A131">
        <v>9</v>
      </c>
      <c r="B131">
        <v>9</v>
      </c>
      <c r="C131" t="s">
        <v>64</v>
      </c>
      <c r="D131" s="1">
        <v>3.8208333333333333</v>
      </c>
      <c r="E131" s="2">
        <f t="shared" si="5"/>
        <v>13.179166666666667</v>
      </c>
      <c r="F131" s="1">
        <f>Dynamisk!$C$14</f>
        <v>27.397260273972602</v>
      </c>
      <c r="G131" s="1">
        <f t="shared" si="6"/>
        <v>1.1415525114155252</v>
      </c>
      <c r="H131" s="2">
        <f>Dynamisk!$C$15</f>
        <v>34.246575342465754</v>
      </c>
      <c r="I131" s="2">
        <f>E131/$E$4*Dynamisk!$C$16</f>
        <v>158.79809472409266</v>
      </c>
      <c r="J131" s="2">
        <f t="shared" si="7"/>
        <v>6.6165872801705277</v>
      </c>
      <c r="K131" s="2">
        <f>E131/$E$4*Dynamisk!$C$17</f>
        <v>198.49761840511582</v>
      </c>
      <c r="L131" s="2">
        <f>(E131/$E$4)*Dynamisk!$C$16+F131</f>
        <v>186.19535499806526</v>
      </c>
      <c r="M131" s="2">
        <f>Dynamisk!$C$20/365</f>
        <v>34.246575342465754</v>
      </c>
      <c r="N131" s="2">
        <f t="shared" si="8"/>
        <v>1.4269406392694064</v>
      </c>
      <c r="O131" s="2">
        <f>(E131/$E$4)*Dynamisk!$C$16+F131</f>
        <v>186.19535499806526</v>
      </c>
      <c r="P131" s="2">
        <f t="shared" si="9"/>
        <v>220.44193034053106</v>
      </c>
      <c r="Q131" s="17" t="e">
        <f>IF(O131&lt;=Dynamisk!$F$51,Data_sorteret!O131,#N/A)</f>
        <v>#N/A</v>
      </c>
      <c r="R131" s="22" t="e">
        <f>IF(AND(O131&gt;=Dynamisk!$F$51,O131&lt;=Dynamisk!$F$50),O131,#N/A)</f>
        <v>#N/A</v>
      </c>
      <c r="S131" s="22">
        <f>IF(AND(O131&gt;=Dynamisk!$F$50,O131&lt;=Dynamisk!$F$49),O131,#N/A)</f>
        <v>186.19535499806526</v>
      </c>
      <c r="T131" s="34" t="e">
        <f>IF(O131&gt;=Dynamisk!$F$49,Data_sorteret!O131,#N/A)</f>
        <v>#N/A</v>
      </c>
      <c r="U131" s="17">
        <f>IF(P131&gt;=Dynamisk!$F$41,Dynamisk!$F$41,P131)</f>
        <v>74.703333321584452</v>
      </c>
      <c r="V131" s="22">
        <f>(IF(AND(P131&gt;=Dynamisk!$F$41,P131&lt;=Dynamisk!$F$40),P131,(IF(P131&gt;Dynamisk!$F$40,Dynamisk!$F$40,#N/A))))-U131</f>
        <v>112.05499998237669</v>
      </c>
      <c r="W131" s="22">
        <f>(IF(AND(P131&gt;=Dynamisk!$F$40,P131&lt;=Dynamisk!$F$39),P131,(IF(P131&gt;Dynamisk!$F$39,Dynamisk!$F$39,#N/A))))-V131-U131</f>
        <v>33.683597036569921</v>
      </c>
      <c r="X131" s="23" t="e">
        <f>(IF(AND(P131&gt;=Dynamisk!$F$39,P131&lt;=Dynamisk!$F$38),P131,(IF(P131&gt;Dynamisk!$F$38,Dynamisk!$F$38,#N/A))))-V131-U131-W131</f>
        <v>#N/A</v>
      </c>
    </row>
    <row r="132" spans="1:24" x14ac:dyDescent="0.15">
      <c r="A132">
        <v>303</v>
      </c>
      <c r="B132">
        <v>303</v>
      </c>
      <c r="C132" t="s">
        <v>358</v>
      </c>
      <c r="D132" s="1">
        <v>3.8250000000000006</v>
      </c>
      <c r="E132" s="2">
        <f t="shared" si="5"/>
        <v>13.174999999999999</v>
      </c>
      <c r="F132" s="1">
        <f>Dynamisk!$C$14</f>
        <v>27.397260273972602</v>
      </c>
      <c r="G132" s="1">
        <f t="shared" si="6"/>
        <v>1.1415525114155252</v>
      </c>
      <c r="H132" s="2">
        <f>Dynamisk!$C$15</f>
        <v>34.246575342465754</v>
      </c>
      <c r="I132" s="2">
        <f>E132/$E$4*Dynamisk!$C$16</f>
        <v>158.74788982534963</v>
      </c>
      <c r="J132" s="2">
        <f t="shared" si="7"/>
        <v>6.6144954093895683</v>
      </c>
      <c r="K132" s="2">
        <f>E132/$E$4*Dynamisk!$C$17</f>
        <v>198.43486228168706</v>
      </c>
      <c r="L132" s="2">
        <f>(E132/$E$4)*Dynamisk!$C$16+F132</f>
        <v>186.14515009932222</v>
      </c>
      <c r="M132" s="2">
        <f>Dynamisk!$C$20/365</f>
        <v>34.246575342465754</v>
      </c>
      <c r="N132" s="2">
        <f t="shared" si="8"/>
        <v>1.4269406392694064</v>
      </c>
      <c r="O132" s="2">
        <f>(E132/$E$4)*Dynamisk!$C$16+F132</f>
        <v>186.14515009932222</v>
      </c>
      <c r="P132" s="2">
        <f t="shared" si="9"/>
        <v>220.39172544178803</v>
      </c>
      <c r="Q132" s="17" t="e">
        <f>IF(O132&lt;=Dynamisk!$F$51,Data_sorteret!O132,#N/A)</f>
        <v>#N/A</v>
      </c>
      <c r="R132" s="22" t="e">
        <f>IF(AND(O132&gt;=Dynamisk!$F$51,O132&lt;=Dynamisk!$F$50),O132,#N/A)</f>
        <v>#N/A</v>
      </c>
      <c r="S132" s="22">
        <f>IF(AND(O132&gt;=Dynamisk!$F$50,O132&lt;=Dynamisk!$F$49),O132,#N/A)</f>
        <v>186.14515009932222</v>
      </c>
      <c r="T132" s="34" t="e">
        <f>IF(O132&gt;=Dynamisk!$F$49,Data_sorteret!O132,#N/A)</f>
        <v>#N/A</v>
      </c>
      <c r="U132" s="17">
        <f>IF(P132&gt;=Dynamisk!$F$41,Dynamisk!$F$41,P132)</f>
        <v>74.703333321584452</v>
      </c>
      <c r="V132" s="22">
        <f>(IF(AND(P132&gt;=Dynamisk!$F$41,P132&lt;=Dynamisk!$F$40),P132,(IF(P132&gt;Dynamisk!$F$40,Dynamisk!$F$40,#N/A))))-U132</f>
        <v>112.05499998237669</v>
      </c>
      <c r="W132" s="22">
        <f>(IF(AND(P132&gt;=Dynamisk!$F$40,P132&lt;=Dynamisk!$F$39),P132,(IF(P132&gt;Dynamisk!$F$39,Dynamisk!$F$39,#N/A))))-V132-U132</f>
        <v>33.633392137826888</v>
      </c>
      <c r="X132" s="23" t="e">
        <f>(IF(AND(P132&gt;=Dynamisk!$F$39,P132&lt;=Dynamisk!$F$38),P132,(IF(P132&gt;Dynamisk!$F$38,Dynamisk!$F$38,#N/A))))-V132-U132-W132</f>
        <v>#N/A</v>
      </c>
    </row>
    <row r="133" spans="1:24" x14ac:dyDescent="0.15">
      <c r="A133">
        <v>53</v>
      </c>
      <c r="B133">
        <v>53</v>
      </c>
      <c r="C133" t="s">
        <v>108</v>
      </c>
      <c r="D133" s="1">
        <v>3.8458333333333332</v>
      </c>
      <c r="E133" s="2">
        <f t="shared" si="5"/>
        <v>13.154166666666667</v>
      </c>
      <c r="F133" s="1">
        <f>Dynamisk!$C$14</f>
        <v>27.397260273972602</v>
      </c>
      <c r="G133" s="1">
        <f t="shared" si="6"/>
        <v>1.1415525114155252</v>
      </c>
      <c r="H133" s="2">
        <f>Dynamisk!$C$15</f>
        <v>34.246575342465754</v>
      </c>
      <c r="I133" s="2">
        <f>E133/$E$4*Dynamisk!$C$16</f>
        <v>158.49686533163467</v>
      </c>
      <c r="J133" s="2">
        <f t="shared" si="7"/>
        <v>6.6040360554847775</v>
      </c>
      <c r="K133" s="2">
        <f>E133/$E$4*Dynamisk!$C$17</f>
        <v>198.12108166454334</v>
      </c>
      <c r="L133" s="2">
        <f>(E133/$E$4)*Dynamisk!$C$16+F133</f>
        <v>185.89412560560726</v>
      </c>
      <c r="M133" s="2">
        <f>Dynamisk!$C$20/365</f>
        <v>34.246575342465754</v>
      </c>
      <c r="N133" s="2">
        <f t="shared" si="8"/>
        <v>1.4269406392694064</v>
      </c>
      <c r="O133" s="2">
        <f>(E133/$E$4)*Dynamisk!$C$16+F133</f>
        <v>185.89412560560726</v>
      </c>
      <c r="P133" s="2">
        <f t="shared" si="9"/>
        <v>220.14070094807303</v>
      </c>
      <c r="Q133" s="17" t="e">
        <f>IF(O133&lt;=Dynamisk!$F$51,Data_sorteret!O133,#N/A)</f>
        <v>#N/A</v>
      </c>
      <c r="R133" s="22" t="e">
        <f>IF(AND(O133&gt;=Dynamisk!$F$51,O133&lt;=Dynamisk!$F$50),O133,#N/A)</f>
        <v>#N/A</v>
      </c>
      <c r="S133" s="22">
        <f>IF(AND(O133&gt;=Dynamisk!$F$50,O133&lt;=Dynamisk!$F$49),O133,#N/A)</f>
        <v>185.89412560560726</v>
      </c>
      <c r="T133" s="34" t="e">
        <f>IF(O133&gt;=Dynamisk!$F$49,Data_sorteret!O133,#N/A)</f>
        <v>#N/A</v>
      </c>
      <c r="U133" s="17">
        <f>IF(P133&gt;=Dynamisk!$F$41,Dynamisk!$F$41,P133)</f>
        <v>74.703333321584452</v>
      </c>
      <c r="V133" s="22">
        <f>(IF(AND(P133&gt;=Dynamisk!$F$41,P133&lt;=Dynamisk!$F$40),P133,(IF(P133&gt;Dynamisk!$F$40,Dynamisk!$F$40,#N/A))))-U133</f>
        <v>112.05499998237669</v>
      </c>
      <c r="W133" s="22">
        <f>(IF(AND(P133&gt;=Dynamisk!$F$40,P133&lt;=Dynamisk!$F$39),P133,(IF(P133&gt;Dynamisk!$F$39,Dynamisk!$F$39,#N/A))))-V133-U133</f>
        <v>33.382367644111895</v>
      </c>
      <c r="X133" s="23" t="e">
        <f>(IF(AND(P133&gt;=Dynamisk!$F$39,P133&lt;=Dynamisk!$F$38),P133,(IF(P133&gt;Dynamisk!$F$38,Dynamisk!$F$38,#N/A))))-V133-U133-W133</f>
        <v>#N/A</v>
      </c>
    </row>
    <row r="134" spans="1:24" x14ac:dyDescent="0.15">
      <c r="A134">
        <v>326</v>
      </c>
      <c r="B134">
        <v>326</v>
      </c>
      <c r="C134" t="s">
        <v>381</v>
      </c>
      <c r="D134" s="1">
        <v>3.85</v>
      </c>
      <c r="E134" s="2">
        <f t="shared" si="5"/>
        <v>13.15</v>
      </c>
      <c r="F134" s="1">
        <f>Dynamisk!$C$14</f>
        <v>27.397260273972602</v>
      </c>
      <c r="G134" s="1">
        <f t="shared" si="6"/>
        <v>1.1415525114155252</v>
      </c>
      <c r="H134" s="2">
        <f>Dynamisk!$C$15</f>
        <v>34.246575342465754</v>
      </c>
      <c r="I134" s="2">
        <f>E134/$E$4*Dynamisk!$C$16</f>
        <v>158.44666043289169</v>
      </c>
      <c r="J134" s="2">
        <f t="shared" si="7"/>
        <v>6.6019441847038207</v>
      </c>
      <c r="K134" s="2">
        <f>E134/$E$4*Dynamisk!$C$17</f>
        <v>198.05832554111458</v>
      </c>
      <c r="L134" s="2">
        <f>(E134/$E$4)*Dynamisk!$C$16+F134</f>
        <v>185.84392070686428</v>
      </c>
      <c r="M134" s="2">
        <f>Dynamisk!$C$20/365</f>
        <v>34.246575342465754</v>
      </c>
      <c r="N134" s="2">
        <f t="shared" si="8"/>
        <v>1.4269406392694064</v>
      </c>
      <c r="O134" s="2">
        <f>(E134/$E$4)*Dynamisk!$C$16+F134</f>
        <v>185.84392070686428</v>
      </c>
      <c r="P134" s="2">
        <f t="shared" si="9"/>
        <v>220.09049604933006</v>
      </c>
      <c r="Q134" s="17" t="e">
        <f>IF(O134&lt;=Dynamisk!$F$51,Data_sorteret!O134,#N/A)</f>
        <v>#N/A</v>
      </c>
      <c r="R134" s="22" t="e">
        <f>IF(AND(O134&gt;=Dynamisk!$F$51,O134&lt;=Dynamisk!$F$50),O134,#N/A)</f>
        <v>#N/A</v>
      </c>
      <c r="S134" s="22">
        <f>IF(AND(O134&gt;=Dynamisk!$F$50,O134&lt;=Dynamisk!$F$49),O134,#N/A)</f>
        <v>185.84392070686428</v>
      </c>
      <c r="T134" s="34" t="e">
        <f>IF(O134&gt;=Dynamisk!$F$49,Data_sorteret!O134,#N/A)</f>
        <v>#N/A</v>
      </c>
      <c r="U134" s="17">
        <f>IF(P134&gt;=Dynamisk!$F$41,Dynamisk!$F$41,P134)</f>
        <v>74.703333321584452</v>
      </c>
      <c r="V134" s="22">
        <f>(IF(AND(P134&gt;=Dynamisk!$F$41,P134&lt;=Dynamisk!$F$40),P134,(IF(P134&gt;Dynamisk!$F$40,Dynamisk!$F$40,#N/A))))-U134</f>
        <v>112.05499998237669</v>
      </c>
      <c r="W134" s="22">
        <f>(IF(AND(P134&gt;=Dynamisk!$F$40,P134&lt;=Dynamisk!$F$39),P134,(IF(P134&gt;Dynamisk!$F$39,Dynamisk!$F$39,#N/A))))-V134-U134</f>
        <v>33.332162745368919</v>
      </c>
      <c r="X134" s="23" t="e">
        <f>(IF(AND(P134&gt;=Dynamisk!$F$39,P134&lt;=Dynamisk!$F$38),P134,(IF(P134&gt;Dynamisk!$F$38,Dynamisk!$F$38,#N/A))))-V134-U134-W134</f>
        <v>#N/A</v>
      </c>
    </row>
    <row r="135" spans="1:24" x14ac:dyDescent="0.15">
      <c r="A135">
        <v>111</v>
      </c>
      <c r="B135">
        <v>111</v>
      </c>
      <c r="C135" t="s">
        <v>166</v>
      </c>
      <c r="D135" s="1">
        <v>3.912500000000001</v>
      </c>
      <c r="E135" s="2">
        <f t="shared" ref="E135:E198" si="10">IF(D135&lt;=17,17-D135,0)</f>
        <v>13.087499999999999</v>
      </c>
      <c r="F135" s="1">
        <f>Dynamisk!$C$14</f>
        <v>27.397260273972602</v>
      </c>
      <c r="G135" s="1">
        <f t="shared" ref="G135:G198" si="11">F135/24</f>
        <v>1.1415525114155252</v>
      </c>
      <c r="H135" s="2">
        <f>Dynamisk!$C$15</f>
        <v>34.246575342465754</v>
      </c>
      <c r="I135" s="2">
        <f>E135/$E$4*Dynamisk!$C$16</f>
        <v>157.69358695174677</v>
      </c>
      <c r="J135" s="2">
        <f t="shared" ref="J135:J198" si="12">I135/24</f>
        <v>6.5705661229894483</v>
      </c>
      <c r="K135" s="2">
        <f>E135/$E$4*Dynamisk!$C$17</f>
        <v>197.11698368968345</v>
      </c>
      <c r="L135" s="2">
        <f>(E135/$E$4)*Dynamisk!$C$16+F135</f>
        <v>185.09084722571936</v>
      </c>
      <c r="M135" s="2">
        <f>Dynamisk!$C$20/365</f>
        <v>34.246575342465754</v>
      </c>
      <c r="N135" s="2">
        <f t="shared" ref="N135:N198" si="13">M135/24</f>
        <v>1.4269406392694064</v>
      </c>
      <c r="O135" s="2">
        <f>(E135/$E$4)*Dynamisk!$C$16+F135</f>
        <v>185.09084722571936</v>
      </c>
      <c r="P135" s="2">
        <f t="shared" ref="P135:P198" si="14">(N135+J135+G135)*24</f>
        <v>219.33742256818513</v>
      </c>
      <c r="Q135" s="17" t="e">
        <f>IF(O135&lt;=Dynamisk!$F$51,Data_sorteret!O135,#N/A)</f>
        <v>#N/A</v>
      </c>
      <c r="R135" s="22" t="e">
        <f>IF(AND(O135&gt;=Dynamisk!$F$51,O135&lt;=Dynamisk!$F$50),O135,#N/A)</f>
        <v>#N/A</v>
      </c>
      <c r="S135" s="22">
        <f>IF(AND(O135&gt;=Dynamisk!$F$50,O135&lt;=Dynamisk!$F$49),O135,#N/A)</f>
        <v>185.09084722571936</v>
      </c>
      <c r="T135" s="34" t="e">
        <f>IF(O135&gt;=Dynamisk!$F$49,Data_sorteret!O135,#N/A)</f>
        <v>#N/A</v>
      </c>
      <c r="U135" s="17">
        <f>IF(P135&gt;=Dynamisk!$F$41,Dynamisk!$F$41,P135)</f>
        <v>74.703333321584452</v>
      </c>
      <c r="V135" s="22">
        <f>(IF(AND(P135&gt;=Dynamisk!$F$41,P135&lt;=Dynamisk!$F$40),P135,(IF(P135&gt;Dynamisk!$F$40,Dynamisk!$F$40,#N/A))))-U135</f>
        <v>112.05499998237669</v>
      </c>
      <c r="W135" s="22">
        <f>(IF(AND(P135&gt;=Dynamisk!$F$40,P135&lt;=Dynamisk!$F$39),P135,(IF(P135&gt;Dynamisk!$F$39,Dynamisk!$F$39,#N/A))))-V135-U135</f>
        <v>32.579089264223995</v>
      </c>
      <c r="X135" s="23" t="e">
        <f>(IF(AND(P135&gt;=Dynamisk!$F$39,P135&lt;=Dynamisk!$F$38),P135,(IF(P135&gt;Dynamisk!$F$38,Dynamisk!$F$38,#N/A))))-V135-U135-W135</f>
        <v>#N/A</v>
      </c>
    </row>
    <row r="136" spans="1:24" x14ac:dyDescent="0.15">
      <c r="A136">
        <v>325</v>
      </c>
      <c r="B136">
        <v>325</v>
      </c>
      <c r="C136" t="s">
        <v>380</v>
      </c>
      <c r="D136" s="1">
        <v>4.1375000000000002</v>
      </c>
      <c r="E136" s="2">
        <f t="shared" si="10"/>
        <v>12.862500000000001</v>
      </c>
      <c r="F136" s="1">
        <f>Dynamisk!$C$14</f>
        <v>27.397260273972602</v>
      </c>
      <c r="G136" s="1">
        <f t="shared" si="11"/>
        <v>1.1415525114155252</v>
      </c>
      <c r="H136" s="2">
        <f>Dynamisk!$C$15</f>
        <v>34.246575342465754</v>
      </c>
      <c r="I136" s="2">
        <f>E136/$E$4*Dynamisk!$C$16</f>
        <v>154.98252241962504</v>
      </c>
      <c r="J136" s="2">
        <f t="shared" si="12"/>
        <v>6.4576051008177098</v>
      </c>
      <c r="K136" s="2">
        <f>E136/$E$4*Dynamisk!$C$17</f>
        <v>193.72815302453131</v>
      </c>
      <c r="L136" s="2">
        <f>(E136/$E$4)*Dynamisk!$C$16+F136</f>
        <v>182.37978269359763</v>
      </c>
      <c r="M136" s="2">
        <f>Dynamisk!$C$20/365</f>
        <v>34.246575342465754</v>
      </c>
      <c r="N136" s="2">
        <f t="shared" si="13"/>
        <v>1.4269406392694064</v>
      </c>
      <c r="O136" s="2">
        <f>(E136/$E$4)*Dynamisk!$C$16+F136</f>
        <v>182.37978269359763</v>
      </c>
      <c r="P136" s="2">
        <f t="shared" si="14"/>
        <v>216.62635803606341</v>
      </c>
      <c r="Q136" s="17" t="e">
        <f>IF(O136&lt;=Dynamisk!$F$51,Data_sorteret!O136,#N/A)</f>
        <v>#N/A</v>
      </c>
      <c r="R136" s="22" t="e">
        <f>IF(AND(O136&gt;=Dynamisk!$F$51,O136&lt;=Dynamisk!$F$50),O136,#N/A)</f>
        <v>#N/A</v>
      </c>
      <c r="S136" s="22">
        <f>IF(AND(O136&gt;=Dynamisk!$F$50,O136&lt;=Dynamisk!$F$49),O136,#N/A)</f>
        <v>182.37978269359763</v>
      </c>
      <c r="T136" s="34" t="e">
        <f>IF(O136&gt;=Dynamisk!$F$49,Data_sorteret!O136,#N/A)</f>
        <v>#N/A</v>
      </c>
      <c r="U136" s="17">
        <f>IF(P136&gt;=Dynamisk!$F$41,Dynamisk!$F$41,P136)</f>
        <v>74.703333321584452</v>
      </c>
      <c r="V136" s="22">
        <f>(IF(AND(P136&gt;=Dynamisk!$F$41,P136&lt;=Dynamisk!$F$40),P136,(IF(P136&gt;Dynamisk!$F$40,Dynamisk!$F$40,#N/A))))-U136</f>
        <v>112.05499998237669</v>
      </c>
      <c r="W136" s="22">
        <f>(IF(AND(P136&gt;=Dynamisk!$F$40,P136&lt;=Dynamisk!$F$39),P136,(IF(P136&gt;Dynamisk!$F$39,Dynamisk!$F$39,#N/A))))-V136-U136</f>
        <v>29.86802473210227</v>
      </c>
      <c r="X136" s="23" t="e">
        <f>(IF(AND(P136&gt;=Dynamisk!$F$39,P136&lt;=Dynamisk!$F$38),P136,(IF(P136&gt;Dynamisk!$F$38,Dynamisk!$F$38,#N/A))))-V136-U136-W136</f>
        <v>#N/A</v>
      </c>
    </row>
    <row r="137" spans="1:24" x14ac:dyDescent="0.15">
      <c r="A137">
        <v>302</v>
      </c>
      <c r="B137">
        <v>302</v>
      </c>
      <c r="C137" t="s">
        <v>357</v>
      </c>
      <c r="D137" s="1">
        <v>4.2458333333333327</v>
      </c>
      <c r="E137" s="2">
        <f t="shared" si="10"/>
        <v>12.754166666666666</v>
      </c>
      <c r="F137" s="1">
        <f>Dynamisk!$C$14</f>
        <v>27.397260273972602</v>
      </c>
      <c r="G137" s="1">
        <f t="shared" si="11"/>
        <v>1.1415525114155252</v>
      </c>
      <c r="H137" s="2">
        <f>Dynamisk!$C$15</f>
        <v>34.246575342465754</v>
      </c>
      <c r="I137" s="2">
        <f>E137/$E$4*Dynamisk!$C$16</f>
        <v>153.67719505230716</v>
      </c>
      <c r="J137" s="2">
        <f t="shared" si="12"/>
        <v>6.4032164605127981</v>
      </c>
      <c r="K137" s="2">
        <f>E137/$E$4*Dynamisk!$C$17</f>
        <v>192.09649381538395</v>
      </c>
      <c r="L137" s="2">
        <f>(E137/$E$4)*Dynamisk!$C$16+F137</f>
        <v>181.07445532627975</v>
      </c>
      <c r="M137" s="2">
        <f>Dynamisk!$C$20/365</f>
        <v>34.246575342465754</v>
      </c>
      <c r="N137" s="2">
        <f t="shared" si="13"/>
        <v>1.4269406392694064</v>
      </c>
      <c r="O137" s="2">
        <f>(E137/$E$4)*Dynamisk!$C$16+F137</f>
        <v>181.07445532627975</v>
      </c>
      <c r="P137" s="2">
        <f t="shared" si="14"/>
        <v>215.32103066874549</v>
      </c>
      <c r="Q137" s="17" t="e">
        <f>IF(O137&lt;=Dynamisk!$F$51,Data_sorteret!O137,#N/A)</f>
        <v>#N/A</v>
      </c>
      <c r="R137" s="22" t="e">
        <f>IF(AND(O137&gt;=Dynamisk!$F$51,O137&lt;=Dynamisk!$F$50),O137,#N/A)</f>
        <v>#N/A</v>
      </c>
      <c r="S137" s="22">
        <f>IF(AND(O137&gt;=Dynamisk!$F$50,O137&lt;=Dynamisk!$F$49),O137,#N/A)</f>
        <v>181.07445532627975</v>
      </c>
      <c r="T137" s="34" t="e">
        <f>IF(O137&gt;=Dynamisk!$F$49,Data_sorteret!O137,#N/A)</f>
        <v>#N/A</v>
      </c>
      <c r="U137" s="17">
        <f>IF(P137&gt;=Dynamisk!$F$41,Dynamisk!$F$41,P137)</f>
        <v>74.703333321584452</v>
      </c>
      <c r="V137" s="22">
        <f>(IF(AND(P137&gt;=Dynamisk!$F$41,P137&lt;=Dynamisk!$F$40),P137,(IF(P137&gt;Dynamisk!$F$40,Dynamisk!$F$40,#N/A))))-U137</f>
        <v>112.05499998237669</v>
      </c>
      <c r="W137" s="22">
        <f>(IF(AND(P137&gt;=Dynamisk!$F$40,P137&lt;=Dynamisk!$F$39),P137,(IF(P137&gt;Dynamisk!$F$39,Dynamisk!$F$39,#N/A))))-V137-U137</f>
        <v>28.562697364784356</v>
      </c>
      <c r="X137" s="23" t="e">
        <f>(IF(AND(P137&gt;=Dynamisk!$F$39,P137&lt;=Dynamisk!$F$38),P137,(IF(P137&gt;Dynamisk!$F$38,Dynamisk!$F$38,#N/A))))-V137-U137-W137</f>
        <v>#N/A</v>
      </c>
    </row>
    <row r="138" spans="1:24" x14ac:dyDescent="0.15">
      <c r="A138">
        <v>315</v>
      </c>
      <c r="B138">
        <v>315</v>
      </c>
      <c r="C138" t="s">
        <v>370</v>
      </c>
      <c r="D138" s="1">
        <v>4.270833333333333</v>
      </c>
      <c r="E138" s="2">
        <f t="shared" si="10"/>
        <v>12.729166666666668</v>
      </c>
      <c r="F138" s="1">
        <f>Dynamisk!$C$14</f>
        <v>27.397260273972602</v>
      </c>
      <c r="G138" s="1">
        <f t="shared" si="11"/>
        <v>1.1415525114155252</v>
      </c>
      <c r="H138" s="2">
        <f>Dynamisk!$C$15</f>
        <v>34.246575342465754</v>
      </c>
      <c r="I138" s="2">
        <f>E138/$E$4*Dynamisk!$C$16</f>
        <v>153.37596565984921</v>
      </c>
      <c r="J138" s="2">
        <f t="shared" si="12"/>
        <v>6.3906652358270506</v>
      </c>
      <c r="K138" s="2">
        <f>E138/$E$4*Dynamisk!$C$17</f>
        <v>191.71995707481153</v>
      </c>
      <c r="L138" s="2">
        <f>(E138/$E$4)*Dynamisk!$C$16+F138</f>
        <v>180.77322593382181</v>
      </c>
      <c r="M138" s="2">
        <f>Dynamisk!$C$20/365</f>
        <v>34.246575342465754</v>
      </c>
      <c r="N138" s="2">
        <f t="shared" si="13"/>
        <v>1.4269406392694064</v>
      </c>
      <c r="O138" s="2">
        <f>(E138/$E$4)*Dynamisk!$C$16+F138</f>
        <v>180.77322593382181</v>
      </c>
      <c r="P138" s="2">
        <f t="shared" si="14"/>
        <v>215.01980127628758</v>
      </c>
      <c r="Q138" s="17" t="e">
        <f>IF(O138&lt;=Dynamisk!$F$51,Data_sorteret!O138,#N/A)</f>
        <v>#N/A</v>
      </c>
      <c r="R138" s="22" t="e">
        <f>IF(AND(O138&gt;=Dynamisk!$F$51,O138&lt;=Dynamisk!$F$50),O138,#N/A)</f>
        <v>#N/A</v>
      </c>
      <c r="S138" s="22">
        <f>IF(AND(O138&gt;=Dynamisk!$F$50,O138&lt;=Dynamisk!$F$49),O138,#N/A)</f>
        <v>180.77322593382181</v>
      </c>
      <c r="T138" s="34" t="e">
        <f>IF(O138&gt;=Dynamisk!$F$49,Data_sorteret!O138,#N/A)</f>
        <v>#N/A</v>
      </c>
      <c r="U138" s="17">
        <f>IF(P138&gt;=Dynamisk!$F$41,Dynamisk!$F$41,P138)</f>
        <v>74.703333321584452</v>
      </c>
      <c r="V138" s="22">
        <f>(IF(AND(P138&gt;=Dynamisk!$F$41,P138&lt;=Dynamisk!$F$40),P138,(IF(P138&gt;Dynamisk!$F$40,Dynamisk!$F$40,#N/A))))-U138</f>
        <v>112.05499998237669</v>
      </c>
      <c r="W138" s="22">
        <f>(IF(AND(P138&gt;=Dynamisk!$F$40,P138&lt;=Dynamisk!$F$39),P138,(IF(P138&gt;Dynamisk!$F$39,Dynamisk!$F$39,#N/A))))-V138-U138</f>
        <v>28.261467972326443</v>
      </c>
      <c r="X138" s="23" t="e">
        <f>(IF(AND(P138&gt;=Dynamisk!$F$39,P138&lt;=Dynamisk!$F$38),P138,(IF(P138&gt;Dynamisk!$F$38,Dynamisk!$F$38,#N/A))))-V138-U138-W138</f>
        <v>#N/A</v>
      </c>
    </row>
    <row r="139" spans="1:24" x14ac:dyDescent="0.15">
      <c r="A139">
        <v>94</v>
      </c>
      <c r="B139">
        <v>94</v>
      </c>
      <c r="C139" t="s">
        <v>149</v>
      </c>
      <c r="D139" s="1">
        <v>4.4000000000000004</v>
      </c>
      <c r="E139" s="2">
        <f t="shared" si="10"/>
        <v>12.6</v>
      </c>
      <c r="F139" s="1">
        <f>Dynamisk!$C$14</f>
        <v>27.397260273972602</v>
      </c>
      <c r="G139" s="1">
        <f t="shared" si="11"/>
        <v>1.1415525114155252</v>
      </c>
      <c r="H139" s="2">
        <f>Dynamisk!$C$15</f>
        <v>34.246575342465754</v>
      </c>
      <c r="I139" s="2">
        <f>E139/$E$4*Dynamisk!$C$16</f>
        <v>151.81961379881636</v>
      </c>
      <c r="J139" s="2">
        <f t="shared" si="12"/>
        <v>6.3258172416173482</v>
      </c>
      <c r="K139" s="2">
        <f>E139/$E$4*Dynamisk!$C$17</f>
        <v>189.77451724852045</v>
      </c>
      <c r="L139" s="2">
        <f>(E139/$E$4)*Dynamisk!$C$16+F139</f>
        <v>179.21687407278895</v>
      </c>
      <c r="M139" s="2">
        <f>Dynamisk!$C$20/365</f>
        <v>34.246575342465754</v>
      </c>
      <c r="N139" s="2">
        <f t="shared" si="13"/>
        <v>1.4269406392694064</v>
      </c>
      <c r="O139" s="2">
        <f>(E139/$E$4)*Dynamisk!$C$16+F139</f>
        <v>179.21687407278895</v>
      </c>
      <c r="P139" s="2">
        <f t="shared" si="14"/>
        <v>213.46344941525473</v>
      </c>
      <c r="Q139" s="17" t="e">
        <f>IF(O139&lt;=Dynamisk!$F$51,Data_sorteret!O139,#N/A)</f>
        <v>#N/A</v>
      </c>
      <c r="R139" s="22" t="e">
        <f>IF(AND(O139&gt;=Dynamisk!$F$51,O139&lt;=Dynamisk!$F$50),O139,#N/A)</f>
        <v>#N/A</v>
      </c>
      <c r="S139" s="22">
        <f>IF(AND(O139&gt;=Dynamisk!$F$50,O139&lt;=Dynamisk!$F$49),O139,#N/A)</f>
        <v>179.21687407278895</v>
      </c>
      <c r="T139" s="34" t="e">
        <f>IF(O139&gt;=Dynamisk!$F$49,Data_sorteret!O139,#N/A)</f>
        <v>#N/A</v>
      </c>
      <c r="U139" s="17">
        <f>IF(P139&gt;=Dynamisk!$F$41,Dynamisk!$F$41,P139)</f>
        <v>74.703333321584452</v>
      </c>
      <c r="V139" s="22">
        <f>(IF(AND(P139&gt;=Dynamisk!$F$41,P139&lt;=Dynamisk!$F$40),P139,(IF(P139&gt;Dynamisk!$F$40,Dynamisk!$F$40,#N/A))))-U139</f>
        <v>112.05499998237669</v>
      </c>
      <c r="W139" s="22">
        <f>(IF(AND(P139&gt;=Dynamisk!$F$40,P139&lt;=Dynamisk!$F$39),P139,(IF(P139&gt;Dynamisk!$F$39,Dynamisk!$F$39,#N/A))))-V139-U139</f>
        <v>26.705116111293592</v>
      </c>
      <c r="X139" s="23" t="e">
        <f>(IF(AND(P139&gt;=Dynamisk!$F$39,P139&lt;=Dynamisk!$F$38),P139,(IF(P139&gt;Dynamisk!$F$38,Dynamisk!$F$38,#N/A))))-V139-U139-W139</f>
        <v>#N/A</v>
      </c>
    </row>
    <row r="140" spans="1:24" x14ac:dyDescent="0.15">
      <c r="A140">
        <v>57</v>
      </c>
      <c r="B140">
        <v>57</v>
      </c>
      <c r="C140" t="s">
        <v>112</v>
      </c>
      <c r="D140" s="1">
        <v>4.4333333333333345</v>
      </c>
      <c r="E140" s="2">
        <f t="shared" si="10"/>
        <v>12.566666666666666</v>
      </c>
      <c r="F140" s="1">
        <f>Dynamisk!$C$14</f>
        <v>27.397260273972602</v>
      </c>
      <c r="G140" s="1">
        <f t="shared" si="11"/>
        <v>1.1415525114155252</v>
      </c>
      <c r="H140" s="2">
        <f>Dynamisk!$C$15</f>
        <v>34.246575342465754</v>
      </c>
      <c r="I140" s="2">
        <f>E140/$E$4*Dynamisk!$C$16</f>
        <v>151.41797460887241</v>
      </c>
      <c r="J140" s="2">
        <f t="shared" si="12"/>
        <v>6.3090822753696836</v>
      </c>
      <c r="K140" s="2">
        <f>E140/$E$4*Dynamisk!$C$17</f>
        <v>189.27246826109049</v>
      </c>
      <c r="L140" s="2">
        <f>(E140/$E$4)*Dynamisk!$C$16+F140</f>
        <v>178.815234882845</v>
      </c>
      <c r="M140" s="2">
        <f>Dynamisk!$C$20/365</f>
        <v>34.246575342465754</v>
      </c>
      <c r="N140" s="2">
        <f t="shared" si="13"/>
        <v>1.4269406392694064</v>
      </c>
      <c r="O140" s="2">
        <f>(E140/$E$4)*Dynamisk!$C$16+F140</f>
        <v>178.815234882845</v>
      </c>
      <c r="P140" s="2">
        <f t="shared" si="14"/>
        <v>213.06181022531078</v>
      </c>
      <c r="Q140" s="17" t="e">
        <f>IF(O140&lt;=Dynamisk!$F$51,Data_sorteret!O140,#N/A)</f>
        <v>#N/A</v>
      </c>
      <c r="R140" s="22" t="e">
        <f>IF(AND(O140&gt;=Dynamisk!$F$51,O140&lt;=Dynamisk!$F$50),O140,#N/A)</f>
        <v>#N/A</v>
      </c>
      <c r="S140" s="22">
        <f>IF(AND(O140&gt;=Dynamisk!$F$50,O140&lt;=Dynamisk!$F$49),O140,#N/A)</f>
        <v>178.815234882845</v>
      </c>
      <c r="T140" s="34" t="e">
        <f>IF(O140&gt;=Dynamisk!$F$49,Data_sorteret!O140,#N/A)</f>
        <v>#N/A</v>
      </c>
      <c r="U140" s="17">
        <f>IF(P140&gt;=Dynamisk!$F$41,Dynamisk!$F$41,P140)</f>
        <v>74.703333321584452</v>
      </c>
      <c r="V140" s="22">
        <f>(IF(AND(P140&gt;=Dynamisk!$F$41,P140&lt;=Dynamisk!$F$40),P140,(IF(P140&gt;Dynamisk!$F$40,Dynamisk!$F$40,#N/A))))-U140</f>
        <v>112.05499998237669</v>
      </c>
      <c r="W140" s="22">
        <f>(IF(AND(P140&gt;=Dynamisk!$F$40,P140&lt;=Dynamisk!$F$39),P140,(IF(P140&gt;Dynamisk!$F$39,Dynamisk!$F$39,#N/A))))-V140-U140</f>
        <v>26.303476921349642</v>
      </c>
      <c r="X140" s="23" t="e">
        <f>(IF(AND(P140&gt;=Dynamisk!$F$39,P140&lt;=Dynamisk!$F$38),P140,(IF(P140&gt;Dynamisk!$F$38,Dynamisk!$F$38,#N/A))))-V140-U140-W140</f>
        <v>#N/A</v>
      </c>
    </row>
    <row r="141" spans="1:24" x14ac:dyDescent="0.15">
      <c r="A141">
        <v>91</v>
      </c>
      <c r="B141">
        <v>91</v>
      </c>
      <c r="C141" t="s">
        <v>146</v>
      </c>
      <c r="D141" s="1">
        <v>4.6875000000000009</v>
      </c>
      <c r="E141" s="2">
        <f t="shared" si="10"/>
        <v>12.3125</v>
      </c>
      <c r="F141" s="1">
        <f>Dynamisk!$C$14</f>
        <v>27.397260273972602</v>
      </c>
      <c r="G141" s="1">
        <f t="shared" si="11"/>
        <v>1.1415525114155252</v>
      </c>
      <c r="H141" s="2">
        <f>Dynamisk!$C$15</f>
        <v>34.246575342465754</v>
      </c>
      <c r="I141" s="2">
        <f>E141/$E$4*Dynamisk!$C$16</f>
        <v>148.35547578554971</v>
      </c>
      <c r="J141" s="2">
        <f t="shared" si="12"/>
        <v>6.1814781577312381</v>
      </c>
      <c r="K141" s="2">
        <f>E141/$E$4*Dynamisk!$C$17</f>
        <v>185.44434473193715</v>
      </c>
      <c r="L141" s="2">
        <f>(E141/$E$4)*Dynamisk!$C$16+F141</f>
        <v>175.75273605952231</v>
      </c>
      <c r="M141" s="2">
        <f>Dynamisk!$C$20/365</f>
        <v>34.246575342465754</v>
      </c>
      <c r="N141" s="2">
        <f t="shared" si="13"/>
        <v>1.4269406392694064</v>
      </c>
      <c r="O141" s="2">
        <f>(E141/$E$4)*Dynamisk!$C$16+F141</f>
        <v>175.75273605952231</v>
      </c>
      <c r="P141" s="2">
        <f t="shared" si="14"/>
        <v>209.99931140198805</v>
      </c>
      <c r="Q141" s="17" t="e">
        <f>IF(O141&lt;=Dynamisk!$F$51,Data_sorteret!O141,#N/A)</f>
        <v>#N/A</v>
      </c>
      <c r="R141" s="22" t="e">
        <f>IF(AND(O141&gt;=Dynamisk!$F$51,O141&lt;=Dynamisk!$F$50),O141,#N/A)</f>
        <v>#N/A</v>
      </c>
      <c r="S141" s="22">
        <f>IF(AND(O141&gt;=Dynamisk!$F$50,O141&lt;=Dynamisk!$F$49),O141,#N/A)</f>
        <v>175.75273605952231</v>
      </c>
      <c r="T141" s="34" t="e">
        <f>IF(O141&gt;=Dynamisk!$F$49,Data_sorteret!O141,#N/A)</f>
        <v>#N/A</v>
      </c>
      <c r="U141" s="17">
        <f>IF(P141&gt;=Dynamisk!$F$41,Dynamisk!$F$41,P141)</f>
        <v>74.703333321584452</v>
      </c>
      <c r="V141" s="22">
        <f>(IF(AND(P141&gt;=Dynamisk!$F$41,P141&lt;=Dynamisk!$F$40),P141,(IF(P141&gt;Dynamisk!$F$40,Dynamisk!$F$40,#N/A))))-U141</f>
        <v>112.05499998237669</v>
      </c>
      <c r="W141" s="22">
        <f>(IF(AND(P141&gt;=Dynamisk!$F$40,P141&lt;=Dynamisk!$F$39),P141,(IF(P141&gt;Dynamisk!$F$39,Dynamisk!$F$39,#N/A))))-V141-U141</f>
        <v>23.240978098026915</v>
      </c>
      <c r="X141" s="23" t="e">
        <f>(IF(AND(P141&gt;=Dynamisk!$F$39,P141&lt;=Dynamisk!$F$38),P141,(IF(P141&gt;Dynamisk!$F$38,Dynamisk!$F$38,#N/A))))-V141-U141-W141</f>
        <v>#N/A</v>
      </c>
    </row>
    <row r="142" spans="1:24" x14ac:dyDescent="0.15">
      <c r="A142">
        <v>343</v>
      </c>
      <c r="B142">
        <v>343</v>
      </c>
      <c r="C142" t="s">
        <v>398</v>
      </c>
      <c r="D142" s="1">
        <v>4.8</v>
      </c>
      <c r="E142" s="2">
        <f t="shared" si="10"/>
        <v>12.2</v>
      </c>
      <c r="F142" s="1">
        <f>Dynamisk!$C$14</f>
        <v>27.397260273972602</v>
      </c>
      <c r="G142" s="1">
        <f t="shared" si="11"/>
        <v>1.1415525114155252</v>
      </c>
      <c r="H142" s="2">
        <f>Dynamisk!$C$15</f>
        <v>34.246575342465754</v>
      </c>
      <c r="I142" s="2">
        <f>E142/$E$4*Dynamisk!$C$16</f>
        <v>146.99994351948885</v>
      </c>
      <c r="J142" s="2">
        <f t="shared" si="12"/>
        <v>6.1249976466453688</v>
      </c>
      <c r="K142" s="2">
        <f>E142/$E$4*Dynamisk!$C$17</f>
        <v>183.74992939936106</v>
      </c>
      <c r="L142" s="2">
        <f>(E142/$E$4)*Dynamisk!$C$16+F142</f>
        <v>174.39720379346144</v>
      </c>
      <c r="M142" s="2">
        <f>Dynamisk!$C$20/365</f>
        <v>34.246575342465754</v>
      </c>
      <c r="N142" s="2">
        <f t="shared" si="13"/>
        <v>1.4269406392694064</v>
      </c>
      <c r="O142" s="2">
        <f>(E142/$E$4)*Dynamisk!$C$16+F142</f>
        <v>174.39720379346144</v>
      </c>
      <c r="P142" s="2">
        <f t="shared" si="14"/>
        <v>208.64377913592722</v>
      </c>
      <c r="Q142" s="17" t="e">
        <f>IF(O142&lt;=Dynamisk!$F$51,Data_sorteret!O142,#N/A)</f>
        <v>#N/A</v>
      </c>
      <c r="R142" s="22" t="e">
        <f>IF(AND(O142&gt;=Dynamisk!$F$51,O142&lt;=Dynamisk!$F$50),O142,#N/A)</f>
        <v>#N/A</v>
      </c>
      <c r="S142" s="22">
        <f>IF(AND(O142&gt;=Dynamisk!$F$50,O142&lt;=Dynamisk!$F$49),O142,#N/A)</f>
        <v>174.39720379346144</v>
      </c>
      <c r="T142" s="34" t="e">
        <f>IF(O142&gt;=Dynamisk!$F$49,Data_sorteret!O142,#N/A)</f>
        <v>#N/A</v>
      </c>
      <c r="U142" s="17">
        <f>IF(P142&gt;=Dynamisk!$F$41,Dynamisk!$F$41,P142)</f>
        <v>74.703333321584452</v>
      </c>
      <c r="V142" s="22">
        <f>(IF(AND(P142&gt;=Dynamisk!$F$41,P142&lt;=Dynamisk!$F$40),P142,(IF(P142&gt;Dynamisk!$F$40,Dynamisk!$F$40,#N/A))))-U142</f>
        <v>112.05499998237669</v>
      </c>
      <c r="W142" s="22">
        <f>(IF(AND(P142&gt;=Dynamisk!$F$40,P142&lt;=Dynamisk!$F$39),P142,(IF(P142&gt;Dynamisk!$F$39,Dynamisk!$F$39,#N/A))))-V142-U142</f>
        <v>21.885445831966081</v>
      </c>
      <c r="X142" s="23" t="e">
        <f>(IF(AND(P142&gt;=Dynamisk!$F$39,P142&lt;=Dynamisk!$F$38),P142,(IF(P142&gt;Dynamisk!$F$38,Dynamisk!$F$38,#N/A))))-V142-U142-W142</f>
        <v>#N/A</v>
      </c>
    </row>
    <row r="143" spans="1:24" x14ac:dyDescent="0.15">
      <c r="A143">
        <v>304</v>
      </c>
      <c r="B143">
        <v>304</v>
      </c>
      <c r="C143" t="s">
        <v>359</v>
      </c>
      <c r="D143" s="1">
        <v>4.8499999999999996</v>
      </c>
      <c r="E143" s="2">
        <f t="shared" si="10"/>
        <v>12.15</v>
      </c>
      <c r="F143" s="1">
        <f>Dynamisk!$C$14</f>
        <v>27.397260273972602</v>
      </c>
      <c r="G143" s="1">
        <f t="shared" si="11"/>
        <v>1.1415525114155252</v>
      </c>
      <c r="H143" s="2">
        <f>Dynamisk!$C$15</f>
        <v>34.246575342465754</v>
      </c>
      <c r="I143" s="2">
        <f>E143/$E$4*Dynamisk!$C$16</f>
        <v>146.39748473457294</v>
      </c>
      <c r="J143" s="2">
        <f t="shared" si="12"/>
        <v>6.0998951972738729</v>
      </c>
      <c r="K143" s="2">
        <f>E143/$E$4*Dynamisk!$C$17</f>
        <v>182.99685591821617</v>
      </c>
      <c r="L143" s="2">
        <f>(E143/$E$4)*Dynamisk!$C$16+F143</f>
        <v>173.79474500854553</v>
      </c>
      <c r="M143" s="2">
        <f>Dynamisk!$C$20/365</f>
        <v>34.246575342465754</v>
      </c>
      <c r="N143" s="2">
        <f t="shared" si="13"/>
        <v>1.4269406392694064</v>
      </c>
      <c r="O143" s="2">
        <f>(E143/$E$4)*Dynamisk!$C$16+F143</f>
        <v>173.79474500854553</v>
      </c>
      <c r="P143" s="2">
        <f t="shared" si="14"/>
        <v>208.04132035101134</v>
      </c>
      <c r="Q143" s="17" t="e">
        <f>IF(O143&lt;=Dynamisk!$F$51,Data_sorteret!O143,#N/A)</f>
        <v>#N/A</v>
      </c>
      <c r="R143" s="22" t="e">
        <f>IF(AND(O143&gt;=Dynamisk!$F$51,O143&lt;=Dynamisk!$F$50),O143,#N/A)</f>
        <v>#N/A</v>
      </c>
      <c r="S143" s="22">
        <f>IF(AND(O143&gt;=Dynamisk!$F$50,O143&lt;=Dynamisk!$F$49),O143,#N/A)</f>
        <v>173.79474500854553</v>
      </c>
      <c r="T143" s="34" t="e">
        <f>IF(O143&gt;=Dynamisk!$F$49,Data_sorteret!O143,#N/A)</f>
        <v>#N/A</v>
      </c>
      <c r="U143" s="17">
        <f>IF(P143&gt;=Dynamisk!$F$41,Dynamisk!$F$41,P143)</f>
        <v>74.703333321584452</v>
      </c>
      <c r="V143" s="22">
        <f>(IF(AND(P143&gt;=Dynamisk!$F$41,P143&lt;=Dynamisk!$F$40),P143,(IF(P143&gt;Dynamisk!$F$40,Dynamisk!$F$40,#N/A))))-U143</f>
        <v>112.05499998237669</v>
      </c>
      <c r="W143" s="22">
        <f>(IF(AND(P143&gt;=Dynamisk!$F$40,P143&lt;=Dynamisk!$F$39),P143,(IF(P143&gt;Dynamisk!$F$39,Dynamisk!$F$39,#N/A))))-V143-U143</f>
        <v>21.282987047050199</v>
      </c>
      <c r="X143" s="23" t="e">
        <f>(IF(AND(P143&gt;=Dynamisk!$F$39,P143&lt;=Dynamisk!$F$38),P143,(IF(P143&gt;Dynamisk!$F$38,Dynamisk!$F$38,#N/A))))-V143-U143-W143</f>
        <v>#N/A</v>
      </c>
    </row>
    <row r="144" spans="1:24" x14ac:dyDescent="0.15">
      <c r="A144">
        <v>56</v>
      </c>
      <c r="B144">
        <v>56</v>
      </c>
      <c r="C144" t="s">
        <v>111</v>
      </c>
      <c r="D144" s="1">
        <v>4.9041666666666668</v>
      </c>
      <c r="E144" s="2">
        <f t="shared" si="10"/>
        <v>12.095833333333333</v>
      </c>
      <c r="F144" s="1">
        <f>Dynamisk!$C$14</f>
        <v>27.397260273972602</v>
      </c>
      <c r="G144" s="1">
        <f t="shared" si="11"/>
        <v>1.1415525114155252</v>
      </c>
      <c r="H144" s="2">
        <f>Dynamisk!$C$15</f>
        <v>34.246575342465754</v>
      </c>
      <c r="I144" s="2">
        <f>E144/$E$4*Dynamisk!$C$16</f>
        <v>145.744821050914</v>
      </c>
      <c r="J144" s="2">
        <f t="shared" si="12"/>
        <v>6.0727008771214166</v>
      </c>
      <c r="K144" s="2">
        <f>E144/$E$4*Dynamisk!$C$17</f>
        <v>182.18102631364249</v>
      </c>
      <c r="L144" s="2">
        <f>(E144/$E$4)*Dynamisk!$C$16+F144</f>
        <v>173.14208132488659</v>
      </c>
      <c r="M144" s="2">
        <f>Dynamisk!$C$20/365</f>
        <v>34.246575342465754</v>
      </c>
      <c r="N144" s="2">
        <f t="shared" si="13"/>
        <v>1.4269406392694064</v>
      </c>
      <c r="O144" s="2">
        <f>(E144/$E$4)*Dynamisk!$C$16+F144</f>
        <v>173.14208132488659</v>
      </c>
      <c r="P144" s="2">
        <f t="shared" si="14"/>
        <v>207.38865666735234</v>
      </c>
      <c r="Q144" s="17" t="e">
        <f>IF(O144&lt;=Dynamisk!$F$51,Data_sorteret!O144,#N/A)</f>
        <v>#N/A</v>
      </c>
      <c r="R144" s="22" t="e">
        <f>IF(AND(O144&gt;=Dynamisk!$F$51,O144&lt;=Dynamisk!$F$50),O144,#N/A)</f>
        <v>#N/A</v>
      </c>
      <c r="S144" s="22">
        <f>IF(AND(O144&gt;=Dynamisk!$F$50,O144&lt;=Dynamisk!$F$49),O144,#N/A)</f>
        <v>173.14208132488659</v>
      </c>
      <c r="T144" s="34" t="e">
        <f>IF(O144&gt;=Dynamisk!$F$49,Data_sorteret!O144,#N/A)</f>
        <v>#N/A</v>
      </c>
      <c r="U144" s="17">
        <f>IF(P144&gt;=Dynamisk!$F$41,Dynamisk!$F$41,P144)</f>
        <v>74.703333321584452</v>
      </c>
      <c r="V144" s="22">
        <f>(IF(AND(P144&gt;=Dynamisk!$F$41,P144&lt;=Dynamisk!$F$40),P144,(IF(P144&gt;Dynamisk!$F$40,Dynamisk!$F$40,#N/A))))-U144</f>
        <v>112.05499998237669</v>
      </c>
      <c r="W144" s="22">
        <f>(IF(AND(P144&gt;=Dynamisk!$F$40,P144&lt;=Dynamisk!$F$39),P144,(IF(P144&gt;Dynamisk!$F$39,Dynamisk!$F$39,#N/A))))-V144-U144</f>
        <v>20.630323363391199</v>
      </c>
      <c r="X144" s="23" t="e">
        <f>(IF(AND(P144&gt;=Dynamisk!$F$39,P144&lt;=Dynamisk!$F$38),P144,(IF(P144&gt;Dynamisk!$F$38,Dynamisk!$F$38,#N/A))))-V144-U144-W144</f>
        <v>#N/A</v>
      </c>
    </row>
    <row r="145" spans="1:24" x14ac:dyDescent="0.15">
      <c r="A145">
        <v>344</v>
      </c>
      <c r="B145">
        <v>344</v>
      </c>
      <c r="C145" t="s">
        <v>399</v>
      </c>
      <c r="D145" s="1">
        <v>4.9083333333333332</v>
      </c>
      <c r="E145" s="2">
        <f t="shared" si="10"/>
        <v>12.091666666666667</v>
      </c>
      <c r="F145" s="1">
        <f>Dynamisk!$C$14</f>
        <v>27.397260273972602</v>
      </c>
      <c r="G145" s="1">
        <f t="shared" si="11"/>
        <v>1.1415525114155252</v>
      </c>
      <c r="H145" s="2">
        <f>Dynamisk!$C$15</f>
        <v>34.246575342465754</v>
      </c>
      <c r="I145" s="2">
        <f>E145/$E$4*Dynamisk!$C$16</f>
        <v>145.69461615217099</v>
      </c>
      <c r="J145" s="2">
        <f t="shared" si="12"/>
        <v>6.0706090063404581</v>
      </c>
      <c r="K145" s="2">
        <f>E145/$E$4*Dynamisk!$C$17</f>
        <v>182.11827019021376</v>
      </c>
      <c r="L145" s="2">
        <f>(E145/$E$4)*Dynamisk!$C$16+F145</f>
        <v>173.09187642614359</v>
      </c>
      <c r="M145" s="2">
        <f>Dynamisk!$C$20/365</f>
        <v>34.246575342465754</v>
      </c>
      <c r="N145" s="2">
        <f t="shared" si="13"/>
        <v>1.4269406392694064</v>
      </c>
      <c r="O145" s="2">
        <f>(E145/$E$4)*Dynamisk!$C$16+F145</f>
        <v>173.09187642614359</v>
      </c>
      <c r="P145" s="2">
        <f t="shared" si="14"/>
        <v>207.33845176860933</v>
      </c>
      <c r="Q145" s="17" t="e">
        <f>IF(O145&lt;=Dynamisk!$F$51,Data_sorteret!O145,#N/A)</f>
        <v>#N/A</v>
      </c>
      <c r="R145" s="22" t="e">
        <f>IF(AND(O145&gt;=Dynamisk!$F$51,O145&lt;=Dynamisk!$F$50),O145,#N/A)</f>
        <v>#N/A</v>
      </c>
      <c r="S145" s="22">
        <f>IF(AND(O145&gt;=Dynamisk!$F$50,O145&lt;=Dynamisk!$F$49),O145,#N/A)</f>
        <v>173.09187642614359</v>
      </c>
      <c r="T145" s="34" t="e">
        <f>IF(O145&gt;=Dynamisk!$F$49,Data_sorteret!O145,#N/A)</f>
        <v>#N/A</v>
      </c>
      <c r="U145" s="17">
        <f>IF(P145&gt;=Dynamisk!$F$41,Dynamisk!$F$41,P145)</f>
        <v>74.703333321584452</v>
      </c>
      <c r="V145" s="22">
        <f>(IF(AND(P145&gt;=Dynamisk!$F$41,P145&lt;=Dynamisk!$F$40),P145,(IF(P145&gt;Dynamisk!$F$40,Dynamisk!$F$40,#N/A))))-U145</f>
        <v>112.05499998237669</v>
      </c>
      <c r="W145" s="22">
        <f>(IF(AND(P145&gt;=Dynamisk!$F$40,P145&lt;=Dynamisk!$F$39),P145,(IF(P145&gt;Dynamisk!$F$39,Dynamisk!$F$39,#N/A))))-V145-U145</f>
        <v>20.580118464648194</v>
      </c>
      <c r="X145" s="23" t="e">
        <f>(IF(AND(P145&gt;=Dynamisk!$F$39,P145&lt;=Dynamisk!$F$38),P145,(IF(P145&gt;Dynamisk!$F$38,Dynamisk!$F$38,#N/A))))-V145-U145-W145</f>
        <v>#N/A</v>
      </c>
    </row>
    <row r="146" spans="1:24" x14ac:dyDescent="0.15">
      <c r="A146">
        <v>95</v>
      </c>
      <c r="B146">
        <v>95</v>
      </c>
      <c r="C146" t="s">
        <v>150</v>
      </c>
      <c r="D146" s="1">
        <v>5.1083333333333334</v>
      </c>
      <c r="E146" s="2">
        <f t="shared" si="10"/>
        <v>11.891666666666666</v>
      </c>
      <c r="F146" s="1">
        <f>Dynamisk!$C$14</f>
        <v>27.397260273972602</v>
      </c>
      <c r="G146" s="1">
        <f t="shared" si="11"/>
        <v>1.1415525114155252</v>
      </c>
      <c r="H146" s="2">
        <f>Dynamisk!$C$15</f>
        <v>34.246575342465754</v>
      </c>
      <c r="I146" s="2">
        <f>E146/$E$4*Dynamisk!$C$16</f>
        <v>143.28478101250724</v>
      </c>
      <c r="J146" s="2">
        <f t="shared" si="12"/>
        <v>5.970199208854468</v>
      </c>
      <c r="K146" s="2">
        <f>E146/$E$4*Dynamisk!$C$17</f>
        <v>179.10597626563404</v>
      </c>
      <c r="L146" s="2">
        <f>(E146/$E$4)*Dynamisk!$C$16+F146</f>
        <v>170.68204128647983</v>
      </c>
      <c r="M146" s="2">
        <f>Dynamisk!$C$20/365</f>
        <v>34.246575342465754</v>
      </c>
      <c r="N146" s="2">
        <f t="shared" si="13"/>
        <v>1.4269406392694064</v>
      </c>
      <c r="O146" s="2">
        <f>(E146/$E$4)*Dynamisk!$C$16+F146</f>
        <v>170.68204128647983</v>
      </c>
      <c r="P146" s="2">
        <f t="shared" si="14"/>
        <v>204.9286166289456</v>
      </c>
      <c r="Q146" s="17" t="e">
        <f>IF(O146&lt;=Dynamisk!$F$51,Data_sorteret!O146,#N/A)</f>
        <v>#N/A</v>
      </c>
      <c r="R146" s="22" t="e">
        <f>IF(AND(O146&gt;=Dynamisk!$F$51,O146&lt;=Dynamisk!$F$50),O146,#N/A)</f>
        <v>#N/A</v>
      </c>
      <c r="S146" s="22">
        <f>IF(AND(O146&gt;=Dynamisk!$F$50,O146&lt;=Dynamisk!$F$49),O146,#N/A)</f>
        <v>170.68204128647983</v>
      </c>
      <c r="T146" s="34" t="e">
        <f>IF(O146&gt;=Dynamisk!$F$49,Data_sorteret!O146,#N/A)</f>
        <v>#N/A</v>
      </c>
      <c r="U146" s="17">
        <f>IF(P146&gt;=Dynamisk!$F$41,Dynamisk!$F$41,P146)</f>
        <v>74.703333321584452</v>
      </c>
      <c r="V146" s="22">
        <f>(IF(AND(P146&gt;=Dynamisk!$F$41,P146&lt;=Dynamisk!$F$40),P146,(IF(P146&gt;Dynamisk!$F$40,Dynamisk!$F$40,#N/A))))-U146</f>
        <v>112.05499998237669</v>
      </c>
      <c r="W146" s="22">
        <f>(IF(AND(P146&gt;=Dynamisk!$F$40,P146&lt;=Dynamisk!$F$39),P146,(IF(P146&gt;Dynamisk!$F$39,Dynamisk!$F$39,#N/A))))-V146-U146</f>
        <v>18.170283324984467</v>
      </c>
      <c r="X146" s="23" t="e">
        <f>(IF(AND(P146&gt;=Dynamisk!$F$39,P146&lt;=Dynamisk!$F$38),P146,(IF(P146&gt;Dynamisk!$F$38,Dynamisk!$F$38,#N/A))))-V146-U146-W146</f>
        <v>#N/A</v>
      </c>
    </row>
    <row r="147" spans="1:24" x14ac:dyDescent="0.15">
      <c r="A147">
        <v>340</v>
      </c>
      <c r="B147">
        <v>340</v>
      </c>
      <c r="C147" t="s">
        <v>395</v>
      </c>
      <c r="D147" s="1">
        <v>5.1416666666666666</v>
      </c>
      <c r="E147" s="2">
        <f t="shared" si="10"/>
        <v>11.858333333333334</v>
      </c>
      <c r="F147" s="1">
        <f>Dynamisk!$C$14</f>
        <v>27.397260273972602</v>
      </c>
      <c r="G147" s="1">
        <f t="shared" si="11"/>
        <v>1.1415525114155252</v>
      </c>
      <c r="H147" s="2">
        <f>Dynamisk!$C$15</f>
        <v>34.246575342465754</v>
      </c>
      <c r="I147" s="2">
        <f>E147/$E$4*Dynamisk!$C$16</f>
        <v>142.88314182256329</v>
      </c>
      <c r="J147" s="2">
        <f t="shared" si="12"/>
        <v>5.9534642426068034</v>
      </c>
      <c r="K147" s="2">
        <f>E147/$E$4*Dynamisk!$C$17</f>
        <v>178.60392727820411</v>
      </c>
      <c r="L147" s="2">
        <f>(E147/$E$4)*Dynamisk!$C$16+F147</f>
        <v>170.28040209653588</v>
      </c>
      <c r="M147" s="2">
        <f>Dynamisk!$C$20/365</f>
        <v>34.246575342465754</v>
      </c>
      <c r="N147" s="2">
        <f t="shared" si="13"/>
        <v>1.4269406392694064</v>
      </c>
      <c r="O147" s="2">
        <f>(E147/$E$4)*Dynamisk!$C$16+F147</f>
        <v>170.28040209653588</v>
      </c>
      <c r="P147" s="2">
        <f t="shared" si="14"/>
        <v>204.52697743900166</v>
      </c>
      <c r="Q147" s="17" t="e">
        <f>IF(O147&lt;=Dynamisk!$F$51,Data_sorteret!O147,#N/A)</f>
        <v>#N/A</v>
      </c>
      <c r="R147" s="22" t="e">
        <f>IF(AND(O147&gt;=Dynamisk!$F$51,O147&lt;=Dynamisk!$F$50),O147,#N/A)</f>
        <v>#N/A</v>
      </c>
      <c r="S147" s="22">
        <f>IF(AND(O147&gt;=Dynamisk!$F$50,O147&lt;=Dynamisk!$F$49),O147,#N/A)</f>
        <v>170.28040209653588</v>
      </c>
      <c r="T147" s="34" t="e">
        <f>IF(O147&gt;=Dynamisk!$F$49,Data_sorteret!O147,#N/A)</f>
        <v>#N/A</v>
      </c>
      <c r="U147" s="17">
        <f>IF(P147&gt;=Dynamisk!$F$41,Dynamisk!$F$41,P147)</f>
        <v>74.703333321584452</v>
      </c>
      <c r="V147" s="22">
        <f>(IF(AND(P147&gt;=Dynamisk!$F$41,P147&lt;=Dynamisk!$F$40),P147,(IF(P147&gt;Dynamisk!$F$40,Dynamisk!$F$40,#N/A))))-U147</f>
        <v>112.05499998237669</v>
      </c>
      <c r="W147" s="22">
        <f>(IF(AND(P147&gt;=Dynamisk!$F$40,P147&lt;=Dynamisk!$F$39),P147,(IF(P147&gt;Dynamisk!$F$39,Dynamisk!$F$39,#N/A))))-V147-U147</f>
        <v>17.768644135040518</v>
      </c>
      <c r="X147" s="23" t="e">
        <f>(IF(AND(P147&gt;=Dynamisk!$F$39,P147&lt;=Dynamisk!$F$38),P147,(IF(P147&gt;Dynamisk!$F$38,Dynamisk!$F$38,#N/A))))-V147-U147-W147</f>
        <v>#N/A</v>
      </c>
    </row>
    <row r="148" spans="1:24" x14ac:dyDescent="0.15">
      <c r="A148">
        <v>89</v>
      </c>
      <c r="B148">
        <v>89</v>
      </c>
      <c r="C148" t="s">
        <v>144</v>
      </c>
      <c r="D148" s="1">
        <v>5.1458333333333339</v>
      </c>
      <c r="E148" s="2">
        <f t="shared" si="10"/>
        <v>11.854166666666666</v>
      </c>
      <c r="F148" s="1">
        <f>Dynamisk!$C$14</f>
        <v>27.397260273972602</v>
      </c>
      <c r="G148" s="1">
        <f t="shared" si="11"/>
        <v>1.1415525114155252</v>
      </c>
      <c r="H148" s="2">
        <f>Dynamisk!$C$15</f>
        <v>34.246575342465754</v>
      </c>
      <c r="I148" s="2">
        <f>E148/$E$4*Dynamisk!$C$16</f>
        <v>142.83293692382028</v>
      </c>
      <c r="J148" s="2">
        <f t="shared" si="12"/>
        <v>5.9513723718258449</v>
      </c>
      <c r="K148" s="2">
        <f>E148/$E$4*Dynamisk!$C$17</f>
        <v>178.54117115477536</v>
      </c>
      <c r="L148" s="2">
        <f>(E148/$E$4)*Dynamisk!$C$16+F148</f>
        <v>170.23019719779288</v>
      </c>
      <c r="M148" s="2">
        <f>Dynamisk!$C$20/365</f>
        <v>34.246575342465754</v>
      </c>
      <c r="N148" s="2">
        <f t="shared" si="13"/>
        <v>1.4269406392694064</v>
      </c>
      <c r="O148" s="2">
        <f>(E148/$E$4)*Dynamisk!$C$16+F148</f>
        <v>170.23019719779288</v>
      </c>
      <c r="P148" s="2">
        <f t="shared" si="14"/>
        <v>204.47677254025865</v>
      </c>
      <c r="Q148" s="17" t="e">
        <f>IF(O148&lt;=Dynamisk!$F$51,Data_sorteret!O148,#N/A)</f>
        <v>#N/A</v>
      </c>
      <c r="R148" s="22" t="e">
        <f>IF(AND(O148&gt;=Dynamisk!$F$51,O148&lt;=Dynamisk!$F$50),O148,#N/A)</f>
        <v>#N/A</v>
      </c>
      <c r="S148" s="22">
        <f>IF(AND(O148&gt;=Dynamisk!$F$50,O148&lt;=Dynamisk!$F$49),O148,#N/A)</f>
        <v>170.23019719779288</v>
      </c>
      <c r="T148" s="34" t="e">
        <f>IF(O148&gt;=Dynamisk!$F$49,Data_sorteret!O148,#N/A)</f>
        <v>#N/A</v>
      </c>
      <c r="U148" s="17">
        <f>IF(P148&gt;=Dynamisk!$F$41,Dynamisk!$F$41,P148)</f>
        <v>74.703333321584452</v>
      </c>
      <c r="V148" s="22">
        <f>(IF(AND(P148&gt;=Dynamisk!$F$41,P148&lt;=Dynamisk!$F$40),P148,(IF(P148&gt;Dynamisk!$F$40,Dynamisk!$F$40,#N/A))))-U148</f>
        <v>112.05499998237669</v>
      </c>
      <c r="W148" s="22">
        <f>(IF(AND(P148&gt;=Dynamisk!$F$40,P148&lt;=Dynamisk!$F$39),P148,(IF(P148&gt;Dynamisk!$F$39,Dynamisk!$F$39,#N/A))))-V148-U148</f>
        <v>17.718439236297513</v>
      </c>
      <c r="X148" s="23" t="e">
        <f>(IF(AND(P148&gt;=Dynamisk!$F$39,P148&lt;=Dynamisk!$F$38),P148,(IF(P148&gt;Dynamisk!$F$38,Dynamisk!$F$38,#N/A))))-V148-U148-W148</f>
        <v>#N/A</v>
      </c>
    </row>
    <row r="149" spans="1:24" x14ac:dyDescent="0.15">
      <c r="A149">
        <v>93</v>
      </c>
      <c r="B149">
        <v>93</v>
      </c>
      <c r="C149" t="s">
        <v>148</v>
      </c>
      <c r="D149" s="1">
        <v>5.1791666666666663</v>
      </c>
      <c r="E149" s="2">
        <f t="shared" si="10"/>
        <v>11.820833333333333</v>
      </c>
      <c r="F149" s="1">
        <f>Dynamisk!$C$14</f>
        <v>27.397260273972602</v>
      </c>
      <c r="G149" s="1">
        <f t="shared" si="11"/>
        <v>1.1415525114155252</v>
      </c>
      <c r="H149" s="2">
        <f>Dynamisk!$C$15</f>
        <v>34.246575342465754</v>
      </c>
      <c r="I149" s="2">
        <f>E149/$E$4*Dynamisk!$C$16</f>
        <v>142.43129773387631</v>
      </c>
      <c r="J149" s="2">
        <f t="shared" si="12"/>
        <v>5.9346374055781794</v>
      </c>
      <c r="K149" s="2">
        <f>E149/$E$4*Dynamisk!$C$17</f>
        <v>178.0391221673454</v>
      </c>
      <c r="L149" s="2">
        <f>(E149/$E$4)*Dynamisk!$C$16+F149</f>
        <v>169.8285580078489</v>
      </c>
      <c r="M149" s="2">
        <f>Dynamisk!$C$20/365</f>
        <v>34.246575342465754</v>
      </c>
      <c r="N149" s="2">
        <f t="shared" si="13"/>
        <v>1.4269406392694064</v>
      </c>
      <c r="O149" s="2">
        <f>(E149/$E$4)*Dynamisk!$C$16+F149</f>
        <v>169.8285580078489</v>
      </c>
      <c r="P149" s="2">
        <f t="shared" si="14"/>
        <v>204.07513335031467</v>
      </c>
      <c r="Q149" s="17" t="e">
        <f>IF(O149&lt;=Dynamisk!$F$51,Data_sorteret!O149,#N/A)</f>
        <v>#N/A</v>
      </c>
      <c r="R149" s="22" t="e">
        <f>IF(AND(O149&gt;=Dynamisk!$F$51,O149&lt;=Dynamisk!$F$50),O149,#N/A)</f>
        <v>#N/A</v>
      </c>
      <c r="S149" s="22">
        <f>IF(AND(O149&gt;=Dynamisk!$F$50,O149&lt;=Dynamisk!$F$49),O149,#N/A)</f>
        <v>169.8285580078489</v>
      </c>
      <c r="T149" s="34" t="e">
        <f>IF(O149&gt;=Dynamisk!$F$49,Data_sorteret!O149,#N/A)</f>
        <v>#N/A</v>
      </c>
      <c r="U149" s="17">
        <f>IF(P149&gt;=Dynamisk!$F$41,Dynamisk!$F$41,P149)</f>
        <v>74.703333321584452</v>
      </c>
      <c r="V149" s="22">
        <f>(IF(AND(P149&gt;=Dynamisk!$F$41,P149&lt;=Dynamisk!$F$40),P149,(IF(P149&gt;Dynamisk!$F$40,Dynamisk!$F$40,#N/A))))-U149</f>
        <v>112.05499998237669</v>
      </c>
      <c r="W149" s="22">
        <f>(IF(AND(P149&gt;=Dynamisk!$F$40,P149&lt;=Dynamisk!$F$39),P149,(IF(P149&gt;Dynamisk!$F$39,Dynamisk!$F$39,#N/A))))-V149-U149</f>
        <v>17.316800046353535</v>
      </c>
      <c r="X149" s="23" t="e">
        <f>(IF(AND(P149&gt;=Dynamisk!$F$39,P149&lt;=Dynamisk!$F$38),P149,(IF(P149&gt;Dynamisk!$F$38,Dynamisk!$F$38,#N/A))))-V149-U149-W149</f>
        <v>#N/A</v>
      </c>
    </row>
    <row r="150" spans="1:24" x14ac:dyDescent="0.15">
      <c r="A150">
        <v>109</v>
      </c>
      <c r="B150">
        <v>109</v>
      </c>
      <c r="C150" t="s">
        <v>164</v>
      </c>
      <c r="D150" s="1">
        <v>5.1916666666666664</v>
      </c>
      <c r="E150" s="2">
        <f t="shared" si="10"/>
        <v>11.808333333333334</v>
      </c>
      <c r="F150" s="1">
        <f>Dynamisk!$C$14</f>
        <v>27.397260273972602</v>
      </c>
      <c r="G150" s="1">
        <f t="shared" si="11"/>
        <v>1.1415525114155252</v>
      </c>
      <c r="H150" s="2">
        <f>Dynamisk!$C$15</f>
        <v>34.246575342465754</v>
      </c>
      <c r="I150" s="2">
        <f>E150/$E$4*Dynamisk!$C$16</f>
        <v>142.28068303764735</v>
      </c>
      <c r="J150" s="2">
        <f t="shared" si="12"/>
        <v>5.9283617932353065</v>
      </c>
      <c r="K150" s="2">
        <f>E150/$E$4*Dynamisk!$C$17</f>
        <v>177.85085379705919</v>
      </c>
      <c r="L150" s="2">
        <f>(E150/$E$4)*Dynamisk!$C$16+F150</f>
        <v>169.67794331161994</v>
      </c>
      <c r="M150" s="2">
        <f>Dynamisk!$C$20/365</f>
        <v>34.246575342465754</v>
      </c>
      <c r="N150" s="2">
        <f t="shared" si="13"/>
        <v>1.4269406392694064</v>
      </c>
      <c r="O150" s="2">
        <f>(E150/$E$4)*Dynamisk!$C$16+F150</f>
        <v>169.67794331161994</v>
      </c>
      <c r="P150" s="2">
        <f t="shared" si="14"/>
        <v>203.92451865408572</v>
      </c>
      <c r="Q150" s="17" t="e">
        <f>IF(O150&lt;=Dynamisk!$F$51,Data_sorteret!O150,#N/A)</f>
        <v>#N/A</v>
      </c>
      <c r="R150" s="22" t="e">
        <f>IF(AND(O150&gt;=Dynamisk!$F$51,O150&lt;=Dynamisk!$F$50),O150,#N/A)</f>
        <v>#N/A</v>
      </c>
      <c r="S150" s="22">
        <f>IF(AND(O150&gt;=Dynamisk!$F$50,O150&lt;=Dynamisk!$F$49),O150,#N/A)</f>
        <v>169.67794331161994</v>
      </c>
      <c r="T150" s="34" t="e">
        <f>IF(O150&gt;=Dynamisk!$F$49,Data_sorteret!O150,#N/A)</f>
        <v>#N/A</v>
      </c>
      <c r="U150" s="17">
        <f>IF(P150&gt;=Dynamisk!$F$41,Dynamisk!$F$41,P150)</f>
        <v>74.703333321584452</v>
      </c>
      <c r="V150" s="22">
        <f>(IF(AND(P150&gt;=Dynamisk!$F$41,P150&lt;=Dynamisk!$F$40),P150,(IF(P150&gt;Dynamisk!$F$40,Dynamisk!$F$40,#N/A))))-U150</f>
        <v>112.05499998237669</v>
      </c>
      <c r="W150" s="22">
        <f>(IF(AND(P150&gt;=Dynamisk!$F$40,P150&lt;=Dynamisk!$F$39),P150,(IF(P150&gt;Dynamisk!$F$39,Dynamisk!$F$39,#N/A))))-V150-U150</f>
        <v>17.166185350124579</v>
      </c>
      <c r="X150" s="23" t="e">
        <f>(IF(AND(P150&gt;=Dynamisk!$F$39,P150&lt;=Dynamisk!$F$38),P150,(IF(P150&gt;Dynamisk!$F$38,Dynamisk!$F$38,#N/A))))-V150-U150-W150</f>
        <v>#N/A</v>
      </c>
    </row>
    <row r="151" spans="1:24" x14ac:dyDescent="0.15">
      <c r="A151">
        <v>338</v>
      </c>
      <c r="B151">
        <v>338</v>
      </c>
      <c r="C151" t="s">
        <v>393</v>
      </c>
      <c r="D151" s="1">
        <v>5.2833333333333341</v>
      </c>
      <c r="E151" s="2">
        <f t="shared" si="10"/>
        <v>11.716666666666665</v>
      </c>
      <c r="F151" s="1">
        <f>Dynamisk!$C$14</f>
        <v>27.397260273972602</v>
      </c>
      <c r="G151" s="1">
        <f t="shared" si="11"/>
        <v>1.1415525114155252</v>
      </c>
      <c r="H151" s="2">
        <f>Dynamisk!$C$15</f>
        <v>34.246575342465754</v>
      </c>
      <c r="I151" s="2">
        <f>E151/$E$4*Dynamisk!$C$16</f>
        <v>141.17617526530145</v>
      </c>
      <c r="J151" s="2">
        <f t="shared" si="12"/>
        <v>5.8823406360542272</v>
      </c>
      <c r="K151" s="2">
        <f>E151/$E$4*Dynamisk!$C$17</f>
        <v>176.47021908162682</v>
      </c>
      <c r="L151" s="2">
        <f>(E151/$E$4)*Dynamisk!$C$16+F151</f>
        <v>168.57343553927404</v>
      </c>
      <c r="M151" s="2">
        <f>Dynamisk!$C$20/365</f>
        <v>34.246575342465754</v>
      </c>
      <c r="N151" s="2">
        <f t="shared" si="13"/>
        <v>1.4269406392694064</v>
      </c>
      <c r="O151" s="2">
        <f>(E151/$E$4)*Dynamisk!$C$16+F151</f>
        <v>168.57343553927404</v>
      </c>
      <c r="P151" s="2">
        <f t="shared" si="14"/>
        <v>202.82001088173979</v>
      </c>
      <c r="Q151" s="17" t="e">
        <f>IF(O151&lt;=Dynamisk!$F$51,Data_sorteret!O151,#N/A)</f>
        <v>#N/A</v>
      </c>
      <c r="R151" s="22" t="e">
        <f>IF(AND(O151&gt;=Dynamisk!$F$51,O151&lt;=Dynamisk!$F$50),O151,#N/A)</f>
        <v>#N/A</v>
      </c>
      <c r="S151" s="22">
        <f>IF(AND(O151&gt;=Dynamisk!$F$50,O151&lt;=Dynamisk!$F$49),O151,#N/A)</f>
        <v>168.57343553927404</v>
      </c>
      <c r="T151" s="34" t="e">
        <f>IF(O151&gt;=Dynamisk!$F$49,Data_sorteret!O151,#N/A)</f>
        <v>#N/A</v>
      </c>
      <c r="U151" s="17">
        <f>IF(P151&gt;=Dynamisk!$F$41,Dynamisk!$F$41,P151)</f>
        <v>74.703333321584452</v>
      </c>
      <c r="V151" s="22">
        <f>(IF(AND(P151&gt;=Dynamisk!$F$41,P151&lt;=Dynamisk!$F$40),P151,(IF(P151&gt;Dynamisk!$F$40,Dynamisk!$F$40,#N/A))))-U151</f>
        <v>112.05499998237669</v>
      </c>
      <c r="W151" s="22">
        <f>(IF(AND(P151&gt;=Dynamisk!$F$40,P151&lt;=Dynamisk!$F$39),P151,(IF(P151&gt;Dynamisk!$F$39,Dynamisk!$F$39,#N/A))))-V151-U151</f>
        <v>16.061677577778653</v>
      </c>
      <c r="X151" s="23" t="e">
        <f>(IF(AND(P151&gt;=Dynamisk!$F$39,P151&lt;=Dynamisk!$F$38),P151,(IF(P151&gt;Dynamisk!$F$38,Dynamisk!$F$38,#N/A))))-V151-U151-W151</f>
        <v>#N/A</v>
      </c>
    </row>
    <row r="152" spans="1:24" x14ac:dyDescent="0.15">
      <c r="A152">
        <v>342</v>
      </c>
      <c r="B152">
        <v>342</v>
      </c>
      <c r="C152" t="s">
        <v>397</v>
      </c>
      <c r="D152" s="1">
        <v>5.4083333333333341</v>
      </c>
      <c r="E152" s="2">
        <f t="shared" si="10"/>
        <v>11.591666666666665</v>
      </c>
      <c r="F152" s="1">
        <f>Dynamisk!$C$14</f>
        <v>27.397260273972602</v>
      </c>
      <c r="G152" s="1">
        <f t="shared" si="11"/>
        <v>1.1415525114155252</v>
      </c>
      <c r="H152" s="2">
        <f>Dynamisk!$C$15</f>
        <v>34.246575342465754</v>
      </c>
      <c r="I152" s="2">
        <f>E152/$E$4*Dynamisk!$C$16</f>
        <v>139.67002830301161</v>
      </c>
      <c r="J152" s="2">
        <f t="shared" si="12"/>
        <v>5.8195845126254833</v>
      </c>
      <c r="K152" s="2">
        <f>E152/$E$4*Dynamisk!$C$17</f>
        <v>174.5875353787645</v>
      </c>
      <c r="L152" s="2">
        <f>(E152/$E$4)*Dynamisk!$C$16+F152</f>
        <v>167.0672885769842</v>
      </c>
      <c r="M152" s="2">
        <f>Dynamisk!$C$20/365</f>
        <v>34.246575342465754</v>
      </c>
      <c r="N152" s="2">
        <f t="shared" si="13"/>
        <v>1.4269406392694064</v>
      </c>
      <c r="O152" s="2">
        <f>(E152/$E$4)*Dynamisk!$C$16+F152</f>
        <v>167.0672885769842</v>
      </c>
      <c r="P152" s="2">
        <f t="shared" si="14"/>
        <v>201.31386391944997</v>
      </c>
      <c r="Q152" s="17" t="e">
        <f>IF(O152&lt;=Dynamisk!$F$51,Data_sorteret!O152,#N/A)</f>
        <v>#N/A</v>
      </c>
      <c r="R152" s="22" t="e">
        <f>IF(AND(O152&gt;=Dynamisk!$F$51,O152&lt;=Dynamisk!$F$50),O152,#N/A)</f>
        <v>#N/A</v>
      </c>
      <c r="S152" s="22">
        <f>IF(AND(O152&gt;=Dynamisk!$F$50,O152&lt;=Dynamisk!$F$49),O152,#N/A)</f>
        <v>167.0672885769842</v>
      </c>
      <c r="T152" s="34" t="e">
        <f>IF(O152&gt;=Dynamisk!$F$49,Data_sorteret!O152,#N/A)</f>
        <v>#N/A</v>
      </c>
      <c r="U152" s="17">
        <f>IF(P152&gt;=Dynamisk!$F$41,Dynamisk!$F$41,P152)</f>
        <v>74.703333321584452</v>
      </c>
      <c r="V152" s="22">
        <f>(IF(AND(P152&gt;=Dynamisk!$F$41,P152&lt;=Dynamisk!$F$40),P152,(IF(P152&gt;Dynamisk!$F$40,Dynamisk!$F$40,#N/A))))-U152</f>
        <v>112.05499998237669</v>
      </c>
      <c r="W152" s="22">
        <f>(IF(AND(P152&gt;=Dynamisk!$F$40,P152&lt;=Dynamisk!$F$39),P152,(IF(P152&gt;Dynamisk!$F$39,Dynamisk!$F$39,#N/A))))-V152-U152</f>
        <v>14.555530615488834</v>
      </c>
      <c r="X152" s="23" t="e">
        <f>(IF(AND(P152&gt;=Dynamisk!$F$39,P152&lt;=Dynamisk!$F$38),P152,(IF(P152&gt;Dynamisk!$F$38,Dynamisk!$F$38,#N/A))))-V152-U152-W152</f>
        <v>#N/A</v>
      </c>
    </row>
    <row r="153" spans="1:24" x14ac:dyDescent="0.15">
      <c r="A153">
        <v>113</v>
      </c>
      <c r="B153">
        <v>113</v>
      </c>
      <c r="C153" t="s">
        <v>168</v>
      </c>
      <c r="D153" s="1">
        <v>5.5916666666666659</v>
      </c>
      <c r="E153" s="2">
        <f t="shared" si="10"/>
        <v>11.408333333333335</v>
      </c>
      <c r="F153" s="1">
        <f>Dynamisk!$C$14</f>
        <v>27.397260273972602</v>
      </c>
      <c r="G153" s="1">
        <f t="shared" si="11"/>
        <v>1.1415525114155252</v>
      </c>
      <c r="H153" s="2">
        <f>Dynamisk!$C$15</f>
        <v>34.246575342465754</v>
      </c>
      <c r="I153" s="2">
        <f>E153/$E$4*Dynamisk!$C$16</f>
        <v>137.46101275831987</v>
      </c>
      <c r="J153" s="2">
        <f t="shared" si="12"/>
        <v>5.7275421982633281</v>
      </c>
      <c r="K153" s="2">
        <f>E153/$E$4*Dynamisk!$C$17</f>
        <v>171.82626594789983</v>
      </c>
      <c r="L153" s="2">
        <f>(E153/$E$4)*Dynamisk!$C$16+F153</f>
        <v>164.85827303229246</v>
      </c>
      <c r="M153" s="2">
        <f>Dynamisk!$C$20/365</f>
        <v>34.246575342465754</v>
      </c>
      <c r="N153" s="2">
        <f t="shared" si="13"/>
        <v>1.4269406392694064</v>
      </c>
      <c r="O153" s="2">
        <f>(E153/$E$4)*Dynamisk!$C$16+F153</f>
        <v>164.85827303229246</v>
      </c>
      <c r="P153" s="2">
        <f t="shared" si="14"/>
        <v>199.10484837475826</v>
      </c>
      <c r="Q153" s="17" t="e">
        <f>IF(O153&lt;=Dynamisk!$F$51,Data_sorteret!O153,#N/A)</f>
        <v>#N/A</v>
      </c>
      <c r="R153" s="22">
        <f>IF(AND(O153&gt;=Dynamisk!$F$51,O153&lt;=Dynamisk!$F$50),O153,#N/A)</f>
        <v>164.85827303229246</v>
      </c>
      <c r="S153" s="22" t="e">
        <f>IF(AND(O153&gt;=Dynamisk!$F$50,O153&lt;=Dynamisk!$F$49),O153,#N/A)</f>
        <v>#N/A</v>
      </c>
      <c r="T153" s="34" t="e">
        <f>IF(O153&gt;=Dynamisk!$F$49,Data_sorteret!O153,#N/A)</f>
        <v>#N/A</v>
      </c>
      <c r="U153" s="17">
        <f>IF(P153&gt;=Dynamisk!$F$41,Dynamisk!$F$41,P153)</f>
        <v>74.703333321584452</v>
      </c>
      <c r="V153" s="22">
        <f>(IF(AND(P153&gt;=Dynamisk!$F$41,P153&lt;=Dynamisk!$F$40),P153,(IF(P153&gt;Dynamisk!$F$40,Dynamisk!$F$40,#N/A))))-U153</f>
        <v>112.05499998237669</v>
      </c>
      <c r="W153" s="22">
        <f>(IF(AND(P153&gt;=Dynamisk!$F$40,P153&lt;=Dynamisk!$F$39),P153,(IF(P153&gt;Dynamisk!$F$39,Dynamisk!$F$39,#N/A))))-V153-U153</f>
        <v>12.346515070797125</v>
      </c>
      <c r="X153" s="23" t="e">
        <f>(IF(AND(P153&gt;=Dynamisk!$F$39,P153&lt;=Dynamisk!$F$38),P153,(IF(P153&gt;Dynamisk!$F$38,Dynamisk!$F$38,#N/A))))-V153-U153-W153</f>
        <v>#N/A</v>
      </c>
    </row>
    <row r="154" spans="1:24" x14ac:dyDescent="0.15">
      <c r="A154">
        <v>92</v>
      </c>
      <c r="B154">
        <v>92</v>
      </c>
      <c r="C154" t="s">
        <v>147</v>
      </c>
      <c r="D154" s="1">
        <v>5.6000000000000005</v>
      </c>
      <c r="E154" s="2">
        <f t="shared" si="10"/>
        <v>11.399999999999999</v>
      </c>
      <c r="F154" s="1">
        <f>Dynamisk!$C$14</f>
        <v>27.397260273972602</v>
      </c>
      <c r="G154" s="1">
        <f t="shared" si="11"/>
        <v>1.1415525114155252</v>
      </c>
      <c r="H154" s="2">
        <f>Dynamisk!$C$15</f>
        <v>34.246575342465754</v>
      </c>
      <c r="I154" s="2">
        <f>E154/$E$4*Dynamisk!$C$16</f>
        <v>137.36060296083383</v>
      </c>
      <c r="J154" s="2">
        <f t="shared" si="12"/>
        <v>5.7233584567014093</v>
      </c>
      <c r="K154" s="2">
        <f>E154/$E$4*Dynamisk!$C$17</f>
        <v>171.70075370104229</v>
      </c>
      <c r="L154" s="2">
        <f>(E154/$E$4)*Dynamisk!$C$16+F154</f>
        <v>164.75786323480642</v>
      </c>
      <c r="M154" s="2">
        <f>Dynamisk!$C$20/365</f>
        <v>34.246575342465754</v>
      </c>
      <c r="N154" s="2">
        <f t="shared" si="13"/>
        <v>1.4269406392694064</v>
      </c>
      <c r="O154" s="2">
        <f>(E154/$E$4)*Dynamisk!$C$16+F154</f>
        <v>164.75786323480642</v>
      </c>
      <c r="P154" s="2">
        <f t="shared" si="14"/>
        <v>199.0044385772722</v>
      </c>
      <c r="Q154" s="17" t="e">
        <f>IF(O154&lt;=Dynamisk!$F$51,Data_sorteret!O154,#N/A)</f>
        <v>#N/A</v>
      </c>
      <c r="R154" s="22">
        <f>IF(AND(O154&gt;=Dynamisk!$F$51,O154&lt;=Dynamisk!$F$50),O154,#N/A)</f>
        <v>164.75786323480642</v>
      </c>
      <c r="S154" s="22" t="e">
        <f>IF(AND(O154&gt;=Dynamisk!$F$50,O154&lt;=Dynamisk!$F$49),O154,#N/A)</f>
        <v>#N/A</v>
      </c>
      <c r="T154" s="34" t="e">
        <f>IF(O154&gt;=Dynamisk!$F$49,Data_sorteret!O154,#N/A)</f>
        <v>#N/A</v>
      </c>
      <c r="U154" s="17">
        <f>IF(P154&gt;=Dynamisk!$F$41,Dynamisk!$F$41,P154)</f>
        <v>74.703333321584452</v>
      </c>
      <c r="V154" s="22">
        <f>(IF(AND(P154&gt;=Dynamisk!$F$41,P154&lt;=Dynamisk!$F$40),P154,(IF(P154&gt;Dynamisk!$F$40,Dynamisk!$F$40,#N/A))))-U154</f>
        <v>112.05499998237669</v>
      </c>
      <c r="W154" s="22">
        <f>(IF(AND(P154&gt;=Dynamisk!$F$40,P154&lt;=Dynamisk!$F$39),P154,(IF(P154&gt;Dynamisk!$F$39,Dynamisk!$F$39,#N/A))))-V154-U154</f>
        <v>12.246105273311059</v>
      </c>
      <c r="X154" s="23" t="e">
        <f>(IF(AND(P154&gt;=Dynamisk!$F$39,P154&lt;=Dynamisk!$F$38),P154,(IF(P154&gt;Dynamisk!$F$38,Dynamisk!$F$38,#N/A))))-V154-U154-W154</f>
        <v>#N/A</v>
      </c>
    </row>
    <row r="155" spans="1:24" x14ac:dyDescent="0.15">
      <c r="A155">
        <v>112</v>
      </c>
      <c r="B155">
        <v>112</v>
      </c>
      <c r="C155" t="s">
        <v>167</v>
      </c>
      <c r="D155" s="1">
        <v>5.6333333333333337</v>
      </c>
      <c r="E155" s="2">
        <f t="shared" si="10"/>
        <v>11.366666666666667</v>
      </c>
      <c r="F155" s="1">
        <f>Dynamisk!$C$14</f>
        <v>27.397260273972602</v>
      </c>
      <c r="G155" s="1">
        <f t="shared" si="11"/>
        <v>1.1415525114155252</v>
      </c>
      <c r="H155" s="2">
        <f>Dynamisk!$C$15</f>
        <v>34.246575342465754</v>
      </c>
      <c r="I155" s="2">
        <f>E155/$E$4*Dynamisk!$C$16</f>
        <v>136.95896377088988</v>
      </c>
      <c r="J155" s="2">
        <f t="shared" si="12"/>
        <v>5.7066234904537447</v>
      </c>
      <c r="K155" s="2">
        <f>E155/$E$4*Dynamisk!$C$17</f>
        <v>171.19870471361236</v>
      </c>
      <c r="L155" s="2">
        <f>(E155/$E$4)*Dynamisk!$C$16+F155</f>
        <v>164.35622404486247</v>
      </c>
      <c r="M155" s="2">
        <f>Dynamisk!$C$20/365</f>
        <v>34.246575342465754</v>
      </c>
      <c r="N155" s="2">
        <f t="shared" si="13"/>
        <v>1.4269406392694064</v>
      </c>
      <c r="O155" s="2">
        <f>(E155/$E$4)*Dynamisk!$C$16+F155</f>
        <v>164.35622404486247</v>
      </c>
      <c r="P155" s="2">
        <f t="shared" si="14"/>
        <v>198.60279938732825</v>
      </c>
      <c r="Q155" s="17" t="e">
        <f>IF(O155&lt;=Dynamisk!$F$51,Data_sorteret!O155,#N/A)</f>
        <v>#N/A</v>
      </c>
      <c r="R155" s="22">
        <f>IF(AND(O155&gt;=Dynamisk!$F$51,O155&lt;=Dynamisk!$F$50),O155,#N/A)</f>
        <v>164.35622404486247</v>
      </c>
      <c r="S155" s="22" t="e">
        <f>IF(AND(O155&gt;=Dynamisk!$F$50,O155&lt;=Dynamisk!$F$49),O155,#N/A)</f>
        <v>#N/A</v>
      </c>
      <c r="T155" s="34" t="e">
        <f>IF(O155&gt;=Dynamisk!$F$49,Data_sorteret!O155,#N/A)</f>
        <v>#N/A</v>
      </c>
      <c r="U155" s="17">
        <f>IF(P155&gt;=Dynamisk!$F$41,Dynamisk!$F$41,P155)</f>
        <v>74.703333321584452</v>
      </c>
      <c r="V155" s="22">
        <f>(IF(AND(P155&gt;=Dynamisk!$F$41,P155&lt;=Dynamisk!$F$40),P155,(IF(P155&gt;Dynamisk!$F$40,Dynamisk!$F$40,#N/A))))-U155</f>
        <v>112.05499998237669</v>
      </c>
      <c r="W155" s="22">
        <f>(IF(AND(P155&gt;=Dynamisk!$F$40,P155&lt;=Dynamisk!$F$39),P155,(IF(P155&gt;Dynamisk!$F$39,Dynamisk!$F$39,#N/A))))-V155-U155</f>
        <v>11.844466083367109</v>
      </c>
      <c r="X155" s="23" t="e">
        <f>(IF(AND(P155&gt;=Dynamisk!$F$39,P155&lt;=Dynamisk!$F$38),P155,(IF(P155&gt;Dynamisk!$F$38,Dynamisk!$F$38,#N/A))))-V155-U155-W155</f>
        <v>#N/A</v>
      </c>
    </row>
    <row r="156" spans="1:24" x14ac:dyDescent="0.15">
      <c r="A156">
        <v>88</v>
      </c>
      <c r="B156">
        <v>88</v>
      </c>
      <c r="C156" t="s">
        <v>143</v>
      </c>
      <c r="D156" s="1">
        <v>5.7041666666666666</v>
      </c>
      <c r="E156" s="2">
        <f t="shared" si="10"/>
        <v>11.295833333333334</v>
      </c>
      <c r="F156" s="1">
        <f>Dynamisk!$C$14</f>
        <v>27.397260273972602</v>
      </c>
      <c r="G156" s="1">
        <f t="shared" si="11"/>
        <v>1.1415525114155252</v>
      </c>
      <c r="H156" s="2">
        <f>Dynamisk!$C$15</f>
        <v>34.246575342465754</v>
      </c>
      <c r="I156" s="2">
        <f>E156/$E$4*Dynamisk!$C$16</f>
        <v>136.10548049225901</v>
      </c>
      <c r="J156" s="2">
        <f t="shared" si="12"/>
        <v>5.6710616871774588</v>
      </c>
      <c r="K156" s="2">
        <f>E156/$E$4*Dynamisk!$C$17</f>
        <v>170.13185061532374</v>
      </c>
      <c r="L156" s="2">
        <f>(E156/$E$4)*Dynamisk!$C$16+F156</f>
        <v>163.5027407662316</v>
      </c>
      <c r="M156" s="2">
        <f>Dynamisk!$C$20/365</f>
        <v>34.246575342465754</v>
      </c>
      <c r="N156" s="2">
        <f t="shared" si="13"/>
        <v>1.4269406392694064</v>
      </c>
      <c r="O156" s="2">
        <f>(E156/$E$4)*Dynamisk!$C$16+F156</f>
        <v>163.5027407662316</v>
      </c>
      <c r="P156" s="2">
        <f t="shared" si="14"/>
        <v>197.74931610869737</v>
      </c>
      <c r="Q156" s="17" t="e">
        <f>IF(O156&lt;=Dynamisk!$F$51,Data_sorteret!O156,#N/A)</f>
        <v>#N/A</v>
      </c>
      <c r="R156" s="22">
        <f>IF(AND(O156&gt;=Dynamisk!$F$51,O156&lt;=Dynamisk!$F$50),O156,#N/A)</f>
        <v>163.5027407662316</v>
      </c>
      <c r="S156" s="22" t="e">
        <f>IF(AND(O156&gt;=Dynamisk!$F$50,O156&lt;=Dynamisk!$F$49),O156,#N/A)</f>
        <v>#N/A</v>
      </c>
      <c r="T156" s="34" t="e">
        <f>IF(O156&gt;=Dynamisk!$F$49,Data_sorteret!O156,#N/A)</f>
        <v>#N/A</v>
      </c>
      <c r="U156" s="17">
        <f>IF(P156&gt;=Dynamisk!$F$41,Dynamisk!$F$41,P156)</f>
        <v>74.703333321584452</v>
      </c>
      <c r="V156" s="22">
        <f>(IF(AND(P156&gt;=Dynamisk!$F$41,P156&lt;=Dynamisk!$F$40),P156,(IF(P156&gt;Dynamisk!$F$40,Dynamisk!$F$40,#N/A))))-U156</f>
        <v>112.05499998237669</v>
      </c>
      <c r="W156" s="22">
        <f>(IF(AND(P156&gt;=Dynamisk!$F$40,P156&lt;=Dynamisk!$F$39),P156,(IF(P156&gt;Dynamisk!$F$39,Dynamisk!$F$39,#N/A))))-V156-U156</f>
        <v>10.990982804736234</v>
      </c>
      <c r="X156" s="23" t="e">
        <f>(IF(AND(P156&gt;=Dynamisk!$F$39,P156&lt;=Dynamisk!$F$38),P156,(IF(P156&gt;Dynamisk!$F$38,Dynamisk!$F$38,#N/A))))-V156-U156-W156</f>
        <v>#N/A</v>
      </c>
    </row>
    <row r="157" spans="1:24" x14ac:dyDescent="0.15">
      <c r="A157">
        <v>341</v>
      </c>
      <c r="B157">
        <v>341</v>
      </c>
      <c r="C157" t="s">
        <v>396</v>
      </c>
      <c r="D157" s="1">
        <v>5.8666666666666671</v>
      </c>
      <c r="E157" s="2">
        <f t="shared" si="10"/>
        <v>11.133333333333333</v>
      </c>
      <c r="F157" s="1">
        <f>Dynamisk!$C$14</f>
        <v>27.397260273972602</v>
      </c>
      <c r="G157" s="1">
        <f t="shared" si="11"/>
        <v>1.1415525114155252</v>
      </c>
      <c r="H157" s="2">
        <f>Dynamisk!$C$15</f>
        <v>34.246575342465754</v>
      </c>
      <c r="I157" s="2">
        <f>E157/$E$4*Dynamisk!$C$16</f>
        <v>134.14748944128218</v>
      </c>
      <c r="J157" s="2">
        <f t="shared" si="12"/>
        <v>5.5894787267200909</v>
      </c>
      <c r="K157" s="2">
        <f>E157/$E$4*Dynamisk!$C$17</f>
        <v>167.68436180160271</v>
      </c>
      <c r="L157" s="2">
        <f>(E157/$E$4)*Dynamisk!$C$16+F157</f>
        <v>161.54474971525477</v>
      </c>
      <c r="M157" s="2">
        <f>Dynamisk!$C$20/365</f>
        <v>34.246575342465754</v>
      </c>
      <c r="N157" s="2">
        <f t="shared" si="13"/>
        <v>1.4269406392694064</v>
      </c>
      <c r="O157" s="2">
        <f>(E157/$E$4)*Dynamisk!$C$16+F157</f>
        <v>161.54474971525477</v>
      </c>
      <c r="P157" s="2">
        <f t="shared" si="14"/>
        <v>195.79132505772054</v>
      </c>
      <c r="Q157" s="17" t="e">
        <f>IF(O157&lt;=Dynamisk!$F$51,Data_sorteret!O157,#N/A)</f>
        <v>#N/A</v>
      </c>
      <c r="R157" s="22">
        <f>IF(AND(O157&gt;=Dynamisk!$F$51,O157&lt;=Dynamisk!$F$50),O157,#N/A)</f>
        <v>161.54474971525477</v>
      </c>
      <c r="S157" s="22" t="e">
        <f>IF(AND(O157&gt;=Dynamisk!$F$50,O157&lt;=Dynamisk!$F$49),O157,#N/A)</f>
        <v>#N/A</v>
      </c>
      <c r="T157" s="34" t="e">
        <f>IF(O157&gt;=Dynamisk!$F$49,Data_sorteret!O157,#N/A)</f>
        <v>#N/A</v>
      </c>
      <c r="U157" s="17">
        <f>IF(P157&gt;=Dynamisk!$F$41,Dynamisk!$F$41,P157)</f>
        <v>74.703333321584452</v>
      </c>
      <c r="V157" s="22">
        <f>(IF(AND(P157&gt;=Dynamisk!$F$41,P157&lt;=Dynamisk!$F$40),P157,(IF(P157&gt;Dynamisk!$F$40,Dynamisk!$F$40,#N/A))))-U157</f>
        <v>112.05499998237669</v>
      </c>
      <c r="W157" s="22">
        <f>(IF(AND(P157&gt;=Dynamisk!$F$40,P157&lt;=Dynamisk!$F$39),P157,(IF(P157&gt;Dynamisk!$F$39,Dynamisk!$F$39,#N/A))))-V157-U157</f>
        <v>9.0329917537594042</v>
      </c>
      <c r="X157" s="23" t="e">
        <f>(IF(AND(P157&gt;=Dynamisk!$F$39,P157&lt;=Dynamisk!$F$38),P157,(IF(P157&gt;Dynamisk!$F$38,Dynamisk!$F$38,#N/A))))-V157-U157-W157</f>
        <v>#N/A</v>
      </c>
    </row>
    <row r="158" spans="1:24" x14ac:dyDescent="0.15">
      <c r="A158">
        <v>114</v>
      </c>
      <c r="B158">
        <v>114</v>
      </c>
      <c r="C158" t="s">
        <v>169</v>
      </c>
      <c r="D158" s="1">
        <v>5.9499999999999993</v>
      </c>
      <c r="E158" s="2">
        <f t="shared" si="10"/>
        <v>11.05</v>
      </c>
      <c r="F158" s="1">
        <f>Dynamisk!$C$14</f>
        <v>27.397260273972602</v>
      </c>
      <c r="G158" s="1">
        <f t="shared" si="11"/>
        <v>1.1415525114155252</v>
      </c>
      <c r="H158" s="2">
        <f>Dynamisk!$C$15</f>
        <v>34.246575342465754</v>
      </c>
      <c r="I158" s="2">
        <f>E158/$E$4*Dynamisk!$C$16</f>
        <v>133.14339146642229</v>
      </c>
      <c r="J158" s="2">
        <f t="shared" si="12"/>
        <v>5.5476413111009286</v>
      </c>
      <c r="K158" s="2">
        <f>E158/$E$4*Dynamisk!$C$17</f>
        <v>166.42923933302788</v>
      </c>
      <c r="L158" s="2">
        <f>(E158/$E$4)*Dynamisk!$C$16+F158</f>
        <v>160.54065174039488</v>
      </c>
      <c r="M158" s="2">
        <f>Dynamisk!$C$20/365</f>
        <v>34.246575342465754</v>
      </c>
      <c r="N158" s="2">
        <f t="shared" si="13"/>
        <v>1.4269406392694064</v>
      </c>
      <c r="O158" s="2">
        <f>(E158/$E$4)*Dynamisk!$C$16+F158</f>
        <v>160.54065174039488</v>
      </c>
      <c r="P158" s="2">
        <f t="shared" si="14"/>
        <v>194.78722708286062</v>
      </c>
      <c r="Q158" s="17" t="e">
        <f>IF(O158&lt;=Dynamisk!$F$51,Data_sorteret!O158,#N/A)</f>
        <v>#N/A</v>
      </c>
      <c r="R158" s="22">
        <f>IF(AND(O158&gt;=Dynamisk!$F$51,O158&lt;=Dynamisk!$F$50),O158,#N/A)</f>
        <v>160.54065174039488</v>
      </c>
      <c r="S158" s="22" t="e">
        <f>IF(AND(O158&gt;=Dynamisk!$F$50,O158&lt;=Dynamisk!$F$49),O158,#N/A)</f>
        <v>#N/A</v>
      </c>
      <c r="T158" s="34" t="e">
        <f>IF(O158&gt;=Dynamisk!$F$49,Data_sorteret!O158,#N/A)</f>
        <v>#N/A</v>
      </c>
      <c r="U158" s="17">
        <f>IF(P158&gt;=Dynamisk!$F$41,Dynamisk!$F$41,P158)</f>
        <v>74.703333321584452</v>
      </c>
      <c r="V158" s="22">
        <f>(IF(AND(P158&gt;=Dynamisk!$F$41,P158&lt;=Dynamisk!$F$40),P158,(IF(P158&gt;Dynamisk!$F$40,Dynamisk!$F$40,#N/A))))-U158</f>
        <v>112.05499998237669</v>
      </c>
      <c r="W158" s="22">
        <f>(IF(AND(P158&gt;=Dynamisk!$F$40,P158&lt;=Dynamisk!$F$39),P158,(IF(P158&gt;Dynamisk!$F$39,Dynamisk!$F$39,#N/A))))-V158-U158</f>
        <v>8.0288937788994872</v>
      </c>
      <c r="X158" s="23" t="e">
        <f>(IF(AND(P158&gt;=Dynamisk!$F$39,P158&lt;=Dynamisk!$F$38),P158,(IF(P158&gt;Dynamisk!$F$38,Dynamisk!$F$38,#N/A))))-V158-U158-W158</f>
        <v>#N/A</v>
      </c>
    </row>
    <row r="159" spans="1:24" x14ac:dyDescent="0.15">
      <c r="A159">
        <v>100</v>
      </c>
      <c r="B159">
        <v>100</v>
      </c>
      <c r="C159" t="s">
        <v>155</v>
      </c>
      <c r="D159" s="1">
        <v>6.166666666666667</v>
      </c>
      <c r="E159" s="2">
        <f t="shared" si="10"/>
        <v>10.833333333333332</v>
      </c>
      <c r="F159" s="1">
        <f>Dynamisk!$C$14</f>
        <v>27.397260273972602</v>
      </c>
      <c r="G159" s="1">
        <f t="shared" si="11"/>
        <v>1.1415525114155252</v>
      </c>
      <c r="H159" s="2">
        <f>Dynamisk!$C$15</f>
        <v>34.246575342465754</v>
      </c>
      <c r="I159" s="2">
        <f>E159/$E$4*Dynamisk!$C$16</f>
        <v>130.53273673178654</v>
      </c>
      <c r="J159" s="2">
        <f t="shared" si="12"/>
        <v>5.4388640304911062</v>
      </c>
      <c r="K159" s="2">
        <f>E159/$E$4*Dynamisk!$C$17</f>
        <v>163.16592091473316</v>
      </c>
      <c r="L159" s="2">
        <f>(E159/$E$4)*Dynamisk!$C$16+F159</f>
        <v>157.92999700575913</v>
      </c>
      <c r="M159" s="2">
        <f>Dynamisk!$C$20/365</f>
        <v>34.246575342465754</v>
      </c>
      <c r="N159" s="2">
        <f t="shared" si="13"/>
        <v>1.4269406392694064</v>
      </c>
      <c r="O159" s="2">
        <f>(E159/$E$4)*Dynamisk!$C$16+F159</f>
        <v>157.92999700575913</v>
      </c>
      <c r="P159" s="2">
        <f t="shared" si="14"/>
        <v>192.17657234822491</v>
      </c>
      <c r="Q159" s="17" t="e">
        <f>IF(O159&lt;=Dynamisk!$F$51,Data_sorteret!O159,#N/A)</f>
        <v>#N/A</v>
      </c>
      <c r="R159" s="22">
        <f>IF(AND(O159&gt;=Dynamisk!$F$51,O159&lt;=Dynamisk!$F$50),O159,#N/A)</f>
        <v>157.92999700575913</v>
      </c>
      <c r="S159" s="22" t="e">
        <f>IF(AND(O159&gt;=Dynamisk!$F$50,O159&lt;=Dynamisk!$F$49),O159,#N/A)</f>
        <v>#N/A</v>
      </c>
      <c r="T159" s="34" t="e">
        <f>IF(O159&gt;=Dynamisk!$F$49,Data_sorteret!O159,#N/A)</f>
        <v>#N/A</v>
      </c>
      <c r="U159" s="17">
        <f>IF(P159&gt;=Dynamisk!$F$41,Dynamisk!$F$41,P159)</f>
        <v>74.703333321584452</v>
      </c>
      <c r="V159" s="22">
        <f>(IF(AND(P159&gt;=Dynamisk!$F$41,P159&lt;=Dynamisk!$F$40),P159,(IF(P159&gt;Dynamisk!$F$40,Dynamisk!$F$40,#N/A))))-U159</f>
        <v>112.05499998237669</v>
      </c>
      <c r="W159" s="22">
        <f>(IF(AND(P159&gt;=Dynamisk!$F$40,P159&lt;=Dynamisk!$F$39),P159,(IF(P159&gt;Dynamisk!$F$39,Dynamisk!$F$39,#N/A))))-V159-U159</f>
        <v>5.4182390442637711</v>
      </c>
      <c r="X159" s="23" t="e">
        <f>(IF(AND(P159&gt;=Dynamisk!$F$39,P159&lt;=Dynamisk!$F$38),P159,(IF(P159&gt;Dynamisk!$F$38,Dynamisk!$F$38,#N/A))))-V159-U159-W159</f>
        <v>#N/A</v>
      </c>
    </row>
    <row r="160" spans="1:24" x14ac:dyDescent="0.15">
      <c r="A160">
        <v>103</v>
      </c>
      <c r="B160">
        <v>103</v>
      </c>
      <c r="C160" t="s">
        <v>158</v>
      </c>
      <c r="D160" s="1">
        <v>6.2124999999999995</v>
      </c>
      <c r="E160" s="2">
        <f t="shared" si="10"/>
        <v>10.787500000000001</v>
      </c>
      <c r="F160" s="1">
        <f>Dynamisk!$C$14</f>
        <v>27.397260273972602</v>
      </c>
      <c r="G160" s="1">
        <f t="shared" si="11"/>
        <v>1.1415525114155252</v>
      </c>
      <c r="H160" s="2">
        <f>Dynamisk!$C$15</f>
        <v>34.246575342465754</v>
      </c>
      <c r="I160" s="2">
        <f>E160/$E$4*Dynamisk!$C$16</f>
        <v>129.98048284561364</v>
      </c>
      <c r="J160" s="2">
        <f t="shared" si="12"/>
        <v>5.4158534519005679</v>
      </c>
      <c r="K160" s="2">
        <f>E160/$E$4*Dynamisk!$C$17</f>
        <v>162.47560355701702</v>
      </c>
      <c r="L160" s="2">
        <f>(E160/$E$4)*Dynamisk!$C$16+F160</f>
        <v>157.37774311958623</v>
      </c>
      <c r="M160" s="2">
        <f>Dynamisk!$C$20/365</f>
        <v>34.246575342465754</v>
      </c>
      <c r="N160" s="2">
        <f t="shared" si="13"/>
        <v>1.4269406392694064</v>
      </c>
      <c r="O160" s="2">
        <f>(E160/$E$4)*Dynamisk!$C$16+F160</f>
        <v>157.37774311958623</v>
      </c>
      <c r="P160" s="2">
        <f t="shared" si="14"/>
        <v>191.62431846205197</v>
      </c>
      <c r="Q160" s="17" t="e">
        <f>IF(O160&lt;=Dynamisk!$F$51,Data_sorteret!O160,#N/A)</f>
        <v>#N/A</v>
      </c>
      <c r="R160" s="22">
        <f>IF(AND(O160&gt;=Dynamisk!$F$51,O160&lt;=Dynamisk!$F$50),O160,#N/A)</f>
        <v>157.37774311958623</v>
      </c>
      <c r="S160" s="22" t="e">
        <f>IF(AND(O160&gt;=Dynamisk!$F$50,O160&lt;=Dynamisk!$F$49),O160,#N/A)</f>
        <v>#N/A</v>
      </c>
      <c r="T160" s="34" t="e">
        <f>IF(O160&gt;=Dynamisk!$F$49,Data_sorteret!O160,#N/A)</f>
        <v>#N/A</v>
      </c>
      <c r="U160" s="17">
        <f>IF(P160&gt;=Dynamisk!$F$41,Dynamisk!$F$41,P160)</f>
        <v>74.703333321584452</v>
      </c>
      <c r="V160" s="22">
        <f>(IF(AND(P160&gt;=Dynamisk!$F$41,P160&lt;=Dynamisk!$F$40),P160,(IF(P160&gt;Dynamisk!$F$40,Dynamisk!$F$40,#N/A))))-U160</f>
        <v>112.05499998237669</v>
      </c>
      <c r="W160" s="22">
        <f>(IF(AND(P160&gt;=Dynamisk!$F$40,P160&lt;=Dynamisk!$F$39),P160,(IF(P160&gt;Dynamisk!$F$39,Dynamisk!$F$39,#N/A))))-V160-U160</f>
        <v>4.8659851580908366</v>
      </c>
      <c r="X160" s="23" t="e">
        <f>(IF(AND(P160&gt;=Dynamisk!$F$39,P160&lt;=Dynamisk!$F$38),P160,(IF(P160&gt;Dynamisk!$F$38,Dynamisk!$F$38,#N/A))))-V160-U160-W160</f>
        <v>#N/A</v>
      </c>
    </row>
    <row r="161" spans="1:24" x14ac:dyDescent="0.15">
      <c r="A161">
        <v>90</v>
      </c>
      <c r="B161">
        <v>90</v>
      </c>
      <c r="C161" t="s">
        <v>145</v>
      </c>
      <c r="D161" s="1">
        <v>6.5916666666666686</v>
      </c>
      <c r="E161" s="2">
        <f t="shared" si="10"/>
        <v>10.408333333333331</v>
      </c>
      <c r="F161" s="1">
        <f>Dynamisk!$C$14</f>
        <v>27.397260273972602</v>
      </c>
      <c r="G161" s="1">
        <f t="shared" si="11"/>
        <v>1.1415525114155252</v>
      </c>
      <c r="H161" s="2">
        <f>Dynamisk!$C$15</f>
        <v>34.246575342465754</v>
      </c>
      <c r="I161" s="2">
        <f>E161/$E$4*Dynamisk!$C$16</f>
        <v>125.41183706000106</v>
      </c>
      <c r="J161" s="2">
        <f t="shared" si="12"/>
        <v>5.2254932108333776</v>
      </c>
      <c r="K161" s="2">
        <f>E161/$E$4*Dynamisk!$C$17</f>
        <v>156.76479632500133</v>
      </c>
      <c r="L161" s="2">
        <f>(E161/$E$4)*Dynamisk!$C$16+F161</f>
        <v>152.80909733397365</v>
      </c>
      <c r="M161" s="2">
        <f>Dynamisk!$C$20/365</f>
        <v>34.246575342465754</v>
      </c>
      <c r="N161" s="2">
        <f t="shared" si="13"/>
        <v>1.4269406392694064</v>
      </c>
      <c r="O161" s="2">
        <f>(E161/$E$4)*Dynamisk!$C$16+F161</f>
        <v>152.80909733397365</v>
      </c>
      <c r="P161" s="2">
        <f t="shared" si="14"/>
        <v>187.05567267643943</v>
      </c>
      <c r="Q161" s="17" t="e">
        <f>IF(O161&lt;=Dynamisk!$F$51,Data_sorteret!O161,#N/A)</f>
        <v>#N/A</v>
      </c>
      <c r="R161" s="22">
        <f>IF(AND(O161&gt;=Dynamisk!$F$51,O161&lt;=Dynamisk!$F$50),O161,#N/A)</f>
        <v>152.80909733397365</v>
      </c>
      <c r="S161" s="22" t="e">
        <f>IF(AND(O161&gt;=Dynamisk!$F$50,O161&lt;=Dynamisk!$F$49),O161,#N/A)</f>
        <v>#N/A</v>
      </c>
      <c r="T161" s="34" t="e">
        <f>IF(O161&gt;=Dynamisk!$F$49,Data_sorteret!O161,#N/A)</f>
        <v>#N/A</v>
      </c>
      <c r="U161" s="17">
        <f>IF(P161&gt;=Dynamisk!$F$41,Dynamisk!$F$41,P161)</f>
        <v>74.703333321584452</v>
      </c>
      <c r="V161" s="22">
        <f>(IF(AND(P161&gt;=Dynamisk!$F$41,P161&lt;=Dynamisk!$F$40),P161,(IF(P161&gt;Dynamisk!$F$40,Dynamisk!$F$40,#N/A))))-U161</f>
        <v>112.05499998237669</v>
      </c>
      <c r="W161" s="22">
        <f>(IF(AND(P161&gt;=Dynamisk!$F$40,P161&lt;=Dynamisk!$F$39),P161,(IF(P161&gt;Dynamisk!$F$39,Dynamisk!$F$39,#N/A))))-V161-U161</f>
        <v>0.2973393724782909</v>
      </c>
      <c r="X161" s="23" t="e">
        <f>(IF(AND(P161&gt;=Dynamisk!$F$39,P161&lt;=Dynamisk!$F$38),P161,(IF(P161&gt;Dynamisk!$F$38,Dynamisk!$F$38,#N/A))))-V161-U161-W161</f>
        <v>#N/A</v>
      </c>
    </row>
    <row r="162" spans="1:24" x14ac:dyDescent="0.15">
      <c r="A162">
        <v>301</v>
      </c>
      <c r="B162">
        <v>301</v>
      </c>
      <c r="C162" t="s">
        <v>356</v>
      </c>
      <c r="D162" s="1">
        <v>6.6166666666666671</v>
      </c>
      <c r="E162" s="2">
        <f t="shared" si="10"/>
        <v>10.383333333333333</v>
      </c>
      <c r="F162" s="1">
        <f>Dynamisk!$C$14</f>
        <v>27.397260273972602</v>
      </c>
      <c r="G162" s="1">
        <f t="shared" si="11"/>
        <v>1.1415525114155252</v>
      </c>
      <c r="H162" s="2">
        <f>Dynamisk!$C$15</f>
        <v>34.246575342465754</v>
      </c>
      <c r="I162" s="2">
        <f>E162/$E$4*Dynamisk!$C$16</f>
        <v>125.11060766754311</v>
      </c>
      <c r="J162" s="2">
        <f t="shared" si="12"/>
        <v>5.2129419861476292</v>
      </c>
      <c r="K162" s="2">
        <f>E162/$E$4*Dynamisk!$C$17</f>
        <v>156.38825958442888</v>
      </c>
      <c r="L162" s="2">
        <f>(E162/$E$4)*Dynamisk!$C$16+F162</f>
        <v>152.50786794151571</v>
      </c>
      <c r="M162" s="2">
        <f>Dynamisk!$C$20/365</f>
        <v>34.246575342465754</v>
      </c>
      <c r="N162" s="2">
        <f t="shared" si="13"/>
        <v>1.4269406392694064</v>
      </c>
      <c r="O162" s="2">
        <f>(E162/$E$4)*Dynamisk!$C$16+F162</f>
        <v>152.50786794151571</v>
      </c>
      <c r="P162" s="2">
        <f t="shared" si="14"/>
        <v>186.75444328398146</v>
      </c>
      <c r="Q162" s="17" t="e">
        <f>IF(O162&lt;=Dynamisk!$F$51,Data_sorteret!O162,#N/A)</f>
        <v>#N/A</v>
      </c>
      <c r="R162" s="22">
        <f>IF(AND(O162&gt;=Dynamisk!$F$51,O162&lt;=Dynamisk!$F$50),O162,#N/A)</f>
        <v>152.50786794151571</v>
      </c>
      <c r="S162" s="22" t="e">
        <f>IF(AND(O162&gt;=Dynamisk!$F$50,O162&lt;=Dynamisk!$F$49),O162,#N/A)</f>
        <v>#N/A</v>
      </c>
      <c r="T162" s="34" t="e">
        <f>IF(O162&gt;=Dynamisk!$F$49,Data_sorteret!O162,#N/A)</f>
        <v>#N/A</v>
      </c>
      <c r="U162" s="17">
        <f>IF(P162&gt;=Dynamisk!$F$41,Dynamisk!$F$41,P162)</f>
        <v>74.703333321584452</v>
      </c>
      <c r="V162" s="22">
        <f>(IF(AND(P162&gt;=Dynamisk!$F$41,P162&lt;=Dynamisk!$F$40),P162,(IF(P162&gt;Dynamisk!$F$40,Dynamisk!$F$40,#N/A))))-U162</f>
        <v>112.05110996239701</v>
      </c>
      <c r="W162" s="22" t="e">
        <f>(IF(AND(P162&gt;=Dynamisk!$F$40,P162&lt;=Dynamisk!$F$39),P162,(IF(P162&gt;Dynamisk!$F$39,Dynamisk!$F$39,#N/A))))-V162-U162</f>
        <v>#N/A</v>
      </c>
      <c r="X162" s="23" t="e">
        <f>(IF(AND(P162&gt;=Dynamisk!$F$39,P162&lt;=Dynamisk!$F$38),P162,(IF(P162&gt;Dynamisk!$F$38,Dynamisk!$F$38,#N/A))))-V162-U162-W162</f>
        <v>#N/A</v>
      </c>
    </row>
    <row r="163" spans="1:24" x14ac:dyDescent="0.15">
      <c r="A163">
        <v>310</v>
      </c>
      <c r="B163">
        <v>310</v>
      </c>
      <c r="C163" t="s">
        <v>365</v>
      </c>
      <c r="D163" s="1">
        <v>6.7</v>
      </c>
      <c r="E163" s="2">
        <f t="shared" si="10"/>
        <v>10.3</v>
      </c>
      <c r="F163" s="1">
        <f>Dynamisk!$C$14</f>
        <v>27.397260273972602</v>
      </c>
      <c r="G163" s="1">
        <f t="shared" si="11"/>
        <v>1.1415525114155252</v>
      </c>
      <c r="H163" s="2">
        <f>Dynamisk!$C$15</f>
        <v>34.246575342465754</v>
      </c>
      <c r="I163" s="2">
        <f>E163/$E$4*Dynamisk!$C$16</f>
        <v>124.10650969268322</v>
      </c>
      <c r="J163" s="2">
        <f t="shared" si="12"/>
        <v>5.1711045705284677</v>
      </c>
      <c r="K163" s="2">
        <f>E163/$E$4*Dynamisk!$C$17</f>
        <v>155.13313711585403</v>
      </c>
      <c r="L163" s="2">
        <f>(E163/$E$4)*Dynamisk!$C$16+F163</f>
        <v>151.50376996665582</v>
      </c>
      <c r="M163" s="2">
        <f>Dynamisk!$C$20/365</f>
        <v>34.246575342465754</v>
      </c>
      <c r="N163" s="2">
        <f t="shared" si="13"/>
        <v>1.4269406392694064</v>
      </c>
      <c r="O163" s="2">
        <f>(E163/$E$4)*Dynamisk!$C$16+F163</f>
        <v>151.50376996665582</v>
      </c>
      <c r="P163" s="2">
        <f t="shared" si="14"/>
        <v>185.75034530912157</v>
      </c>
      <c r="Q163" s="17" t="e">
        <f>IF(O163&lt;=Dynamisk!$F$51,Data_sorteret!O163,#N/A)</f>
        <v>#N/A</v>
      </c>
      <c r="R163" s="22">
        <f>IF(AND(O163&gt;=Dynamisk!$F$51,O163&lt;=Dynamisk!$F$50),O163,#N/A)</f>
        <v>151.50376996665582</v>
      </c>
      <c r="S163" s="22" t="e">
        <f>IF(AND(O163&gt;=Dynamisk!$F$50,O163&lt;=Dynamisk!$F$49),O163,#N/A)</f>
        <v>#N/A</v>
      </c>
      <c r="T163" s="34" t="e">
        <f>IF(O163&gt;=Dynamisk!$F$49,Data_sorteret!O163,#N/A)</f>
        <v>#N/A</v>
      </c>
      <c r="U163" s="17">
        <f>IF(P163&gt;=Dynamisk!$F$41,Dynamisk!$F$41,P163)</f>
        <v>74.703333321584452</v>
      </c>
      <c r="V163" s="22">
        <f>(IF(AND(P163&gt;=Dynamisk!$F$41,P163&lt;=Dynamisk!$F$40),P163,(IF(P163&gt;Dynamisk!$F$40,Dynamisk!$F$40,#N/A))))-U163</f>
        <v>111.04701198753712</v>
      </c>
      <c r="W163" s="22" t="e">
        <f>(IF(AND(P163&gt;=Dynamisk!$F$40,P163&lt;=Dynamisk!$F$39),P163,(IF(P163&gt;Dynamisk!$F$39,Dynamisk!$F$39,#N/A))))-V163-U163</f>
        <v>#N/A</v>
      </c>
      <c r="X163" s="23" t="e">
        <f>(IF(AND(P163&gt;=Dynamisk!$F$39,P163&lt;=Dynamisk!$F$38),P163,(IF(P163&gt;Dynamisk!$F$38,Dynamisk!$F$38,#N/A))))-V163-U163-W163</f>
        <v>#N/A</v>
      </c>
    </row>
    <row r="164" spans="1:24" x14ac:dyDescent="0.15">
      <c r="A164">
        <v>96</v>
      </c>
      <c r="B164">
        <v>96</v>
      </c>
      <c r="C164" t="s">
        <v>151</v>
      </c>
      <c r="D164" s="1">
        <v>6.7583333333333337</v>
      </c>
      <c r="E164" s="2">
        <f t="shared" si="10"/>
        <v>10.241666666666667</v>
      </c>
      <c r="F164" s="1">
        <f>Dynamisk!$C$14</f>
        <v>27.397260273972602</v>
      </c>
      <c r="G164" s="1">
        <f t="shared" si="11"/>
        <v>1.1415525114155252</v>
      </c>
      <c r="H164" s="2">
        <f>Dynamisk!$C$15</f>
        <v>34.246575342465754</v>
      </c>
      <c r="I164" s="2">
        <f>E164/$E$4*Dynamisk!$C$16</f>
        <v>123.40364111028128</v>
      </c>
      <c r="J164" s="2">
        <f t="shared" si="12"/>
        <v>5.1418183795950538</v>
      </c>
      <c r="K164" s="2">
        <f>E164/$E$4*Dynamisk!$C$17</f>
        <v>154.25455138785162</v>
      </c>
      <c r="L164" s="2">
        <f>(E164/$E$4)*Dynamisk!$C$16+F164</f>
        <v>150.80090138425388</v>
      </c>
      <c r="M164" s="2">
        <f>Dynamisk!$C$20/365</f>
        <v>34.246575342465754</v>
      </c>
      <c r="N164" s="2">
        <f t="shared" si="13"/>
        <v>1.4269406392694064</v>
      </c>
      <c r="O164" s="2">
        <f>(E164/$E$4)*Dynamisk!$C$16+F164</f>
        <v>150.80090138425388</v>
      </c>
      <c r="P164" s="2">
        <f t="shared" si="14"/>
        <v>185.04747672671965</v>
      </c>
      <c r="Q164" s="17" t="e">
        <f>IF(O164&lt;=Dynamisk!$F$51,Data_sorteret!O164,#N/A)</f>
        <v>#N/A</v>
      </c>
      <c r="R164" s="22">
        <f>IF(AND(O164&gt;=Dynamisk!$F$51,O164&lt;=Dynamisk!$F$50),O164,#N/A)</f>
        <v>150.80090138425388</v>
      </c>
      <c r="S164" s="22" t="e">
        <f>IF(AND(O164&gt;=Dynamisk!$F$50,O164&lt;=Dynamisk!$F$49),O164,#N/A)</f>
        <v>#N/A</v>
      </c>
      <c r="T164" s="34" t="e">
        <f>IF(O164&gt;=Dynamisk!$F$49,Data_sorteret!O164,#N/A)</f>
        <v>#N/A</v>
      </c>
      <c r="U164" s="17">
        <f>IF(P164&gt;=Dynamisk!$F$41,Dynamisk!$F$41,P164)</f>
        <v>74.703333321584452</v>
      </c>
      <c r="V164" s="22">
        <f>(IF(AND(P164&gt;=Dynamisk!$F$41,P164&lt;=Dynamisk!$F$40),P164,(IF(P164&gt;Dynamisk!$F$40,Dynamisk!$F$40,#N/A))))-U164</f>
        <v>110.3441434051352</v>
      </c>
      <c r="W164" s="22" t="e">
        <f>(IF(AND(P164&gt;=Dynamisk!$F$40,P164&lt;=Dynamisk!$F$39),P164,(IF(P164&gt;Dynamisk!$F$39,Dynamisk!$F$39,#N/A))))-V164-U164</f>
        <v>#N/A</v>
      </c>
      <c r="X164" s="23" t="e">
        <f>(IF(AND(P164&gt;=Dynamisk!$F$39,P164&lt;=Dynamisk!$F$38),P164,(IF(P164&gt;Dynamisk!$F$38,Dynamisk!$F$38,#N/A))))-V164-U164-W164</f>
        <v>#N/A</v>
      </c>
    </row>
    <row r="165" spans="1:24" x14ac:dyDescent="0.15">
      <c r="A165">
        <v>318</v>
      </c>
      <c r="B165">
        <v>318</v>
      </c>
      <c r="C165" t="s">
        <v>373</v>
      </c>
      <c r="D165" s="1">
        <v>6.8708333333333327</v>
      </c>
      <c r="E165" s="2">
        <f t="shared" si="10"/>
        <v>10.129166666666666</v>
      </c>
      <c r="F165" s="1">
        <f>Dynamisk!$C$14</f>
        <v>27.397260273972602</v>
      </c>
      <c r="G165" s="1">
        <f t="shared" si="11"/>
        <v>1.1415525114155252</v>
      </c>
      <c r="H165" s="2">
        <f>Dynamisk!$C$15</f>
        <v>34.246575342465754</v>
      </c>
      <c r="I165" s="2">
        <f>E165/$E$4*Dynamisk!$C$16</f>
        <v>122.04810884422042</v>
      </c>
      <c r="J165" s="2">
        <f t="shared" si="12"/>
        <v>5.0853378685091846</v>
      </c>
      <c r="K165" s="2">
        <f>E165/$E$4*Dynamisk!$C$17</f>
        <v>152.56013605527554</v>
      </c>
      <c r="L165" s="2">
        <f>(E165/$E$4)*Dynamisk!$C$16+F165</f>
        <v>149.44536911819301</v>
      </c>
      <c r="M165" s="2">
        <f>Dynamisk!$C$20/365</f>
        <v>34.246575342465754</v>
      </c>
      <c r="N165" s="2">
        <f t="shared" si="13"/>
        <v>1.4269406392694064</v>
      </c>
      <c r="O165" s="2">
        <f>(E165/$E$4)*Dynamisk!$C$16+F165</f>
        <v>149.44536911819301</v>
      </c>
      <c r="P165" s="2">
        <f t="shared" si="14"/>
        <v>183.69194446065879</v>
      </c>
      <c r="Q165" s="17" t="e">
        <f>IF(O165&lt;=Dynamisk!$F$51,Data_sorteret!O165,#N/A)</f>
        <v>#N/A</v>
      </c>
      <c r="R165" s="22">
        <f>IF(AND(O165&gt;=Dynamisk!$F$51,O165&lt;=Dynamisk!$F$50),O165,#N/A)</f>
        <v>149.44536911819301</v>
      </c>
      <c r="S165" s="22" t="e">
        <f>IF(AND(O165&gt;=Dynamisk!$F$50,O165&lt;=Dynamisk!$F$49),O165,#N/A)</f>
        <v>#N/A</v>
      </c>
      <c r="T165" s="34" t="e">
        <f>IF(O165&gt;=Dynamisk!$F$49,Data_sorteret!O165,#N/A)</f>
        <v>#N/A</v>
      </c>
      <c r="U165" s="17">
        <f>IF(P165&gt;=Dynamisk!$F$41,Dynamisk!$F$41,P165)</f>
        <v>74.703333321584452</v>
      </c>
      <c r="V165" s="22">
        <f>(IF(AND(P165&gt;=Dynamisk!$F$41,P165&lt;=Dynamisk!$F$40),P165,(IF(P165&gt;Dynamisk!$F$40,Dynamisk!$F$40,#N/A))))-U165</f>
        <v>108.98861113907434</v>
      </c>
      <c r="W165" s="22" t="e">
        <f>(IF(AND(P165&gt;=Dynamisk!$F$40,P165&lt;=Dynamisk!$F$39),P165,(IF(P165&gt;Dynamisk!$F$39,Dynamisk!$F$39,#N/A))))-V165-U165</f>
        <v>#N/A</v>
      </c>
      <c r="X165" s="23" t="e">
        <f>(IF(AND(P165&gt;=Dynamisk!$F$39,P165&lt;=Dynamisk!$F$38),P165,(IF(P165&gt;Dynamisk!$F$38,Dynamisk!$F$38,#N/A))))-V165-U165-W165</f>
        <v>#N/A</v>
      </c>
    </row>
    <row r="166" spans="1:24" x14ac:dyDescent="0.15">
      <c r="A166">
        <v>102</v>
      </c>
      <c r="B166">
        <v>102</v>
      </c>
      <c r="C166" t="s">
        <v>157</v>
      </c>
      <c r="D166" s="1">
        <v>6.875</v>
      </c>
      <c r="E166" s="2">
        <f t="shared" si="10"/>
        <v>10.125</v>
      </c>
      <c r="F166" s="1">
        <f>Dynamisk!$C$14</f>
        <v>27.397260273972602</v>
      </c>
      <c r="G166" s="1">
        <f t="shared" si="11"/>
        <v>1.1415525114155252</v>
      </c>
      <c r="H166" s="2">
        <f>Dynamisk!$C$15</f>
        <v>34.246575342465754</v>
      </c>
      <c r="I166" s="2">
        <f>E166/$E$4*Dynamisk!$C$16</f>
        <v>121.99790394547743</v>
      </c>
      <c r="J166" s="2">
        <f t="shared" si="12"/>
        <v>5.0832459977282261</v>
      </c>
      <c r="K166" s="2">
        <f>E166/$E$4*Dynamisk!$C$17</f>
        <v>152.49737993184681</v>
      </c>
      <c r="L166" s="2">
        <f>(E166/$E$4)*Dynamisk!$C$16+F166</f>
        <v>149.39516421945004</v>
      </c>
      <c r="M166" s="2">
        <f>Dynamisk!$C$20/365</f>
        <v>34.246575342465754</v>
      </c>
      <c r="N166" s="2">
        <f t="shared" si="13"/>
        <v>1.4269406392694064</v>
      </c>
      <c r="O166" s="2">
        <f>(E166/$E$4)*Dynamisk!$C$16+F166</f>
        <v>149.39516421945004</v>
      </c>
      <c r="P166" s="2">
        <f t="shared" si="14"/>
        <v>183.64173956191578</v>
      </c>
      <c r="Q166" s="17" t="e">
        <f>IF(O166&lt;=Dynamisk!$F$51,Data_sorteret!O166,#N/A)</f>
        <v>#N/A</v>
      </c>
      <c r="R166" s="22">
        <f>IF(AND(O166&gt;=Dynamisk!$F$51,O166&lt;=Dynamisk!$F$50),O166,#N/A)</f>
        <v>149.39516421945004</v>
      </c>
      <c r="S166" s="22" t="e">
        <f>IF(AND(O166&gt;=Dynamisk!$F$50,O166&lt;=Dynamisk!$F$49),O166,#N/A)</f>
        <v>#N/A</v>
      </c>
      <c r="T166" s="34" t="e">
        <f>IF(O166&gt;=Dynamisk!$F$49,Data_sorteret!O166,#N/A)</f>
        <v>#N/A</v>
      </c>
      <c r="U166" s="17">
        <f>IF(P166&gt;=Dynamisk!$F$41,Dynamisk!$F$41,P166)</f>
        <v>74.703333321584452</v>
      </c>
      <c r="V166" s="22">
        <f>(IF(AND(P166&gt;=Dynamisk!$F$41,P166&lt;=Dynamisk!$F$40),P166,(IF(P166&gt;Dynamisk!$F$40,Dynamisk!$F$40,#N/A))))-U166</f>
        <v>108.93840624033133</v>
      </c>
      <c r="W166" s="22" t="e">
        <f>(IF(AND(P166&gt;=Dynamisk!$F$40,P166&lt;=Dynamisk!$F$39),P166,(IF(P166&gt;Dynamisk!$F$39,Dynamisk!$F$39,#N/A))))-V166-U166</f>
        <v>#N/A</v>
      </c>
      <c r="X166" s="23" t="e">
        <f>(IF(AND(P166&gt;=Dynamisk!$F$39,P166&lt;=Dynamisk!$F$38),P166,(IF(P166&gt;Dynamisk!$F$38,Dynamisk!$F$38,#N/A))))-V166-U166-W166</f>
        <v>#N/A</v>
      </c>
    </row>
    <row r="167" spans="1:24" x14ac:dyDescent="0.15">
      <c r="A167">
        <v>106</v>
      </c>
      <c r="B167">
        <v>106</v>
      </c>
      <c r="C167" t="s">
        <v>161</v>
      </c>
      <c r="D167" s="1">
        <v>7.1291666666666673</v>
      </c>
      <c r="E167" s="2">
        <f t="shared" si="10"/>
        <v>9.8708333333333336</v>
      </c>
      <c r="F167" s="1">
        <f>Dynamisk!$C$14</f>
        <v>27.397260273972602</v>
      </c>
      <c r="G167" s="1">
        <f t="shared" si="11"/>
        <v>1.1415525114155252</v>
      </c>
      <c r="H167" s="2">
        <f>Dynamisk!$C$15</f>
        <v>34.246575342465754</v>
      </c>
      <c r="I167" s="2">
        <f>E167/$E$4*Dynamisk!$C$16</f>
        <v>118.93540512215476</v>
      </c>
      <c r="J167" s="2">
        <f t="shared" si="12"/>
        <v>4.9556418800897815</v>
      </c>
      <c r="K167" s="2">
        <f>E167/$E$4*Dynamisk!$C$17</f>
        <v>148.66925640269346</v>
      </c>
      <c r="L167" s="2">
        <f>(E167/$E$4)*Dynamisk!$C$16+F167</f>
        <v>146.33266539612737</v>
      </c>
      <c r="M167" s="2">
        <f>Dynamisk!$C$20/365</f>
        <v>34.246575342465754</v>
      </c>
      <c r="N167" s="2">
        <f t="shared" si="13"/>
        <v>1.4269406392694064</v>
      </c>
      <c r="O167" s="2">
        <f>(E167/$E$4)*Dynamisk!$C$16+F167</f>
        <v>146.33266539612737</v>
      </c>
      <c r="P167" s="2">
        <f t="shared" si="14"/>
        <v>180.57924073859311</v>
      </c>
      <c r="Q167" s="17" t="e">
        <f>IF(O167&lt;=Dynamisk!$F$51,Data_sorteret!O167,#N/A)</f>
        <v>#N/A</v>
      </c>
      <c r="R167" s="22">
        <f>IF(AND(O167&gt;=Dynamisk!$F$51,O167&lt;=Dynamisk!$F$50),O167,#N/A)</f>
        <v>146.33266539612737</v>
      </c>
      <c r="S167" s="22" t="e">
        <f>IF(AND(O167&gt;=Dynamisk!$F$50,O167&lt;=Dynamisk!$F$49),O167,#N/A)</f>
        <v>#N/A</v>
      </c>
      <c r="T167" s="34" t="e">
        <f>IF(O167&gt;=Dynamisk!$F$49,Data_sorteret!O167,#N/A)</f>
        <v>#N/A</v>
      </c>
      <c r="U167" s="17">
        <f>IF(P167&gt;=Dynamisk!$F$41,Dynamisk!$F$41,P167)</f>
        <v>74.703333321584452</v>
      </c>
      <c r="V167" s="22">
        <f>(IF(AND(P167&gt;=Dynamisk!$F$41,P167&lt;=Dynamisk!$F$40),P167,(IF(P167&gt;Dynamisk!$F$40,Dynamisk!$F$40,#N/A))))-U167</f>
        <v>105.87590741700866</v>
      </c>
      <c r="W167" s="22" t="e">
        <f>(IF(AND(P167&gt;=Dynamisk!$F$40,P167&lt;=Dynamisk!$F$39),P167,(IF(P167&gt;Dynamisk!$F$39,Dynamisk!$F$39,#N/A))))-V167-U167</f>
        <v>#N/A</v>
      </c>
      <c r="X167" s="23" t="e">
        <f>(IF(AND(P167&gt;=Dynamisk!$F$39,P167&lt;=Dynamisk!$F$38),P167,(IF(P167&gt;Dynamisk!$F$38,Dynamisk!$F$38,#N/A))))-V167-U167-W167</f>
        <v>#N/A</v>
      </c>
    </row>
    <row r="168" spans="1:24" x14ac:dyDescent="0.15">
      <c r="A168">
        <v>99</v>
      </c>
      <c r="B168">
        <v>99</v>
      </c>
      <c r="C168" t="s">
        <v>154</v>
      </c>
      <c r="D168" s="1">
        <v>7.195833333333332</v>
      </c>
      <c r="E168" s="2">
        <f t="shared" si="10"/>
        <v>9.8041666666666671</v>
      </c>
      <c r="F168" s="1">
        <f>Dynamisk!$C$14</f>
        <v>27.397260273972602</v>
      </c>
      <c r="G168" s="1">
        <f t="shared" si="11"/>
        <v>1.1415525114155252</v>
      </c>
      <c r="H168" s="2">
        <f>Dynamisk!$C$15</f>
        <v>34.246575342465754</v>
      </c>
      <c r="I168" s="2">
        <f>E168/$E$4*Dynamisk!$C$16</f>
        <v>118.13212674226683</v>
      </c>
      <c r="J168" s="2">
        <f t="shared" si="12"/>
        <v>4.9221719475944514</v>
      </c>
      <c r="K168" s="2">
        <f>E168/$E$4*Dynamisk!$C$17</f>
        <v>147.66515842783355</v>
      </c>
      <c r="L168" s="2">
        <f>(E168/$E$4)*Dynamisk!$C$16+F168</f>
        <v>145.52938701623944</v>
      </c>
      <c r="M168" s="2">
        <f>Dynamisk!$C$20/365</f>
        <v>34.246575342465754</v>
      </c>
      <c r="N168" s="2">
        <f t="shared" si="13"/>
        <v>1.4269406392694064</v>
      </c>
      <c r="O168" s="2">
        <f>(E168/$E$4)*Dynamisk!$C$16+F168</f>
        <v>145.52938701623944</v>
      </c>
      <c r="P168" s="2">
        <f t="shared" si="14"/>
        <v>179.77596235870519</v>
      </c>
      <c r="Q168" s="17" t="e">
        <f>IF(O168&lt;=Dynamisk!$F$51,Data_sorteret!O168,#N/A)</f>
        <v>#N/A</v>
      </c>
      <c r="R168" s="22">
        <f>IF(AND(O168&gt;=Dynamisk!$F$51,O168&lt;=Dynamisk!$F$50),O168,#N/A)</f>
        <v>145.52938701623944</v>
      </c>
      <c r="S168" s="22" t="e">
        <f>IF(AND(O168&gt;=Dynamisk!$F$50,O168&lt;=Dynamisk!$F$49),O168,#N/A)</f>
        <v>#N/A</v>
      </c>
      <c r="T168" s="34" t="e">
        <f>IF(O168&gt;=Dynamisk!$F$49,Data_sorteret!O168,#N/A)</f>
        <v>#N/A</v>
      </c>
      <c r="U168" s="17">
        <f>IF(P168&gt;=Dynamisk!$F$41,Dynamisk!$F$41,P168)</f>
        <v>74.703333321584452</v>
      </c>
      <c r="V168" s="22">
        <f>(IF(AND(P168&gt;=Dynamisk!$F$41,P168&lt;=Dynamisk!$F$40),P168,(IF(P168&gt;Dynamisk!$F$40,Dynamisk!$F$40,#N/A))))-U168</f>
        <v>105.07262903712073</v>
      </c>
      <c r="W168" s="22" t="e">
        <f>(IF(AND(P168&gt;=Dynamisk!$F$40,P168&lt;=Dynamisk!$F$39),P168,(IF(P168&gt;Dynamisk!$F$39,Dynamisk!$F$39,#N/A))))-V168-U168</f>
        <v>#N/A</v>
      </c>
      <c r="X168" s="23" t="e">
        <f>(IF(AND(P168&gt;=Dynamisk!$F$39,P168&lt;=Dynamisk!$F$38),P168,(IF(P168&gt;Dynamisk!$F$38,Dynamisk!$F$38,#N/A))))-V168-U168-W168</f>
        <v>#N/A</v>
      </c>
    </row>
    <row r="169" spans="1:24" x14ac:dyDescent="0.15">
      <c r="A169">
        <v>105</v>
      </c>
      <c r="B169">
        <v>105</v>
      </c>
      <c r="C169" t="s">
        <v>160</v>
      </c>
      <c r="D169" s="1">
        <v>7.2041666666666648</v>
      </c>
      <c r="E169" s="2">
        <f t="shared" si="10"/>
        <v>9.7958333333333343</v>
      </c>
      <c r="F169" s="1">
        <f>Dynamisk!$C$14</f>
        <v>27.397260273972602</v>
      </c>
      <c r="G169" s="1">
        <f t="shared" si="11"/>
        <v>1.1415525114155252</v>
      </c>
      <c r="H169" s="2">
        <f>Dynamisk!$C$15</f>
        <v>34.246575342465754</v>
      </c>
      <c r="I169" s="2">
        <f>E169/$E$4*Dynamisk!$C$16</f>
        <v>118.03171694478085</v>
      </c>
      <c r="J169" s="2">
        <f t="shared" si="12"/>
        <v>4.9179882060325353</v>
      </c>
      <c r="K169" s="2">
        <f>E169/$E$4*Dynamisk!$C$17</f>
        <v>147.53964618097606</v>
      </c>
      <c r="L169" s="2">
        <f>(E169/$E$4)*Dynamisk!$C$16+F169</f>
        <v>145.42897721875346</v>
      </c>
      <c r="M169" s="2">
        <f>Dynamisk!$C$20/365</f>
        <v>34.246575342465754</v>
      </c>
      <c r="N169" s="2">
        <f t="shared" si="13"/>
        <v>1.4269406392694064</v>
      </c>
      <c r="O169" s="2">
        <f>(E169/$E$4)*Dynamisk!$C$16+F169</f>
        <v>145.42897721875346</v>
      </c>
      <c r="P169" s="2">
        <f t="shared" si="14"/>
        <v>179.67555256121921</v>
      </c>
      <c r="Q169" s="17" t="e">
        <f>IF(O169&lt;=Dynamisk!$F$51,Data_sorteret!O169,#N/A)</f>
        <v>#N/A</v>
      </c>
      <c r="R169" s="22">
        <f>IF(AND(O169&gt;=Dynamisk!$F$51,O169&lt;=Dynamisk!$F$50),O169,#N/A)</f>
        <v>145.42897721875346</v>
      </c>
      <c r="S169" s="22" t="e">
        <f>IF(AND(O169&gt;=Dynamisk!$F$50,O169&lt;=Dynamisk!$F$49),O169,#N/A)</f>
        <v>#N/A</v>
      </c>
      <c r="T169" s="34" t="e">
        <f>IF(O169&gt;=Dynamisk!$F$49,Data_sorteret!O169,#N/A)</f>
        <v>#N/A</v>
      </c>
      <c r="U169" s="17">
        <f>IF(P169&gt;=Dynamisk!$F$41,Dynamisk!$F$41,P169)</f>
        <v>74.703333321584452</v>
      </c>
      <c r="V169" s="22">
        <f>(IF(AND(P169&gt;=Dynamisk!$F$41,P169&lt;=Dynamisk!$F$40),P169,(IF(P169&gt;Dynamisk!$F$40,Dynamisk!$F$40,#N/A))))-U169</f>
        <v>104.97221923963475</v>
      </c>
      <c r="W169" s="22" t="e">
        <f>(IF(AND(P169&gt;=Dynamisk!$F$40,P169&lt;=Dynamisk!$F$39),P169,(IF(P169&gt;Dynamisk!$F$39,Dynamisk!$F$39,#N/A))))-V169-U169</f>
        <v>#N/A</v>
      </c>
      <c r="X169" s="23" t="e">
        <f>(IF(AND(P169&gt;=Dynamisk!$F$39,P169&lt;=Dynamisk!$F$38),P169,(IF(P169&gt;Dynamisk!$F$38,Dynamisk!$F$38,#N/A))))-V169-U169-W169</f>
        <v>#N/A</v>
      </c>
    </row>
    <row r="170" spans="1:24" x14ac:dyDescent="0.15">
      <c r="A170">
        <v>107</v>
      </c>
      <c r="B170">
        <v>107</v>
      </c>
      <c r="C170" t="s">
        <v>162</v>
      </c>
      <c r="D170" s="1">
        <v>7.2916666666666652</v>
      </c>
      <c r="E170" s="2">
        <f t="shared" si="10"/>
        <v>9.7083333333333357</v>
      </c>
      <c r="F170" s="1">
        <f>Dynamisk!$C$14</f>
        <v>27.397260273972602</v>
      </c>
      <c r="G170" s="1">
        <f t="shared" si="11"/>
        <v>1.1415525114155252</v>
      </c>
      <c r="H170" s="2">
        <f>Dynamisk!$C$15</f>
        <v>34.246575342465754</v>
      </c>
      <c r="I170" s="2">
        <f>E170/$E$4*Dynamisk!$C$16</f>
        <v>116.97741407117799</v>
      </c>
      <c r="J170" s="2">
        <f t="shared" si="12"/>
        <v>4.8740589196324162</v>
      </c>
      <c r="K170" s="2">
        <f>E170/$E$4*Dynamisk!$C$17</f>
        <v>146.22176758897248</v>
      </c>
      <c r="L170" s="2">
        <f>(E170/$E$4)*Dynamisk!$C$16+F170</f>
        <v>144.37467434515059</v>
      </c>
      <c r="M170" s="2">
        <f>Dynamisk!$C$20/365</f>
        <v>34.246575342465754</v>
      </c>
      <c r="N170" s="2">
        <f t="shared" si="13"/>
        <v>1.4269406392694064</v>
      </c>
      <c r="O170" s="2">
        <f>(E170/$E$4)*Dynamisk!$C$16+F170</f>
        <v>144.37467434515059</v>
      </c>
      <c r="P170" s="2">
        <f t="shared" si="14"/>
        <v>178.62124968761634</v>
      </c>
      <c r="Q170" s="17" t="e">
        <f>IF(O170&lt;=Dynamisk!$F$51,Data_sorteret!O170,#N/A)</f>
        <v>#N/A</v>
      </c>
      <c r="R170" s="22">
        <f>IF(AND(O170&gt;=Dynamisk!$F$51,O170&lt;=Dynamisk!$F$50),O170,#N/A)</f>
        <v>144.37467434515059</v>
      </c>
      <c r="S170" s="22" t="e">
        <f>IF(AND(O170&gt;=Dynamisk!$F$50,O170&lt;=Dynamisk!$F$49),O170,#N/A)</f>
        <v>#N/A</v>
      </c>
      <c r="T170" s="34" t="e">
        <f>IF(O170&gt;=Dynamisk!$F$49,Data_sorteret!O170,#N/A)</f>
        <v>#N/A</v>
      </c>
      <c r="U170" s="17">
        <f>IF(P170&gt;=Dynamisk!$F$41,Dynamisk!$F$41,P170)</f>
        <v>74.703333321584452</v>
      </c>
      <c r="V170" s="22">
        <f>(IF(AND(P170&gt;=Dynamisk!$F$41,P170&lt;=Dynamisk!$F$40),P170,(IF(P170&gt;Dynamisk!$F$40,Dynamisk!$F$40,#N/A))))-U170</f>
        <v>103.91791636603189</v>
      </c>
      <c r="W170" s="22" t="e">
        <f>(IF(AND(P170&gt;=Dynamisk!$F$40,P170&lt;=Dynamisk!$F$39),P170,(IF(P170&gt;Dynamisk!$F$39,Dynamisk!$F$39,#N/A))))-V170-U170</f>
        <v>#N/A</v>
      </c>
      <c r="X170" s="23" t="e">
        <f>(IF(AND(P170&gt;=Dynamisk!$F$39,P170&lt;=Dynamisk!$F$38),P170,(IF(P170&gt;Dynamisk!$F$38,Dynamisk!$F$38,#N/A))))-V170-U170-W170</f>
        <v>#N/A</v>
      </c>
    </row>
    <row r="171" spans="1:24" x14ac:dyDescent="0.15">
      <c r="A171">
        <v>319</v>
      </c>
      <c r="B171">
        <v>319</v>
      </c>
      <c r="C171" t="s">
        <v>374</v>
      </c>
      <c r="D171" s="1">
        <v>7.3208333333333329</v>
      </c>
      <c r="E171" s="2">
        <f t="shared" si="10"/>
        <v>9.6791666666666671</v>
      </c>
      <c r="F171" s="1">
        <f>Dynamisk!$C$14</f>
        <v>27.397260273972602</v>
      </c>
      <c r="G171" s="1">
        <f t="shared" si="11"/>
        <v>1.1415525114155252</v>
      </c>
      <c r="H171" s="2">
        <f>Dynamisk!$C$15</f>
        <v>34.246575342465754</v>
      </c>
      <c r="I171" s="2">
        <f>E171/$E$4*Dynamisk!$C$16</f>
        <v>116.62597977997699</v>
      </c>
      <c r="J171" s="2">
        <f t="shared" si="12"/>
        <v>4.8594158241657075</v>
      </c>
      <c r="K171" s="2">
        <f>E171/$E$4*Dynamisk!$C$17</f>
        <v>145.78247472497122</v>
      </c>
      <c r="L171" s="2">
        <f>(E171/$E$4)*Dynamisk!$C$16+F171</f>
        <v>144.02324005394959</v>
      </c>
      <c r="M171" s="2">
        <f>Dynamisk!$C$20/365</f>
        <v>34.246575342465754</v>
      </c>
      <c r="N171" s="2">
        <f t="shared" si="13"/>
        <v>1.4269406392694064</v>
      </c>
      <c r="O171" s="2">
        <f>(E171/$E$4)*Dynamisk!$C$16+F171</f>
        <v>144.02324005394959</v>
      </c>
      <c r="P171" s="2">
        <f t="shared" si="14"/>
        <v>178.26981539641534</v>
      </c>
      <c r="Q171" s="17" t="e">
        <f>IF(O171&lt;=Dynamisk!$F$51,Data_sorteret!O171,#N/A)</f>
        <v>#N/A</v>
      </c>
      <c r="R171" s="22">
        <f>IF(AND(O171&gt;=Dynamisk!$F$51,O171&lt;=Dynamisk!$F$50),O171,#N/A)</f>
        <v>144.02324005394959</v>
      </c>
      <c r="S171" s="22" t="e">
        <f>IF(AND(O171&gt;=Dynamisk!$F$50,O171&lt;=Dynamisk!$F$49),O171,#N/A)</f>
        <v>#N/A</v>
      </c>
      <c r="T171" s="34" t="e">
        <f>IF(O171&gt;=Dynamisk!$F$49,Data_sorteret!O171,#N/A)</f>
        <v>#N/A</v>
      </c>
      <c r="U171" s="17">
        <f>IF(P171&gt;=Dynamisk!$F$41,Dynamisk!$F$41,P171)</f>
        <v>74.703333321584452</v>
      </c>
      <c r="V171" s="22">
        <f>(IF(AND(P171&gt;=Dynamisk!$F$41,P171&lt;=Dynamisk!$F$40),P171,(IF(P171&gt;Dynamisk!$F$40,Dynamisk!$F$40,#N/A))))-U171</f>
        <v>103.56648207483089</v>
      </c>
      <c r="W171" s="22" t="e">
        <f>(IF(AND(P171&gt;=Dynamisk!$F$40,P171&lt;=Dynamisk!$F$39),P171,(IF(P171&gt;Dynamisk!$F$39,Dynamisk!$F$39,#N/A))))-V171-U171</f>
        <v>#N/A</v>
      </c>
      <c r="X171" s="23" t="e">
        <f>(IF(AND(P171&gt;=Dynamisk!$F$39,P171&lt;=Dynamisk!$F$38),P171,(IF(P171&gt;Dynamisk!$F$38,Dynamisk!$F$38,#N/A))))-V171-U171-W171</f>
        <v>#N/A</v>
      </c>
    </row>
    <row r="172" spans="1:24" x14ac:dyDescent="0.15">
      <c r="A172">
        <v>121</v>
      </c>
      <c r="B172">
        <v>121</v>
      </c>
      <c r="C172" t="s">
        <v>176</v>
      </c>
      <c r="D172" s="1">
        <v>7.3666666666666663</v>
      </c>
      <c r="E172" s="2">
        <f t="shared" si="10"/>
        <v>9.6333333333333329</v>
      </c>
      <c r="F172" s="1">
        <f>Dynamisk!$C$14</f>
        <v>27.397260273972602</v>
      </c>
      <c r="G172" s="1">
        <f t="shared" si="11"/>
        <v>1.1415525114155252</v>
      </c>
      <c r="H172" s="2">
        <f>Dynamisk!$C$15</f>
        <v>34.246575342465754</v>
      </c>
      <c r="I172" s="2">
        <f>E172/$E$4*Dynamisk!$C$16</f>
        <v>116.07372589380404</v>
      </c>
      <c r="J172" s="2">
        <f t="shared" si="12"/>
        <v>4.8364052455751683</v>
      </c>
      <c r="K172" s="2">
        <f>E172/$E$4*Dynamisk!$C$17</f>
        <v>145.09215736725506</v>
      </c>
      <c r="L172" s="2">
        <f>(E172/$E$4)*Dynamisk!$C$16+F172</f>
        <v>143.47098616777663</v>
      </c>
      <c r="M172" s="2">
        <f>Dynamisk!$C$20/365</f>
        <v>34.246575342465754</v>
      </c>
      <c r="N172" s="2">
        <f t="shared" si="13"/>
        <v>1.4269406392694064</v>
      </c>
      <c r="O172" s="2">
        <f>(E172/$E$4)*Dynamisk!$C$16+F172</f>
        <v>143.47098616777663</v>
      </c>
      <c r="P172" s="2">
        <f t="shared" si="14"/>
        <v>177.71756151024238</v>
      </c>
      <c r="Q172" s="17" t="e">
        <f>IF(O172&lt;=Dynamisk!$F$51,Data_sorteret!O172,#N/A)</f>
        <v>#N/A</v>
      </c>
      <c r="R172" s="22">
        <f>IF(AND(O172&gt;=Dynamisk!$F$51,O172&lt;=Dynamisk!$F$50),O172,#N/A)</f>
        <v>143.47098616777663</v>
      </c>
      <c r="S172" s="22" t="e">
        <f>IF(AND(O172&gt;=Dynamisk!$F$50,O172&lt;=Dynamisk!$F$49),O172,#N/A)</f>
        <v>#N/A</v>
      </c>
      <c r="T172" s="34" t="e">
        <f>IF(O172&gt;=Dynamisk!$F$49,Data_sorteret!O172,#N/A)</f>
        <v>#N/A</v>
      </c>
      <c r="U172" s="17">
        <f>IF(P172&gt;=Dynamisk!$F$41,Dynamisk!$F$41,P172)</f>
        <v>74.703333321584452</v>
      </c>
      <c r="V172" s="22">
        <f>(IF(AND(P172&gt;=Dynamisk!$F$41,P172&lt;=Dynamisk!$F$40),P172,(IF(P172&gt;Dynamisk!$F$40,Dynamisk!$F$40,#N/A))))-U172</f>
        <v>103.01422818865792</v>
      </c>
      <c r="W172" s="22" t="e">
        <f>(IF(AND(P172&gt;=Dynamisk!$F$40,P172&lt;=Dynamisk!$F$39),P172,(IF(P172&gt;Dynamisk!$F$39,Dynamisk!$F$39,#N/A))))-V172-U172</f>
        <v>#N/A</v>
      </c>
      <c r="X172" s="23" t="e">
        <f>(IF(AND(P172&gt;=Dynamisk!$F$39,P172&lt;=Dynamisk!$F$38),P172,(IF(P172&gt;Dynamisk!$F$38,Dynamisk!$F$38,#N/A))))-V172-U172-W172</f>
        <v>#N/A</v>
      </c>
    </row>
    <row r="173" spans="1:24" x14ac:dyDescent="0.15">
      <c r="A173">
        <v>104</v>
      </c>
      <c r="B173">
        <v>104</v>
      </c>
      <c r="C173" t="s">
        <v>159</v>
      </c>
      <c r="D173" s="1">
        <v>7.3874999999999993</v>
      </c>
      <c r="E173" s="2">
        <f t="shared" si="10"/>
        <v>9.6125000000000007</v>
      </c>
      <c r="F173" s="1">
        <f>Dynamisk!$C$14</f>
        <v>27.397260273972602</v>
      </c>
      <c r="G173" s="1">
        <f t="shared" si="11"/>
        <v>1.1415525114155252</v>
      </c>
      <c r="H173" s="2">
        <f>Dynamisk!$C$15</f>
        <v>34.246575342465754</v>
      </c>
      <c r="I173" s="2">
        <f>E173/$E$4*Dynamisk!$C$16</f>
        <v>115.82270140008907</v>
      </c>
      <c r="J173" s="2">
        <f t="shared" si="12"/>
        <v>4.8259458916703784</v>
      </c>
      <c r="K173" s="2">
        <f>E173/$E$4*Dynamisk!$C$17</f>
        <v>144.77837675011133</v>
      </c>
      <c r="L173" s="2">
        <f>(E173/$E$4)*Dynamisk!$C$16+F173</f>
        <v>143.21996167406166</v>
      </c>
      <c r="M173" s="2">
        <f>Dynamisk!$C$20/365</f>
        <v>34.246575342465754</v>
      </c>
      <c r="N173" s="2">
        <f t="shared" si="13"/>
        <v>1.4269406392694064</v>
      </c>
      <c r="O173" s="2">
        <f>(E173/$E$4)*Dynamisk!$C$16+F173</f>
        <v>143.21996167406166</v>
      </c>
      <c r="P173" s="2">
        <f t="shared" si="14"/>
        <v>177.46653701652744</v>
      </c>
      <c r="Q173" s="17" t="e">
        <f>IF(O173&lt;=Dynamisk!$F$51,Data_sorteret!O173,#N/A)</f>
        <v>#N/A</v>
      </c>
      <c r="R173" s="22">
        <f>IF(AND(O173&gt;=Dynamisk!$F$51,O173&lt;=Dynamisk!$F$50),O173,#N/A)</f>
        <v>143.21996167406166</v>
      </c>
      <c r="S173" s="22" t="e">
        <f>IF(AND(O173&gt;=Dynamisk!$F$50,O173&lt;=Dynamisk!$F$49),O173,#N/A)</f>
        <v>#N/A</v>
      </c>
      <c r="T173" s="34" t="e">
        <f>IF(O173&gt;=Dynamisk!$F$49,Data_sorteret!O173,#N/A)</f>
        <v>#N/A</v>
      </c>
      <c r="U173" s="17">
        <f>IF(P173&gt;=Dynamisk!$F$41,Dynamisk!$F$41,P173)</f>
        <v>74.703333321584452</v>
      </c>
      <c r="V173" s="22">
        <f>(IF(AND(P173&gt;=Dynamisk!$F$41,P173&lt;=Dynamisk!$F$40),P173,(IF(P173&gt;Dynamisk!$F$40,Dynamisk!$F$40,#N/A))))-U173</f>
        <v>102.76320369494299</v>
      </c>
      <c r="W173" s="22" t="e">
        <f>(IF(AND(P173&gt;=Dynamisk!$F$40,P173&lt;=Dynamisk!$F$39),P173,(IF(P173&gt;Dynamisk!$F$39,Dynamisk!$F$39,#N/A))))-V173-U173</f>
        <v>#N/A</v>
      </c>
      <c r="X173" s="23" t="e">
        <f>(IF(AND(P173&gt;=Dynamisk!$F$39,P173&lt;=Dynamisk!$F$38),P173,(IF(P173&gt;Dynamisk!$F$38,Dynamisk!$F$38,#N/A))))-V173-U173-W173</f>
        <v>#N/A</v>
      </c>
    </row>
    <row r="174" spans="1:24" x14ac:dyDescent="0.15">
      <c r="A174">
        <v>101</v>
      </c>
      <c r="B174">
        <v>101</v>
      </c>
      <c r="C174" t="s">
        <v>156</v>
      </c>
      <c r="D174" s="1">
        <v>7.4958333333333327</v>
      </c>
      <c r="E174" s="2">
        <f t="shared" si="10"/>
        <v>9.5041666666666664</v>
      </c>
      <c r="F174" s="1">
        <f>Dynamisk!$C$14</f>
        <v>27.397260273972602</v>
      </c>
      <c r="G174" s="1">
        <f t="shared" si="11"/>
        <v>1.1415525114155252</v>
      </c>
      <c r="H174" s="2">
        <f>Dynamisk!$C$15</f>
        <v>34.246575342465754</v>
      </c>
      <c r="I174" s="2">
        <f>E174/$E$4*Dynamisk!$C$16</f>
        <v>114.5173740327712</v>
      </c>
      <c r="J174" s="2">
        <f t="shared" si="12"/>
        <v>4.7715572513654667</v>
      </c>
      <c r="K174" s="2">
        <f>E174/$E$4*Dynamisk!$C$17</f>
        <v>143.146717540964</v>
      </c>
      <c r="L174" s="2">
        <f>(E174/$E$4)*Dynamisk!$C$16+F174</f>
        <v>141.91463430674381</v>
      </c>
      <c r="M174" s="2">
        <f>Dynamisk!$C$20/365</f>
        <v>34.246575342465754</v>
      </c>
      <c r="N174" s="2">
        <f t="shared" si="13"/>
        <v>1.4269406392694064</v>
      </c>
      <c r="O174" s="2">
        <f>(E174/$E$4)*Dynamisk!$C$16+F174</f>
        <v>141.91463430674381</v>
      </c>
      <c r="P174" s="2">
        <f t="shared" si="14"/>
        <v>176.16120964920955</v>
      </c>
      <c r="Q174" s="17" t="e">
        <f>IF(O174&lt;=Dynamisk!$F$51,Data_sorteret!O174,#N/A)</f>
        <v>#N/A</v>
      </c>
      <c r="R174" s="22">
        <f>IF(AND(O174&gt;=Dynamisk!$F$51,O174&lt;=Dynamisk!$F$50),O174,#N/A)</f>
        <v>141.91463430674381</v>
      </c>
      <c r="S174" s="22" t="e">
        <f>IF(AND(O174&gt;=Dynamisk!$F$50,O174&lt;=Dynamisk!$F$49),O174,#N/A)</f>
        <v>#N/A</v>
      </c>
      <c r="T174" s="34" t="e">
        <f>IF(O174&gt;=Dynamisk!$F$49,Data_sorteret!O174,#N/A)</f>
        <v>#N/A</v>
      </c>
      <c r="U174" s="17">
        <f>IF(P174&gt;=Dynamisk!$F$41,Dynamisk!$F$41,P174)</f>
        <v>74.703333321584452</v>
      </c>
      <c r="V174" s="22">
        <f>(IF(AND(P174&gt;=Dynamisk!$F$41,P174&lt;=Dynamisk!$F$40),P174,(IF(P174&gt;Dynamisk!$F$40,Dynamisk!$F$40,#N/A))))-U174</f>
        <v>101.4578763276251</v>
      </c>
      <c r="W174" s="22" t="e">
        <f>(IF(AND(P174&gt;=Dynamisk!$F$40,P174&lt;=Dynamisk!$F$39),P174,(IF(P174&gt;Dynamisk!$F$39,Dynamisk!$F$39,#N/A))))-V174-U174</f>
        <v>#N/A</v>
      </c>
      <c r="X174" s="23" t="e">
        <f>(IF(AND(P174&gt;=Dynamisk!$F$39,P174&lt;=Dynamisk!$F$38),P174,(IF(P174&gt;Dynamisk!$F$38,Dynamisk!$F$38,#N/A))))-V174-U174-W174</f>
        <v>#N/A</v>
      </c>
    </row>
    <row r="175" spans="1:24" x14ac:dyDescent="0.15">
      <c r="A175">
        <v>98</v>
      </c>
      <c r="B175">
        <v>98</v>
      </c>
      <c r="C175" t="s">
        <v>153</v>
      </c>
      <c r="D175" s="1">
        <v>7.5708333333333329</v>
      </c>
      <c r="E175" s="2">
        <f t="shared" si="10"/>
        <v>9.4291666666666671</v>
      </c>
      <c r="F175" s="1">
        <f>Dynamisk!$C$14</f>
        <v>27.397260273972602</v>
      </c>
      <c r="G175" s="1">
        <f t="shared" si="11"/>
        <v>1.1415525114155252</v>
      </c>
      <c r="H175" s="2">
        <f>Dynamisk!$C$15</f>
        <v>34.246575342465754</v>
      </c>
      <c r="I175" s="2">
        <f>E175/$E$4*Dynamisk!$C$16</f>
        <v>113.61368585539729</v>
      </c>
      <c r="J175" s="2">
        <f t="shared" si="12"/>
        <v>4.7339035773082205</v>
      </c>
      <c r="K175" s="2">
        <f>E175/$E$4*Dynamisk!$C$17</f>
        <v>142.01710731924663</v>
      </c>
      <c r="L175" s="2">
        <f>(E175/$E$4)*Dynamisk!$C$16+F175</f>
        <v>141.0109461293699</v>
      </c>
      <c r="M175" s="2">
        <f>Dynamisk!$C$20/365</f>
        <v>34.246575342465754</v>
      </c>
      <c r="N175" s="2">
        <f t="shared" si="13"/>
        <v>1.4269406392694064</v>
      </c>
      <c r="O175" s="2">
        <f>(E175/$E$4)*Dynamisk!$C$16+F175</f>
        <v>141.0109461293699</v>
      </c>
      <c r="P175" s="2">
        <f t="shared" si="14"/>
        <v>175.25752147183564</v>
      </c>
      <c r="Q175" s="17" t="e">
        <f>IF(O175&lt;=Dynamisk!$F$51,Data_sorteret!O175,#N/A)</f>
        <v>#N/A</v>
      </c>
      <c r="R175" s="22">
        <f>IF(AND(O175&gt;=Dynamisk!$F$51,O175&lt;=Dynamisk!$F$50),O175,#N/A)</f>
        <v>141.0109461293699</v>
      </c>
      <c r="S175" s="22" t="e">
        <f>IF(AND(O175&gt;=Dynamisk!$F$50,O175&lt;=Dynamisk!$F$49),O175,#N/A)</f>
        <v>#N/A</v>
      </c>
      <c r="T175" s="34" t="e">
        <f>IF(O175&gt;=Dynamisk!$F$49,Data_sorteret!O175,#N/A)</f>
        <v>#N/A</v>
      </c>
      <c r="U175" s="17">
        <f>IF(P175&gt;=Dynamisk!$F$41,Dynamisk!$F$41,P175)</f>
        <v>74.703333321584452</v>
      </c>
      <c r="V175" s="22">
        <f>(IF(AND(P175&gt;=Dynamisk!$F$41,P175&lt;=Dynamisk!$F$40),P175,(IF(P175&gt;Dynamisk!$F$40,Dynamisk!$F$40,#N/A))))-U175</f>
        <v>100.55418815025119</v>
      </c>
      <c r="W175" s="22" t="e">
        <f>(IF(AND(P175&gt;=Dynamisk!$F$40,P175&lt;=Dynamisk!$F$39),P175,(IF(P175&gt;Dynamisk!$F$39,Dynamisk!$F$39,#N/A))))-V175-U175</f>
        <v>#N/A</v>
      </c>
      <c r="X175" s="23" t="e">
        <f>(IF(AND(P175&gt;=Dynamisk!$F$39,P175&lt;=Dynamisk!$F$38),P175,(IF(P175&gt;Dynamisk!$F$38,Dynamisk!$F$38,#N/A))))-V175-U175-W175</f>
        <v>#N/A</v>
      </c>
    </row>
    <row r="176" spans="1:24" x14ac:dyDescent="0.15">
      <c r="A176">
        <v>97</v>
      </c>
      <c r="B176">
        <v>97</v>
      </c>
      <c r="C176" t="s">
        <v>152</v>
      </c>
      <c r="D176" s="1">
        <v>7.6000000000000005</v>
      </c>
      <c r="E176" s="2">
        <f t="shared" si="10"/>
        <v>9.3999999999999986</v>
      </c>
      <c r="F176" s="1">
        <f>Dynamisk!$C$14</f>
        <v>27.397260273972602</v>
      </c>
      <c r="G176" s="1">
        <f t="shared" si="11"/>
        <v>1.1415525114155252</v>
      </c>
      <c r="H176" s="2">
        <f>Dynamisk!$C$15</f>
        <v>34.246575342465754</v>
      </c>
      <c r="I176" s="2">
        <f>E176/$E$4*Dynamisk!$C$16</f>
        <v>113.26225156419632</v>
      </c>
      <c r="J176" s="2">
        <f t="shared" si="12"/>
        <v>4.7192604818415136</v>
      </c>
      <c r="K176" s="2">
        <f>E176/$E$4*Dynamisk!$C$17</f>
        <v>141.5778144552454</v>
      </c>
      <c r="L176" s="2">
        <f>(E176/$E$4)*Dynamisk!$C$16+F176</f>
        <v>140.65951183816892</v>
      </c>
      <c r="M176" s="2">
        <f>Dynamisk!$C$20/365</f>
        <v>34.246575342465754</v>
      </c>
      <c r="N176" s="2">
        <f t="shared" si="13"/>
        <v>1.4269406392694064</v>
      </c>
      <c r="O176" s="2">
        <f>(E176/$E$4)*Dynamisk!$C$16+F176</f>
        <v>140.65951183816892</v>
      </c>
      <c r="P176" s="2">
        <f t="shared" si="14"/>
        <v>174.90608718063467</v>
      </c>
      <c r="Q176" s="17" t="e">
        <f>IF(O176&lt;=Dynamisk!$F$51,Data_sorteret!O176,#N/A)</f>
        <v>#N/A</v>
      </c>
      <c r="R176" s="22">
        <f>IF(AND(O176&gt;=Dynamisk!$F$51,O176&lt;=Dynamisk!$F$50),O176,#N/A)</f>
        <v>140.65951183816892</v>
      </c>
      <c r="S176" s="22" t="e">
        <f>IF(AND(O176&gt;=Dynamisk!$F$50,O176&lt;=Dynamisk!$F$49),O176,#N/A)</f>
        <v>#N/A</v>
      </c>
      <c r="T176" s="34" t="e">
        <f>IF(O176&gt;=Dynamisk!$F$49,Data_sorteret!O176,#N/A)</f>
        <v>#N/A</v>
      </c>
      <c r="U176" s="17">
        <f>IF(P176&gt;=Dynamisk!$F$41,Dynamisk!$F$41,P176)</f>
        <v>74.703333321584452</v>
      </c>
      <c r="V176" s="22">
        <f>(IF(AND(P176&gt;=Dynamisk!$F$41,P176&lt;=Dynamisk!$F$40),P176,(IF(P176&gt;Dynamisk!$F$40,Dynamisk!$F$40,#N/A))))-U176</f>
        <v>100.20275385905022</v>
      </c>
      <c r="W176" s="22" t="e">
        <f>(IF(AND(P176&gt;=Dynamisk!$F$40,P176&lt;=Dynamisk!$F$39),P176,(IF(P176&gt;Dynamisk!$F$39,Dynamisk!$F$39,#N/A))))-V176-U176</f>
        <v>#N/A</v>
      </c>
      <c r="X176" s="23" t="e">
        <f>(IF(AND(P176&gt;=Dynamisk!$F$39,P176&lt;=Dynamisk!$F$38),P176,(IF(P176&gt;Dynamisk!$F$38,Dynamisk!$F$38,#N/A))))-V176-U176-W176</f>
        <v>#N/A</v>
      </c>
    </row>
    <row r="177" spans="1:24" x14ac:dyDescent="0.15">
      <c r="A177">
        <v>108</v>
      </c>
      <c r="B177">
        <v>108</v>
      </c>
      <c r="C177" t="s">
        <v>163</v>
      </c>
      <c r="D177" s="1">
        <v>7.7791666666666659</v>
      </c>
      <c r="E177" s="2">
        <f t="shared" si="10"/>
        <v>9.220833333333335</v>
      </c>
      <c r="F177" s="1">
        <f>Dynamisk!$C$14</f>
        <v>27.397260273972602</v>
      </c>
      <c r="G177" s="1">
        <f t="shared" si="11"/>
        <v>1.1415525114155252</v>
      </c>
      <c r="H177" s="2">
        <f>Dynamisk!$C$15</f>
        <v>34.246575342465754</v>
      </c>
      <c r="I177" s="2">
        <f>E177/$E$4*Dynamisk!$C$16</f>
        <v>111.10344091824757</v>
      </c>
      <c r="J177" s="2">
        <f t="shared" si="12"/>
        <v>4.6293100382603152</v>
      </c>
      <c r="K177" s="2">
        <f>E177/$E$4*Dynamisk!$C$17</f>
        <v>138.87930114780946</v>
      </c>
      <c r="L177" s="2">
        <f>(E177/$E$4)*Dynamisk!$C$16+F177</f>
        <v>138.50070119222016</v>
      </c>
      <c r="M177" s="2">
        <f>Dynamisk!$C$20/365</f>
        <v>34.246575342465754</v>
      </c>
      <c r="N177" s="2">
        <f t="shared" si="13"/>
        <v>1.4269406392694064</v>
      </c>
      <c r="O177" s="2">
        <f>(E177/$E$4)*Dynamisk!$C$16+F177</f>
        <v>138.50070119222016</v>
      </c>
      <c r="P177" s="2">
        <f t="shared" si="14"/>
        <v>172.74727653468591</v>
      </c>
      <c r="Q177" s="17" t="e">
        <f>IF(O177&lt;=Dynamisk!$F$51,Data_sorteret!O177,#N/A)</f>
        <v>#N/A</v>
      </c>
      <c r="R177" s="22">
        <f>IF(AND(O177&gt;=Dynamisk!$F$51,O177&lt;=Dynamisk!$F$50),O177,#N/A)</f>
        <v>138.50070119222016</v>
      </c>
      <c r="S177" s="22" t="e">
        <f>IF(AND(O177&gt;=Dynamisk!$F$50,O177&lt;=Dynamisk!$F$49),O177,#N/A)</f>
        <v>#N/A</v>
      </c>
      <c r="T177" s="34" t="e">
        <f>IF(O177&gt;=Dynamisk!$F$49,Data_sorteret!O177,#N/A)</f>
        <v>#N/A</v>
      </c>
      <c r="U177" s="17">
        <f>IF(P177&gt;=Dynamisk!$F$41,Dynamisk!$F$41,P177)</f>
        <v>74.703333321584452</v>
      </c>
      <c r="V177" s="22">
        <f>(IF(AND(P177&gt;=Dynamisk!$F$41,P177&lt;=Dynamisk!$F$40),P177,(IF(P177&gt;Dynamisk!$F$40,Dynamisk!$F$40,#N/A))))-U177</f>
        <v>98.043943213101457</v>
      </c>
      <c r="W177" s="22" t="e">
        <f>(IF(AND(P177&gt;=Dynamisk!$F$40,P177&lt;=Dynamisk!$F$39),P177,(IF(P177&gt;Dynamisk!$F$39,Dynamisk!$F$39,#N/A))))-V177-U177</f>
        <v>#N/A</v>
      </c>
      <c r="X177" s="23" t="e">
        <f>(IF(AND(P177&gt;=Dynamisk!$F$39,P177&lt;=Dynamisk!$F$38),P177,(IF(P177&gt;Dynamisk!$F$38,Dynamisk!$F$38,#N/A))))-V177-U177-W177</f>
        <v>#N/A</v>
      </c>
    </row>
    <row r="178" spans="1:24" x14ac:dyDescent="0.15">
      <c r="A178">
        <v>300</v>
      </c>
      <c r="B178">
        <v>300</v>
      </c>
      <c r="C178" t="s">
        <v>355</v>
      </c>
      <c r="D178" s="1">
        <v>7.9125000000000005</v>
      </c>
      <c r="E178" s="2">
        <f t="shared" si="10"/>
        <v>9.0874999999999986</v>
      </c>
      <c r="F178" s="1">
        <f>Dynamisk!$C$14</f>
        <v>27.397260273972602</v>
      </c>
      <c r="G178" s="1">
        <f t="shared" si="11"/>
        <v>1.1415525114155252</v>
      </c>
      <c r="H178" s="2">
        <f>Dynamisk!$C$15</f>
        <v>34.246575342465754</v>
      </c>
      <c r="I178" s="2">
        <f>E178/$E$4*Dynamisk!$C$16</f>
        <v>109.4968841584717</v>
      </c>
      <c r="J178" s="2">
        <f t="shared" si="12"/>
        <v>4.5623701732696542</v>
      </c>
      <c r="K178" s="2">
        <f>E178/$E$4*Dynamisk!$C$17</f>
        <v>136.87110519808962</v>
      </c>
      <c r="L178" s="2">
        <f>(E178/$E$4)*Dynamisk!$C$16+F178</f>
        <v>136.89414443244431</v>
      </c>
      <c r="M178" s="2">
        <f>Dynamisk!$C$20/365</f>
        <v>34.246575342465754</v>
      </c>
      <c r="N178" s="2">
        <f t="shared" si="13"/>
        <v>1.4269406392694064</v>
      </c>
      <c r="O178" s="2">
        <f>(E178/$E$4)*Dynamisk!$C$16+F178</f>
        <v>136.89414443244431</v>
      </c>
      <c r="P178" s="2">
        <f t="shared" si="14"/>
        <v>171.14071977491005</v>
      </c>
      <c r="Q178" s="17" t="e">
        <f>IF(O178&lt;=Dynamisk!$F$51,Data_sorteret!O178,#N/A)</f>
        <v>#N/A</v>
      </c>
      <c r="R178" s="22">
        <f>IF(AND(O178&gt;=Dynamisk!$F$51,O178&lt;=Dynamisk!$F$50),O178,#N/A)</f>
        <v>136.89414443244431</v>
      </c>
      <c r="S178" s="22" t="e">
        <f>IF(AND(O178&gt;=Dynamisk!$F$50,O178&lt;=Dynamisk!$F$49),O178,#N/A)</f>
        <v>#N/A</v>
      </c>
      <c r="T178" s="34" t="e">
        <f>IF(O178&gt;=Dynamisk!$F$49,Data_sorteret!O178,#N/A)</f>
        <v>#N/A</v>
      </c>
      <c r="U178" s="17">
        <f>IF(P178&gt;=Dynamisk!$F$41,Dynamisk!$F$41,P178)</f>
        <v>74.703333321584452</v>
      </c>
      <c r="V178" s="22">
        <f>(IF(AND(P178&gt;=Dynamisk!$F$41,P178&lt;=Dynamisk!$F$40),P178,(IF(P178&gt;Dynamisk!$F$40,Dynamisk!$F$40,#N/A))))-U178</f>
        <v>96.437386453325601</v>
      </c>
      <c r="W178" s="22" t="e">
        <f>(IF(AND(P178&gt;=Dynamisk!$F$40,P178&lt;=Dynamisk!$F$39),P178,(IF(P178&gt;Dynamisk!$F$39,Dynamisk!$F$39,#N/A))))-V178-U178</f>
        <v>#N/A</v>
      </c>
      <c r="X178" s="23" t="e">
        <f>(IF(AND(P178&gt;=Dynamisk!$F$39,P178&lt;=Dynamisk!$F$38),P178,(IF(P178&gt;Dynamisk!$F$38,Dynamisk!$F$38,#N/A))))-V178-U178-W178</f>
        <v>#N/A</v>
      </c>
    </row>
    <row r="179" spans="1:24" x14ac:dyDescent="0.15">
      <c r="A179">
        <v>135</v>
      </c>
      <c r="B179">
        <v>135</v>
      </c>
      <c r="C179" t="s">
        <v>190</v>
      </c>
      <c r="D179" s="1">
        <v>8.1041666666666661</v>
      </c>
      <c r="E179" s="2">
        <f t="shared" si="10"/>
        <v>8.8958333333333339</v>
      </c>
      <c r="F179" s="1">
        <f>Dynamisk!$C$14</f>
        <v>27.397260273972602</v>
      </c>
      <c r="G179" s="1">
        <f t="shared" si="11"/>
        <v>1.1415525114155252</v>
      </c>
      <c r="H179" s="2">
        <f>Dynamisk!$C$15</f>
        <v>34.246575342465754</v>
      </c>
      <c r="I179" s="2">
        <f>E179/$E$4*Dynamisk!$C$16</f>
        <v>107.18745881629397</v>
      </c>
      <c r="J179" s="2">
        <f t="shared" si="12"/>
        <v>4.466144117345582</v>
      </c>
      <c r="K179" s="2">
        <f>E179/$E$4*Dynamisk!$C$17</f>
        <v>133.98432352036744</v>
      </c>
      <c r="L179" s="2">
        <f>(E179/$E$4)*Dynamisk!$C$16+F179</f>
        <v>134.58471909026656</v>
      </c>
      <c r="M179" s="2">
        <f>Dynamisk!$C$20/365</f>
        <v>34.246575342465754</v>
      </c>
      <c r="N179" s="2">
        <f t="shared" si="13"/>
        <v>1.4269406392694064</v>
      </c>
      <c r="O179" s="2">
        <f>(E179/$E$4)*Dynamisk!$C$16+F179</f>
        <v>134.58471909026656</v>
      </c>
      <c r="P179" s="2">
        <f t="shared" si="14"/>
        <v>168.83129443273231</v>
      </c>
      <c r="Q179" s="17" t="e">
        <f>IF(O179&lt;=Dynamisk!$F$51,Data_sorteret!O179,#N/A)</f>
        <v>#N/A</v>
      </c>
      <c r="R179" s="22">
        <f>IF(AND(O179&gt;=Dynamisk!$F$51,O179&lt;=Dynamisk!$F$50),O179,#N/A)</f>
        <v>134.58471909026656</v>
      </c>
      <c r="S179" s="22" t="e">
        <f>IF(AND(O179&gt;=Dynamisk!$F$50,O179&lt;=Dynamisk!$F$49),O179,#N/A)</f>
        <v>#N/A</v>
      </c>
      <c r="T179" s="34" t="e">
        <f>IF(O179&gt;=Dynamisk!$F$49,Data_sorteret!O179,#N/A)</f>
        <v>#N/A</v>
      </c>
      <c r="U179" s="17">
        <f>IF(P179&gt;=Dynamisk!$F$41,Dynamisk!$F$41,P179)</f>
        <v>74.703333321584452</v>
      </c>
      <c r="V179" s="22">
        <f>(IF(AND(P179&gt;=Dynamisk!$F$41,P179&lt;=Dynamisk!$F$40),P179,(IF(P179&gt;Dynamisk!$F$40,Dynamisk!$F$40,#N/A))))-U179</f>
        <v>94.127961111147854</v>
      </c>
      <c r="W179" s="22" t="e">
        <f>(IF(AND(P179&gt;=Dynamisk!$F$40,P179&lt;=Dynamisk!$F$39),P179,(IF(P179&gt;Dynamisk!$F$39,Dynamisk!$F$39,#N/A))))-V179-U179</f>
        <v>#N/A</v>
      </c>
      <c r="X179" s="23" t="e">
        <f>(IF(AND(P179&gt;=Dynamisk!$F$39,P179&lt;=Dynamisk!$F$38),P179,(IF(P179&gt;Dynamisk!$F$38,Dynamisk!$F$38,#N/A))))-V179-U179-W179</f>
        <v>#N/A</v>
      </c>
    </row>
    <row r="180" spans="1:24" x14ac:dyDescent="0.15">
      <c r="A180">
        <v>115</v>
      </c>
      <c r="B180">
        <v>115</v>
      </c>
      <c r="C180" t="s">
        <v>170</v>
      </c>
      <c r="D180" s="1">
        <v>8.1208333333333318</v>
      </c>
      <c r="E180" s="2">
        <f t="shared" si="10"/>
        <v>8.8791666666666682</v>
      </c>
      <c r="F180" s="1">
        <f>Dynamisk!$C$14</f>
        <v>27.397260273972602</v>
      </c>
      <c r="G180" s="1">
        <f t="shared" si="11"/>
        <v>1.1415525114155252</v>
      </c>
      <c r="H180" s="2">
        <f>Dynamisk!$C$15</f>
        <v>34.246575342465754</v>
      </c>
      <c r="I180" s="2">
        <f>E180/$E$4*Dynamisk!$C$16</f>
        <v>106.98663922132199</v>
      </c>
      <c r="J180" s="2">
        <f t="shared" si="12"/>
        <v>4.4577766342217497</v>
      </c>
      <c r="K180" s="2">
        <f>E180/$E$4*Dynamisk!$C$17</f>
        <v>133.7332990266525</v>
      </c>
      <c r="L180" s="2">
        <f>(E180/$E$4)*Dynamisk!$C$16+F180</f>
        <v>134.3838994952946</v>
      </c>
      <c r="M180" s="2">
        <f>Dynamisk!$C$20/365</f>
        <v>34.246575342465754</v>
      </c>
      <c r="N180" s="2">
        <f t="shared" si="13"/>
        <v>1.4269406392694064</v>
      </c>
      <c r="O180" s="2">
        <f>(E180/$E$4)*Dynamisk!$C$16+F180</f>
        <v>134.3838994952946</v>
      </c>
      <c r="P180" s="2">
        <f t="shared" si="14"/>
        <v>168.63047483776035</v>
      </c>
      <c r="Q180" s="17" t="e">
        <f>IF(O180&lt;=Dynamisk!$F$51,Data_sorteret!O180,#N/A)</f>
        <v>#N/A</v>
      </c>
      <c r="R180" s="22">
        <f>IF(AND(O180&gt;=Dynamisk!$F$51,O180&lt;=Dynamisk!$F$50),O180,#N/A)</f>
        <v>134.3838994952946</v>
      </c>
      <c r="S180" s="22" t="e">
        <f>IF(AND(O180&gt;=Dynamisk!$F$50,O180&lt;=Dynamisk!$F$49),O180,#N/A)</f>
        <v>#N/A</v>
      </c>
      <c r="T180" s="34" t="e">
        <f>IF(O180&gt;=Dynamisk!$F$49,Data_sorteret!O180,#N/A)</f>
        <v>#N/A</v>
      </c>
      <c r="U180" s="17">
        <f>IF(P180&gt;=Dynamisk!$F$41,Dynamisk!$F$41,P180)</f>
        <v>74.703333321584452</v>
      </c>
      <c r="V180" s="22">
        <f>(IF(AND(P180&gt;=Dynamisk!$F$41,P180&lt;=Dynamisk!$F$40),P180,(IF(P180&gt;Dynamisk!$F$40,Dynamisk!$F$40,#N/A))))-U180</f>
        <v>93.927141516175894</v>
      </c>
      <c r="W180" s="22" t="e">
        <f>(IF(AND(P180&gt;=Dynamisk!$F$40,P180&lt;=Dynamisk!$F$39),P180,(IF(P180&gt;Dynamisk!$F$39,Dynamisk!$F$39,#N/A))))-V180-U180</f>
        <v>#N/A</v>
      </c>
      <c r="X180" s="23" t="e">
        <f>(IF(AND(P180&gt;=Dynamisk!$F$39,P180&lt;=Dynamisk!$F$38),P180,(IF(P180&gt;Dynamisk!$F$38,Dynamisk!$F$38,#N/A))))-V180-U180-W180</f>
        <v>#N/A</v>
      </c>
    </row>
    <row r="181" spans="1:24" x14ac:dyDescent="0.15">
      <c r="A181">
        <v>295</v>
      </c>
      <c r="B181">
        <v>295</v>
      </c>
      <c r="C181" t="s">
        <v>350</v>
      </c>
      <c r="D181" s="1">
        <v>8.1666666666666661</v>
      </c>
      <c r="E181" s="2">
        <f t="shared" si="10"/>
        <v>8.8333333333333339</v>
      </c>
      <c r="F181" s="1">
        <f>Dynamisk!$C$14</f>
        <v>27.397260273972602</v>
      </c>
      <c r="G181" s="1">
        <f t="shared" si="11"/>
        <v>1.1415525114155252</v>
      </c>
      <c r="H181" s="2">
        <f>Dynamisk!$C$15</f>
        <v>34.246575342465754</v>
      </c>
      <c r="I181" s="2">
        <f>E181/$E$4*Dynamisk!$C$16</f>
        <v>106.43438533514905</v>
      </c>
      <c r="J181" s="2">
        <f t="shared" si="12"/>
        <v>4.4347660556312105</v>
      </c>
      <c r="K181" s="2">
        <f>E181/$E$4*Dynamisk!$C$17</f>
        <v>133.04298166893631</v>
      </c>
      <c r="L181" s="2">
        <f>(E181/$E$4)*Dynamisk!$C$16+F181</f>
        <v>133.83164560912164</v>
      </c>
      <c r="M181" s="2">
        <f>Dynamisk!$C$20/365</f>
        <v>34.246575342465754</v>
      </c>
      <c r="N181" s="2">
        <f t="shared" si="13"/>
        <v>1.4269406392694064</v>
      </c>
      <c r="O181" s="2">
        <f>(E181/$E$4)*Dynamisk!$C$16+F181</f>
        <v>133.83164560912164</v>
      </c>
      <c r="P181" s="2">
        <f t="shared" si="14"/>
        <v>168.07822095158741</v>
      </c>
      <c r="Q181" s="17" t="e">
        <f>IF(O181&lt;=Dynamisk!$F$51,Data_sorteret!O181,#N/A)</f>
        <v>#N/A</v>
      </c>
      <c r="R181" s="22">
        <f>IF(AND(O181&gt;=Dynamisk!$F$51,O181&lt;=Dynamisk!$F$50),O181,#N/A)</f>
        <v>133.83164560912164</v>
      </c>
      <c r="S181" s="22" t="e">
        <f>IF(AND(O181&gt;=Dynamisk!$F$50,O181&lt;=Dynamisk!$F$49),O181,#N/A)</f>
        <v>#N/A</v>
      </c>
      <c r="T181" s="34" t="e">
        <f>IF(O181&gt;=Dynamisk!$F$49,Data_sorteret!O181,#N/A)</f>
        <v>#N/A</v>
      </c>
      <c r="U181" s="17">
        <f>IF(P181&gt;=Dynamisk!$F$41,Dynamisk!$F$41,P181)</f>
        <v>74.703333321584452</v>
      </c>
      <c r="V181" s="22">
        <f>(IF(AND(P181&gt;=Dynamisk!$F$41,P181&lt;=Dynamisk!$F$40),P181,(IF(P181&gt;Dynamisk!$F$40,Dynamisk!$F$40,#N/A))))-U181</f>
        <v>93.374887630002959</v>
      </c>
      <c r="W181" s="22" t="e">
        <f>(IF(AND(P181&gt;=Dynamisk!$F$40,P181&lt;=Dynamisk!$F$39),P181,(IF(P181&gt;Dynamisk!$F$39,Dynamisk!$F$39,#N/A))))-V181-U181</f>
        <v>#N/A</v>
      </c>
      <c r="X181" s="23" t="e">
        <f>(IF(AND(P181&gt;=Dynamisk!$F$39,P181&lt;=Dynamisk!$F$38),P181,(IF(P181&gt;Dynamisk!$F$38,Dynamisk!$F$38,#N/A))))-V181-U181-W181</f>
        <v>#N/A</v>
      </c>
    </row>
    <row r="182" spans="1:24" x14ac:dyDescent="0.15">
      <c r="A182">
        <v>87</v>
      </c>
      <c r="B182">
        <v>87</v>
      </c>
      <c r="C182" t="s">
        <v>142</v>
      </c>
      <c r="D182" s="1">
        <v>8.1833333333333318</v>
      </c>
      <c r="E182" s="2">
        <f t="shared" si="10"/>
        <v>8.8166666666666682</v>
      </c>
      <c r="F182" s="1">
        <f>Dynamisk!$C$14</f>
        <v>27.397260273972602</v>
      </c>
      <c r="G182" s="1">
        <f t="shared" si="11"/>
        <v>1.1415525114155252</v>
      </c>
      <c r="H182" s="2">
        <f>Dynamisk!$C$15</f>
        <v>34.246575342465754</v>
      </c>
      <c r="I182" s="2">
        <f>E182/$E$4*Dynamisk!$C$16</f>
        <v>106.23356574017707</v>
      </c>
      <c r="J182" s="2">
        <f t="shared" si="12"/>
        <v>4.4263985725073782</v>
      </c>
      <c r="K182" s="2">
        <f>E182/$E$4*Dynamisk!$C$17</f>
        <v>132.79195717522134</v>
      </c>
      <c r="L182" s="2">
        <f>(E182/$E$4)*Dynamisk!$C$16+F182</f>
        <v>133.63082601414968</v>
      </c>
      <c r="M182" s="2">
        <f>Dynamisk!$C$20/365</f>
        <v>34.246575342465754</v>
      </c>
      <c r="N182" s="2">
        <f t="shared" si="13"/>
        <v>1.4269406392694064</v>
      </c>
      <c r="O182" s="2">
        <f>(E182/$E$4)*Dynamisk!$C$16+F182</f>
        <v>133.63082601414968</v>
      </c>
      <c r="P182" s="2">
        <f t="shared" si="14"/>
        <v>167.87740135661542</v>
      </c>
      <c r="Q182" s="17" t="e">
        <f>IF(O182&lt;=Dynamisk!$F$51,Data_sorteret!O182,#N/A)</f>
        <v>#N/A</v>
      </c>
      <c r="R182" s="22">
        <f>IF(AND(O182&gt;=Dynamisk!$F$51,O182&lt;=Dynamisk!$F$50),O182,#N/A)</f>
        <v>133.63082601414968</v>
      </c>
      <c r="S182" s="22" t="e">
        <f>IF(AND(O182&gt;=Dynamisk!$F$50,O182&lt;=Dynamisk!$F$49),O182,#N/A)</f>
        <v>#N/A</v>
      </c>
      <c r="T182" s="34" t="e">
        <f>IF(O182&gt;=Dynamisk!$F$49,Data_sorteret!O182,#N/A)</f>
        <v>#N/A</v>
      </c>
      <c r="U182" s="17">
        <f>IF(P182&gt;=Dynamisk!$F$41,Dynamisk!$F$41,P182)</f>
        <v>74.703333321584452</v>
      </c>
      <c r="V182" s="22">
        <f>(IF(AND(P182&gt;=Dynamisk!$F$41,P182&lt;=Dynamisk!$F$40),P182,(IF(P182&gt;Dynamisk!$F$40,Dynamisk!$F$40,#N/A))))-U182</f>
        <v>93.17406803503097</v>
      </c>
      <c r="W182" s="22" t="e">
        <f>(IF(AND(P182&gt;=Dynamisk!$F$40,P182&lt;=Dynamisk!$F$39),P182,(IF(P182&gt;Dynamisk!$F$39,Dynamisk!$F$39,#N/A))))-V182-U182</f>
        <v>#N/A</v>
      </c>
      <c r="X182" s="23" t="e">
        <f>(IF(AND(P182&gt;=Dynamisk!$F$39,P182&lt;=Dynamisk!$F$38),P182,(IF(P182&gt;Dynamisk!$F$38,Dynamisk!$F$38,#N/A))))-V182-U182-W182</f>
        <v>#N/A</v>
      </c>
    </row>
    <row r="183" spans="1:24" x14ac:dyDescent="0.15">
      <c r="A183">
        <v>136</v>
      </c>
      <c r="B183">
        <v>136</v>
      </c>
      <c r="C183" t="s">
        <v>191</v>
      </c>
      <c r="D183" s="1">
        <v>8.2416666666666671</v>
      </c>
      <c r="E183" s="2">
        <f t="shared" si="10"/>
        <v>8.7583333333333329</v>
      </c>
      <c r="F183" s="1">
        <f>Dynamisk!$C$14</f>
        <v>27.397260273972602</v>
      </c>
      <c r="G183" s="1">
        <f t="shared" si="11"/>
        <v>1.1415525114155252</v>
      </c>
      <c r="H183" s="2">
        <f>Dynamisk!$C$15</f>
        <v>34.246575342465754</v>
      </c>
      <c r="I183" s="2">
        <f>E183/$E$4*Dynamisk!$C$16</f>
        <v>105.53069715777512</v>
      </c>
      <c r="J183" s="2">
        <f t="shared" si="12"/>
        <v>4.3971123815739634</v>
      </c>
      <c r="K183" s="2">
        <f>E183/$E$4*Dynamisk!$C$17</f>
        <v>131.91337144721891</v>
      </c>
      <c r="L183" s="2">
        <f>(E183/$E$4)*Dynamisk!$C$16+F183</f>
        <v>132.92795743174773</v>
      </c>
      <c r="M183" s="2">
        <f>Dynamisk!$C$20/365</f>
        <v>34.246575342465754</v>
      </c>
      <c r="N183" s="2">
        <f t="shared" si="13"/>
        <v>1.4269406392694064</v>
      </c>
      <c r="O183" s="2">
        <f>(E183/$E$4)*Dynamisk!$C$16+F183</f>
        <v>132.92795743174773</v>
      </c>
      <c r="P183" s="2">
        <f t="shared" si="14"/>
        <v>167.17453277421347</v>
      </c>
      <c r="Q183" s="17" t="e">
        <f>IF(O183&lt;=Dynamisk!$F$51,Data_sorteret!O183,#N/A)</f>
        <v>#N/A</v>
      </c>
      <c r="R183" s="22">
        <f>IF(AND(O183&gt;=Dynamisk!$F$51,O183&lt;=Dynamisk!$F$50),O183,#N/A)</f>
        <v>132.92795743174773</v>
      </c>
      <c r="S183" s="22" t="e">
        <f>IF(AND(O183&gt;=Dynamisk!$F$50,O183&lt;=Dynamisk!$F$49),O183,#N/A)</f>
        <v>#N/A</v>
      </c>
      <c r="T183" s="34" t="e">
        <f>IF(O183&gt;=Dynamisk!$F$49,Data_sorteret!O183,#N/A)</f>
        <v>#N/A</v>
      </c>
      <c r="U183" s="17">
        <f>IF(P183&gt;=Dynamisk!$F$41,Dynamisk!$F$41,P183)</f>
        <v>74.703333321584452</v>
      </c>
      <c r="V183" s="22">
        <f>(IF(AND(P183&gt;=Dynamisk!$F$41,P183&lt;=Dynamisk!$F$40),P183,(IF(P183&gt;Dynamisk!$F$40,Dynamisk!$F$40,#N/A))))-U183</f>
        <v>92.471199452629023</v>
      </c>
      <c r="W183" s="22" t="e">
        <f>(IF(AND(P183&gt;=Dynamisk!$F$40,P183&lt;=Dynamisk!$F$39),P183,(IF(P183&gt;Dynamisk!$F$39,Dynamisk!$F$39,#N/A))))-V183-U183</f>
        <v>#N/A</v>
      </c>
      <c r="X183" s="23" t="e">
        <f>(IF(AND(P183&gt;=Dynamisk!$F$39,P183&lt;=Dynamisk!$F$38),P183,(IF(P183&gt;Dynamisk!$F$38,Dynamisk!$F$38,#N/A))))-V183-U183-W183</f>
        <v>#N/A</v>
      </c>
    </row>
    <row r="184" spans="1:24" x14ac:dyDescent="0.15">
      <c r="A184">
        <v>317</v>
      </c>
      <c r="B184">
        <v>317</v>
      </c>
      <c r="C184" t="s">
        <v>372</v>
      </c>
      <c r="D184" s="1">
        <v>8.2916666666666661</v>
      </c>
      <c r="E184" s="2">
        <f t="shared" si="10"/>
        <v>8.7083333333333339</v>
      </c>
      <c r="F184" s="1">
        <f>Dynamisk!$C$14</f>
        <v>27.397260273972602</v>
      </c>
      <c r="G184" s="1">
        <f t="shared" si="11"/>
        <v>1.1415525114155252</v>
      </c>
      <c r="H184" s="2">
        <f>Dynamisk!$C$15</f>
        <v>34.246575342465754</v>
      </c>
      <c r="I184" s="2">
        <f>E184/$E$4*Dynamisk!$C$16</f>
        <v>104.9282383728592</v>
      </c>
      <c r="J184" s="2">
        <f t="shared" si="12"/>
        <v>4.3720099322024666</v>
      </c>
      <c r="K184" s="2">
        <f>E184/$E$4*Dynamisk!$C$17</f>
        <v>131.16029796607398</v>
      </c>
      <c r="L184" s="2">
        <f>(E184/$E$4)*Dynamisk!$C$16+F184</f>
        <v>132.32549864683179</v>
      </c>
      <c r="M184" s="2">
        <f>Dynamisk!$C$20/365</f>
        <v>34.246575342465754</v>
      </c>
      <c r="N184" s="2">
        <f t="shared" si="13"/>
        <v>1.4269406392694064</v>
      </c>
      <c r="O184" s="2">
        <f>(E184/$E$4)*Dynamisk!$C$16+F184</f>
        <v>132.32549864683179</v>
      </c>
      <c r="P184" s="2">
        <f t="shared" si="14"/>
        <v>166.57207398929756</v>
      </c>
      <c r="Q184" s="17" t="e">
        <f>IF(O184&lt;=Dynamisk!$F$51,Data_sorteret!O184,#N/A)</f>
        <v>#N/A</v>
      </c>
      <c r="R184" s="22">
        <f>IF(AND(O184&gt;=Dynamisk!$F$51,O184&lt;=Dynamisk!$F$50),O184,#N/A)</f>
        <v>132.32549864683179</v>
      </c>
      <c r="S184" s="22" t="e">
        <f>IF(AND(O184&gt;=Dynamisk!$F$50,O184&lt;=Dynamisk!$F$49),O184,#N/A)</f>
        <v>#N/A</v>
      </c>
      <c r="T184" s="34" t="e">
        <f>IF(O184&gt;=Dynamisk!$F$49,Data_sorteret!O184,#N/A)</f>
        <v>#N/A</v>
      </c>
      <c r="U184" s="17">
        <f>IF(P184&gt;=Dynamisk!$F$41,Dynamisk!$F$41,P184)</f>
        <v>74.703333321584452</v>
      </c>
      <c r="V184" s="22">
        <f>(IF(AND(P184&gt;=Dynamisk!$F$41,P184&lt;=Dynamisk!$F$40),P184,(IF(P184&gt;Dynamisk!$F$40,Dynamisk!$F$40,#N/A))))-U184</f>
        <v>91.868740667713112</v>
      </c>
      <c r="W184" s="22" t="e">
        <f>(IF(AND(P184&gt;=Dynamisk!$F$40,P184&lt;=Dynamisk!$F$39),P184,(IF(P184&gt;Dynamisk!$F$39,Dynamisk!$F$39,#N/A))))-V184-U184</f>
        <v>#N/A</v>
      </c>
      <c r="X184" s="23" t="e">
        <f>(IF(AND(P184&gt;=Dynamisk!$F$39,P184&lt;=Dynamisk!$F$38),P184,(IF(P184&gt;Dynamisk!$F$38,Dynamisk!$F$38,#N/A))))-V184-U184-W184</f>
        <v>#N/A</v>
      </c>
    </row>
    <row r="185" spans="1:24" x14ac:dyDescent="0.15">
      <c r="A185">
        <v>306</v>
      </c>
      <c r="B185">
        <v>306</v>
      </c>
      <c r="C185" t="s">
        <v>361</v>
      </c>
      <c r="D185" s="1">
        <v>8.4041666666666668</v>
      </c>
      <c r="E185" s="2">
        <f t="shared" si="10"/>
        <v>8.5958333333333332</v>
      </c>
      <c r="F185" s="1">
        <f>Dynamisk!$C$14</f>
        <v>27.397260273972602</v>
      </c>
      <c r="G185" s="1">
        <f t="shared" si="11"/>
        <v>1.1415525114155252</v>
      </c>
      <c r="H185" s="2">
        <f>Dynamisk!$C$15</f>
        <v>34.246575342465754</v>
      </c>
      <c r="I185" s="2">
        <f>E185/$E$4*Dynamisk!$C$16</f>
        <v>103.57270610679834</v>
      </c>
      <c r="J185" s="2">
        <f t="shared" si="12"/>
        <v>4.3155294211165973</v>
      </c>
      <c r="K185" s="2">
        <f>E185/$E$4*Dynamisk!$C$17</f>
        <v>129.46588263349793</v>
      </c>
      <c r="L185" s="2">
        <f>(E185/$E$4)*Dynamisk!$C$16+F185</f>
        <v>130.96996638077093</v>
      </c>
      <c r="M185" s="2">
        <f>Dynamisk!$C$20/365</f>
        <v>34.246575342465754</v>
      </c>
      <c r="N185" s="2">
        <f t="shared" si="13"/>
        <v>1.4269406392694064</v>
      </c>
      <c r="O185" s="2">
        <f>(E185/$E$4)*Dynamisk!$C$16+F185</f>
        <v>130.96996638077093</v>
      </c>
      <c r="P185" s="2">
        <f t="shared" si="14"/>
        <v>165.21654172323667</v>
      </c>
      <c r="Q185" s="17" t="e">
        <f>IF(O185&lt;=Dynamisk!$F$51,Data_sorteret!O185,#N/A)</f>
        <v>#N/A</v>
      </c>
      <c r="R185" s="22">
        <f>IF(AND(O185&gt;=Dynamisk!$F$51,O185&lt;=Dynamisk!$F$50),O185,#N/A)</f>
        <v>130.96996638077093</v>
      </c>
      <c r="S185" s="22" t="e">
        <f>IF(AND(O185&gt;=Dynamisk!$F$50,O185&lt;=Dynamisk!$F$49),O185,#N/A)</f>
        <v>#N/A</v>
      </c>
      <c r="T185" s="34" t="e">
        <f>IF(O185&gt;=Dynamisk!$F$49,Data_sorteret!O185,#N/A)</f>
        <v>#N/A</v>
      </c>
      <c r="U185" s="17">
        <f>IF(P185&gt;=Dynamisk!$F$41,Dynamisk!$F$41,P185)</f>
        <v>74.703333321584452</v>
      </c>
      <c r="V185" s="22">
        <f>(IF(AND(P185&gt;=Dynamisk!$F$41,P185&lt;=Dynamisk!$F$40),P185,(IF(P185&gt;Dynamisk!$F$40,Dynamisk!$F$40,#N/A))))-U185</f>
        <v>90.513208401652221</v>
      </c>
      <c r="W185" s="22" t="e">
        <f>(IF(AND(P185&gt;=Dynamisk!$F$40,P185&lt;=Dynamisk!$F$39),P185,(IF(P185&gt;Dynamisk!$F$39,Dynamisk!$F$39,#N/A))))-V185-U185</f>
        <v>#N/A</v>
      </c>
      <c r="X185" s="23" t="e">
        <f>(IF(AND(P185&gt;=Dynamisk!$F$39,P185&lt;=Dynamisk!$F$38),P185,(IF(P185&gt;Dynamisk!$F$38,Dynamisk!$F$38,#N/A))))-V185-U185-W185</f>
        <v>#N/A</v>
      </c>
    </row>
    <row r="186" spans="1:24" x14ac:dyDescent="0.15">
      <c r="A186">
        <v>316</v>
      </c>
      <c r="B186">
        <v>316</v>
      </c>
      <c r="C186" t="s">
        <v>371</v>
      </c>
      <c r="D186" s="1">
        <v>8.4333333333333336</v>
      </c>
      <c r="E186" s="2">
        <f t="shared" si="10"/>
        <v>8.5666666666666664</v>
      </c>
      <c r="F186" s="1">
        <f>Dynamisk!$C$14</f>
        <v>27.397260273972602</v>
      </c>
      <c r="G186" s="1">
        <f t="shared" si="11"/>
        <v>1.1415525114155252</v>
      </c>
      <c r="H186" s="2">
        <f>Dynamisk!$C$15</f>
        <v>34.246575342465754</v>
      </c>
      <c r="I186" s="2">
        <f>E186/$E$4*Dynamisk!$C$16</f>
        <v>103.22127181559736</v>
      </c>
      <c r="J186" s="2">
        <f t="shared" si="12"/>
        <v>4.3008863256498904</v>
      </c>
      <c r="K186" s="2">
        <f>E186/$E$4*Dynamisk!$C$17</f>
        <v>129.0265897694967</v>
      </c>
      <c r="L186" s="2">
        <f>(E186/$E$4)*Dynamisk!$C$16+F186</f>
        <v>130.61853208956995</v>
      </c>
      <c r="M186" s="2">
        <f>Dynamisk!$C$20/365</f>
        <v>34.246575342465754</v>
      </c>
      <c r="N186" s="2">
        <f t="shared" si="13"/>
        <v>1.4269406392694064</v>
      </c>
      <c r="O186" s="2">
        <f>(E186/$E$4)*Dynamisk!$C$16+F186</f>
        <v>130.61853208956995</v>
      </c>
      <c r="P186" s="2">
        <f t="shared" si="14"/>
        <v>164.86510743203573</v>
      </c>
      <c r="Q186" s="17" t="e">
        <f>IF(O186&lt;=Dynamisk!$F$51,Data_sorteret!O186,#N/A)</f>
        <v>#N/A</v>
      </c>
      <c r="R186" s="22">
        <f>IF(AND(O186&gt;=Dynamisk!$F$51,O186&lt;=Dynamisk!$F$50),O186,#N/A)</f>
        <v>130.61853208956995</v>
      </c>
      <c r="S186" s="22" t="e">
        <f>IF(AND(O186&gt;=Dynamisk!$F$50,O186&lt;=Dynamisk!$F$49),O186,#N/A)</f>
        <v>#N/A</v>
      </c>
      <c r="T186" s="34" t="e">
        <f>IF(O186&gt;=Dynamisk!$F$49,Data_sorteret!O186,#N/A)</f>
        <v>#N/A</v>
      </c>
      <c r="U186" s="17">
        <f>IF(P186&gt;=Dynamisk!$F$41,Dynamisk!$F$41,P186)</f>
        <v>74.703333321584452</v>
      </c>
      <c r="V186" s="22">
        <f>(IF(AND(P186&gt;=Dynamisk!$F$41,P186&lt;=Dynamisk!$F$40),P186,(IF(P186&gt;Dynamisk!$F$40,Dynamisk!$F$40,#N/A))))-U186</f>
        <v>90.161774110451276</v>
      </c>
      <c r="W186" s="22" t="e">
        <f>(IF(AND(P186&gt;=Dynamisk!$F$40,P186&lt;=Dynamisk!$F$39),P186,(IF(P186&gt;Dynamisk!$F$39,Dynamisk!$F$39,#N/A))))-V186-U186</f>
        <v>#N/A</v>
      </c>
      <c r="X186" s="23" t="e">
        <f>(IF(AND(P186&gt;=Dynamisk!$F$39,P186&lt;=Dynamisk!$F$38),P186,(IF(P186&gt;Dynamisk!$F$38,Dynamisk!$F$38,#N/A))))-V186-U186-W186</f>
        <v>#N/A</v>
      </c>
    </row>
    <row r="187" spans="1:24" x14ac:dyDescent="0.15">
      <c r="A187">
        <v>305</v>
      </c>
      <c r="B187">
        <v>305</v>
      </c>
      <c r="C187" t="s">
        <v>360</v>
      </c>
      <c r="D187" s="1">
        <v>8.5166666666666675</v>
      </c>
      <c r="E187" s="2">
        <f t="shared" si="10"/>
        <v>8.4833333333333325</v>
      </c>
      <c r="F187" s="1">
        <f>Dynamisk!$C$14</f>
        <v>27.397260273972602</v>
      </c>
      <c r="G187" s="1">
        <f t="shared" si="11"/>
        <v>1.1415525114155252</v>
      </c>
      <c r="H187" s="2">
        <f>Dynamisk!$C$15</f>
        <v>34.246575342465754</v>
      </c>
      <c r="I187" s="2">
        <f>E187/$E$4*Dynamisk!$C$16</f>
        <v>102.21717384073747</v>
      </c>
      <c r="J187" s="2">
        <f t="shared" si="12"/>
        <v>4.2590489100307281</v>
      </c>
      <c r="K187" s="2">
        <f>E187/$E$4*Dynamisk!$C$17</f>
        <v>127.77146730092183</v>
      </c>
      <c r="L187" s="2">
        <f>(E187/$E$4)*Dynamisk!$C$16+F187</f>
        <v>129.61443411471006</v>
      </c>
      <c r="M187" s="2">
        <f>Dynamisk!$C$20/365</f>
        <v>34.246575342465754</v>
      </c>
      <c r="N187" s="2">
        <f t="shared" si="13"/>
        <v>1.4269406392694064</v>
      </c>
      <c r="O187" s="2">
        <f>(E187/$E$4)*Dynamisk!$C$16+F187</f>
        <v>129.61443411471006</v>
      </c>
      <c r="P187" s="2">
        <f t="shared" si="14"/>
        <v>163.86100945717584</v>
      </c>
      <c r="Q187" s="17" t="e">
        <f>IF(O187&lt;=Dynamisk!$F$51,Data_sorteret!O187,#N/A)</f>
        <v>#N/A</v>
      </c>
      <c r="R187" s="22">
        <f>IF(AND(O187&gt;=Dynamisk!$F$51,O187&lt;=Dynamisk!$F$50),O187,#N/A)</f>
        <v>129.61443411471006</v>
      </c>
      <c r="S187" s="22" t="e">
        <f>IF(AND(O187&gt;=Dynamisk!$F$50,O187&lt;=Dynamisk!$F$49),O187,#N/A)</f>
        <v>#N/A</v>
      </c>
      <c r="T187" s="34" t="e">
        <f>IF(O187&gt;=Dynamisk!$F$49,Data_sorteret!O187,#N/A)</f>
        <v>#N/A</v>
      </c>
      <c r="U187" s="17">
        <f>IF(P187&gt;=Dynamisk!$F$41,Dynamisk!$F$41,P187)</f>
        <v>74.703333321584452</v>
      </c>
      <c r="V187" s="22">
        <f>(IF(AND(P187&gt;=Dynamisk!$F$41,P187&lt;=Dynamisk!$F$40),P187,(IF(P187&gt;Dynamisk!$F$40,Dynamisk!$F$40,#N/A))))-U187</f>
        <v>89.157676135591387</v>
      </c>
      <c r="W187" s="22" t="e">
        <f>(IF(AND(P187&gt;=Dynamisk!$F$40,P187&lt;=Dynamisk!$F$39),P187,(IF(P187&gt;Dynamisk!$F$39,Dynamisk!$F$39,#N/A))))-V187-U187</f>
        <v>#N/A</v>
      </c>
      <c r="X187" s="23" t="e">
        <f>(IF(AND(P187&gt;=Dynamisk!$F$39,P187&lt;=Dynamisk!$F$38),P187,(IF(P187&gt;Dynamisk!$F$38,Dynamisk!$F$38,#N/A))))-V187-U187-W187</f>
        <v>#N/A</v>
      </c>
    </row>
    <row r="188" spans="1:24" x14ac:dyDescent="0.15">
      <c r="A188">
        <v>122</v>
      </c>
      <c r="B188">
        <v>122</v>
      </c>
      <c r="C188" t="s">
        <v>177</v>
      </c>
      <c r="D188" s="1">
        <v>8.5250000000000004</v>
      </c>
      <c r="E188" s="2">
        <f t="shared" si="10"/>
        <v>8.4749999999999996</v>
      </c>
      <c r="F188" s="1">
        <f>Dynamisk!$C$14</f>
        <v>27.397260273972602</v>
      </c>
      <c r="G188" s="1">
        <f t="shared" si="11"/>
        <v>1.1415525114155252</v>
      </c>
      <c r="H188" s="2">
        <f>Dynamisk!$C$15</f>
        <v>34.246575342465754</v>
      </c>
      <c r="I188" s="2">
        <f>E188/$E$4*Dynamisk!$C$16</f>
        <v>102.11676404325148</v>
      </c>
      <c r="J188" s="2">
        <f t="shared" si="12"/>
        <v>4.2548651684688119</v>
      </c>
      <c r="K188" s="2">
        <f>E188/$E$4*Dynamisk!$C$17</f>
        <v>127.64595505406434</v>
      </c>
      <c r="L188" s="2">
        <f>(E188/$E$4)*Dynamisk!$C$16+F188</f>
        <v>129.51402431722408</v>
      </c>
      <c r="M188" s="2">
        <f>Dynamisk!$C$20/365</f>
        <v>34.246575342465754</v>
      </c>
      <c r="N188" s="2">
        <f t="shared" si="13"/>
        <v>1.4269406392694064</v>
      </c>
      <c r="O188" s="2">
        <f>(E188/$E$4)*Dynamisk!$C$16+F188</f>
        <v>129.51402431722408</v>
      </c>
      <c r="P188" s="2">
        <f t="shared" si="14"/>
        <v>163.76059965968983</v>
      </c>
      <c r="Q188" s="17" t="e">
        <f>IF(O188&lt;=Dynamisk!$F$51,Data_sorteret!O188,#N/A)</f>
        <v>#N/A</v>
      </c>
      <c r="R188" s="22">
        <f>IF(AND(O188&gt;=Dynamisk!$F$51,O188&lt;=Dynamisk!$F$50),O188,#N/A)</f>
        <v>129.51402431722408</v>
      </c>
      <c r="S188" s="22" t="e">
        <f>IF(AND(O188&gt;=Dynamisk!$F$50,O188&lt;=Dynamisk!$F$49),O188,#N/A)</f>
        <v>#N/A</v>
      </c>
      <c r="T188" s="34" t="e">
        <f>IF(O188&gt;=Dynamisk!$F$49,Data_sorteret!O188,#N/A)</f>
        <v>#N/A</v>
      </c>
      <c r="U188" s="17">
        <f>IF(P188&gt;=Dynamisk!$F$41,Dynamisk!$F$41,P188)</f>
        <v>74.703333321584452</v>
      </c>
      <c r="V188" s="22">
        <f>(IF(AND(P188&gt;=Dynamisk!$F$41,P188&lt;=Dynamisk!$F$40),P188,(IF(P188&gt;Dynamisk!$F$40,Dynamisk!$F$40,#N/A))))-U188</f>
        <v>89.057266338105379</v>
      </c>
      <c r="W188" s="22" t="e">
        <f>(IF(AND(P188&gt;=Dynamisk!$F$40,P188&lt;=Dynamisk!$F$39),P188,(IF(P188&gt;Dynamisk!$F$39,Dynamisk!$F$39,#N/A))))-V188-U188</f>
        <v>#N/A</v>
      </c>
      <c r="X188" s="23" t="e">
        <f>(IF(AND(P188&gt;=Dynamisk!$F$39,P188&lt;=Dynamisk!$F$38),P188,(IF(P188&gt;Dynamisk!$F$38,Dynamisk!$F$38,#N/A))))-V188-U188-W188</f>
        <v>#N/A</v>
      </c>
    </row>
    <row r="189" spans="1:24" x14ac:dyDescent="0.15">
      <c r="A189">
        <v>296</v>
      </c>
      <c r="B189">
        <v>296</v>
      </c>
      <c r="C189" t="s">
        <v>351</v>
      </c>
      <c r="D189" s="1">
        <v>8.9041666666666668</v>
      </c>
      <c r="E189" s="2">
        <f t="shared" si="10"/>
        <v>8.0958333333333332</v>
      </c>
      <c r="F189" s="1">
        <f>Dynamisk!$C$14</f>
        <v>27.397260273972602</v>
      </c>
      <c r="G189" s="1">
        <f t="shared" si="11"/>
        <v>1.1415525114155252</v>
      </c>
      <c r="H189" s="2">
        <f>Dynamisk!$C$15</f>
        <v>34.246575342465754</v>
      </c>
      <c r="I189" s="2">
        <f>E189/$E$4*Dynamisk!$C$16</f>
        <v>97.548118257638947</v>
      </c>
      <c r="J189" s="2">
        <f t="shared" si="12"/>
        <v>4.0645049274016225</v>
      </c>
      <c r="K189" s="2">
        <f>E189/$E$4*Dynamisk!$C$17</f>
        <v>121.93514782204869</v>
      </c>
      <c r="L189" s="2">
        <f>(E189/$E$4)*Dynamisk!$C$16+F189</f>
        <v>124.94537853161155</v>
      </c>
      <c r="M189" s="2">
        <f>Dynamisk!$C$20/365</f>
        <v>34.246575342465754</v>
      </c>
      <c r="N189" s="2">
        <f t="shared" si="13"/>
        <v>1.4269406392694064</v>
      </c>
      <c r="O189" s="2">
        <f>(E189/$E$4)*Dynamisk!$C$16+F189</f>
        <v>124.94537853161155</v>
      </c>
      <c r="P189" s="2">
        <f t="shared" si="14"/>
        <v>159.19195387407729</v>
      </c>
      <c r="Q189" s="17" t="e">
        <f>IF(O189&lt;=Dynamisk!$F$51,Data_sorteret!O189,#N/A)</f>
        <v>#N/A</v>
      </c>
      <c r="R189" s="22">
        <f>IF(AND(O189&gt;=Dynamisk!$F$51,O189&lt;=Dynamisk!$F$50),O189,#N/A)</f>
        <v>124.94537853161155</v>
      </c>
      <c r="S189" s="22" t="e">
        <f>IF(AND(O189&gt;=Dynamisk!$F$50,O189&lt;=Dynamisk!$F$49),O189,#N/A)</f>
        <v>#N/A</v>
      </c>
      <c r="T189" s="34" t="e">
        <f>IF(O189&gt;=Dynamisk!$F$49,Data_sorteret!O189,#N/A)</f>
        <v>#N/A</v>
      </c>
      <c r="U189" s="17">
        <f>IF(P189&gt;=Dynamisk!$F$41,Dynamisk!$F$41,P189)</f>
        <v>74.703333321584452</v>
      </c>
      <c r="V189" s="22">
        <f>(IF(AND(P189&gt;=Dynamisk!$F$41,P189&lt;=Dynamisk!$F$40),P189,(IF(P189&gt;Dynamisk!$F$40,Dynamisk!$F$40,#N/A))))-U189</f>
        <v>84.488620552492833</v>
      </c>
      <c r="W189" s="22" t="e">
        <f>(IF(AND(P189&gt;=Dynamisk!$F$40,P189&lt;=Dynamisk!$F$39),P189,(IF(P189&gt;Dynamisk!$F$39,Dynamisk!$F$39,#N/A))))-V189-U189</f>
        <v>#N/A</v>
      </c>
      <c r="X189" s="23" t="e">
        <f>(IF(AND(P189&gt;=Dynamisk!$F$39,P189&lt;=Dynamisk!$F$38),P189,(IF(P189&gt;Dynamisk!$F$38,Dynamisk!$F$38,#N/A))))-V189-U189-W189</f>
        <v>#N/A</v>
      </c>
    </row>
    <row r="190" spans="1:24" x14ac:dyDescent="0.15">
      <c r="A190">
        <v>279</v>
      </c>
      <c r="B190">
        <v>279</v>
      </c>
      <c r="C190" t="s">
        <v>334</v>
      </c>
      <c r="D190" s="1">
        <v>8.9166666666666679</v>
      </c>
      <c r="E190" s="2">
        <f t="shared" si="10"/>
        <v>8.0833333333333321</v>
      </c>
      <c r="F190" s="1">
        <f>Dynamisk!$C$14</f>
        <v>27.397260273972602</v>
      </c>
      <c r="G190" s="1">
        <f t="shared" si="11"/>
        <v>1.1415525114155252</v>
      </c>
      <c r="H190" s="2">
        <f>Dynamisk!$C$15</f>
        <v>34.246575342465754</v>
      </c>
      <c r="I190" s="2">
        <f>E190/$E$4*Dynamisk!$C$16</f>
        <v>97.397503561409948</v>
      </c>
      <c r="J190" s="2">
        <f t="shared" si="12"/>
        <v>4.0582293150587478</v>
      </c>
      <c r="K190" s="2">
        <f>E190/$E$4*Dynamisk!$C$17</f>
        <v>121.74687945176244</v>
      </c>
      <c r="L190" s="2">
        <f>(E190/$E$4)*Dynamisk!$C$16+F190</f>
        <v>124.79476383538255</v>
      </c>
      <c r="M190" s="2">
        <f>Dynamisk!$C$20/365</f>
        <v>34.246575342465754</v>
      </c>
      <c r="N190" s="2">
        <f t="shared" si="13"/>
        <v>1.4269406392694064</v>
      </c>
      <c r="O190" s="2">
        <f>(E190/$E$4)*Dynamisk!$C$16+F190</f>
        <v>124.79476383538255</v>
      </c>
      <c r="P190" s="2">
        <f t="shared" si="14"/>
        <v>159.0413391778483</v>
      </c>
      <c r="Q190" s="17" t="e">
        <f>IF(O190&lt;=Dynamisk!$F$51,Data_sorteret!O190,#N/A)</f>
        <v>#N/A</v>
      </c>
      <c r="R190" s="22">
        <f>IF(AND(O190&gt;=Dynamisk!$F$51,O190&lt;=Dynamisk!$F$50),O190,#N/A)</f>
        <v>124.79476383538255</v>
      </c>
      <c r="S190" s="22" t="e">
        <f>IF(AND(O190&gt;=Dynamisk!$F$50,O190&lt;=Dynamisk!$F$49),O190,#N/A)</f>
        <v>#N/A</v>
      </c>
      <c r="T190" s="34" t="e">
        <f>IF(O190&gt;=Dynamisk!$F$49,Data_sorteret!O190,#N/A)</f>
        <v>#N/A</v>
      </c>
      <c r="U190" s="17">
        <f>IF(P190&gt;=Dynamisk!$F$41,Dynamisk!$F$41,P190)</f>
        <v>74.703333321584452</v>
      </c>
      <c r="V190" s="22">
        <f>(IF(AND(P190&gt;=Dynamisk!$F$41,P190&lt;=Dynamisk!$F$40),P190,(IF(P190&gt;Dynamisk!$F$40,Dynamisk!$F$40,#N/A))))-U190</f>
        <v>84.338005856263848</v>
      </c>
      <c r="W190" s="22" t="e">
        <f>(IF(AND(P190&gt;=Dynamisk!$F$40,P190&lt;=Dynamisk!$F$39),P190,(IF(P190&gt;Dynamisk!$F$39,Dynamisk!$F$39,#N/A))))-V190-U190</f>
        <v>#N/A</v>
      </c>
      <c r="X190" s="23" t="e">
        <f>(IF(AND(P190&gt;=Dynamisk!$F$39,P190&lt;=Dynamisk!$F$38),P190,(IF(P190&gt;Dynamisk!$F$38,Dynamisk!$F$38,#N/A))))-V190-U190-W190</f>
        <v>#N/A</v>
      </c>
    </row>
    <row r="191" spans="1:24" x14ac:dyDescent="0.15">
      <c r="A191">
        <v>308</v>
      </c>
      <c r="B191">
        <v>308</v>
      </c>
      <c r="C191" t="s">
        <v>363</v>
      </c>
      <c r="D191" s="1">
        <v>8.9750000000000032</v>
      </c>
      <c r="E191" s="2">
        <f t="shared" si="10"/>
        <v>8.0249999999999968</v>
      </c>
      <c r="F191" s="1">
        <f>Dynamisk!$C$14</f>
        <v>27.397260273972602</v>
      </c>
      <c r="G191" s="1">
        <f t="shared" si="11"/>
        <v>1.1415525114155252</v>
      </c>
      <c r="H191" s="2">
        <f>Dynamisk!$C$15</f>
        <v>34.246575342465754</v>
      </c>
      <c r="I191" s="2">
        <f>E191/$E$4*Dynamisk!$C$16</f>
        <v>96.694634979008001</v>
      </c>
      <c r="J191" s="2">
        <f t="shared" si="12"/>
        <v>4.0289431241253331</v>
      </c>
      <c r="K191" s="2">
        <f>E191/$E$4*Dynamisk!$C$17</f>
        <v>120.86829372376</v>
      </c>
      <c r="L191" s="2">
        <f>(E191/$E$4)*Dynamisk!$C$16+F191</f>
        <v>124.09189525298061</v>
      </c>
      <c r="M191" s="2">
        <f>Dynamisk!$C$20/365</f>
        <v>34.246575342465754</v>
      </c>
      <c r="N191" s="2">
        <f t="shared" si="13"/>
        <v>1.4269406392694064</v>
      </c>
      <c r="O191" s="2">
        <f>(E191/$E$4)*Dynamisk!$C$16+F191</f>
        <v>124.09189525298061</v>
      </c>
      <c r="P191" s="2">
        <f t="shared" si="14"/>
        <v>158.33847059544635</v>
      </c>
      <c r="Q191" s="17" t="e">
        <f>IF(O191&lt;=Dynamisk!$F$51,Data_sorteret!O191,#N/A)</f>
        <v>#N/A</v>
      </c>
      <c r="R191" s="22">
        <f>IF(AND(O191&gt;=Dynamisk!$F$51,O191&lt;=Dynamisk!$F$50),O191,#N/A)</f>
        <v>124.09189525298061</v>
      </c>
      <c r="S191" s="22" t="e">
        <f>IF(AND(O191&gt;=Dynamisk!$F$50,O191&lt;=Dynamisk!$F$49),O191,#N/A)</f>
        <v>#N/A</v>
      </c>
      <c r="T191" s="34" t="e">
        <f>IF(O191&gt;=Dynamisk!$F$49,Data_sorteret!O191,#N/A)</f>
        <v>#N/A</v>
      </c>
      <c r="U191" s="17">
        <f>IF(P191&gt;=Dynamisk!$F$41,Dynamisk!$F$41,P191)</f>
        <v>74.703333321584452</v>
      </c>
      <c r="V191" s="22">
        <f>(IF(AND(P191&gt;=Dynamisk!$F$41,P191&lt;=Dynamisk!$F$40),P191,(IF(P191&gt;Dynamisk!$F$40,Dynamisk!$F$40,#N/A))))-U191</f>
        <v>83.635137273861901</v>
      </c>
      <c r="W191" s="22" t="e">
        <f>(IF(AND(P191&gt;=Dynamisk!$F$40,P191&lt;=Dynamisk!$F$39),P191,(IF(P191&gt;Dynamisk!$F$39,Dynamisk!$F$39,#N/A))))-V191-U191</f>
        <v>#N/A</v>
      </c>
      <c r="X191" s="23" t="e">
        <f>(IF(AND(P191&gt;=Dynamisk!$F$39,P191&lt;=Dynamisk!$F$38),P191,(IF(P191&gt;Dynamisk!$F$38,Dynamisk!$F$38,#N/A))))-V191-U191-W191</f>
        <v>#N/A</v>
      </c>
    </row>
    <row r="192" spans="1:24" x14ac:dyDescent="0.15">
      <c r="A192">
        <v>280</v>
      </c>
      <c r="B192">
        <v>280</v>
      </c>
      <c r="C192" t="s">
        <v>335</v>
      </c>
      <c r="D192" s="1">
        <v>8.9874999999999989</v>
      </c>
      <c r="E192" s="2">
        <f t="shared" si="10"/>
        <v>8.0125000000000011</v>
      </c>
      <c r="F192" s="1">
        <f>Dynamisk!$C$14</f>
        <v>27.397260273972602</v>
      </c>
      <c r="G192" s="1">
        <f t="shared" si="11"/>
        <v>1.1415525114155252</v>
      </c>
      <c r="H192" s="2">
        <f>Dynamisk!$C$15</f>
        <v>34.246575342465754</v>
      </c>
      <c r="I192" s="2">
        <f>E192/$E$4*Dynamisk!$C$16</f>
        <v>96.544020282779073</v>
      </c>
      <c r="J192" s="2">
        <f t="shared" si="12"/>
        <v>4.0226675117824611</v>
      </c>
      <c r="K192" s="2">
        <f>E192/$E$4*Dynamisk!$C$17</f>
        <v>120.68002535347384</v>
      </c>
      <c r="L192" s="2">
        <f>(E192/$E$4)*Dynamisk!$C$16+F192</f>
        <v>123.94128055675168</v>
      </c>
      <c r="M192" s="2">
        <f>Dynamisk!$C$20/365</f>
        <v>34.246575342465754</v>
      </c>
      <c r="N192" s="2">
        <f t="shared" si="13"/>
        <v>1.4269406392694064</v>
      </c>
      <c r="O192" s="2">
        <f>(E192/$E$4)*Dynamisk!$C$16+F192</f>
        <v>123.94128055675168</v>
      </c>
      <c r="P192" s="2">
        <f t="shared" si="14"/>
        <v>158.18785589921742</v>
      </c>
      <c r="Q192" s="17" t="e">
        <f>IF(O192&lt;=Dynamisk!$F$51,Data_sorteret!O192,#N/A)</f>
        <v>#N/A</v>
      </c>
      <c r="R192" s="22">
        <f>IF(AND(O192&gt;=Dynamisk!$F$51,O192&lt;=Dynamisk!$F$50),O192,#N/A)</f>
        <v>123.94128055675168</v>
      </c>
      <c r="S192" s="22" t="e">
        <f>IF(AND(O192&gt;=Dynamisk!$F$50,O192&lt;=Dynamisk!$F$49),O192,#N/A)</f>
        <v>#N/A</v>
      </c>
      <c r="T192" s="34" t="e">
        <f>IF(O192&gt;=Dynamisk!$F$49,Data_sorteret!O192,#N/A)</f>
        <v>#N/A</v>
      </c>
      <c r="U192" s="17">
        <f>IF(P192&gt;=Dynamisk!$F$41,Dynamisk!$F$41,P192)</f>
        <v>74.703333321584452</v>
      </c>
      <c r="V192" s="22">
        <f>(IF(AND(P192&gt;=Dynamisk!$F$41,P192&lt;=Dynamisk!$F$40),P192,(IF(P192&gt;Dynamisk!$F$40,Dynamisk!$F$40,#N/A))))-U192</f>
        <v>83.484522577632973</v>
      </c>
      <c r="W192" s="22" t="e">
        <f>(IF(AND(P192&gt;=Dynamisk!$F$40,P192&lt;=Dynamisk!$F$39),P192,(IF(P192&gt;Dynamisk!$F$39,Dynamisk!$F$39,#N/A))))-V192-U192</f>
        <v>#N/A</v>
      </c>
      <c r="X192" s="23" t="e">
        <f>(IF(AND(P192&gt;=Dynamisk!$F$39,P192&lt;=Dynamisk!$F$38),P192,(IF(P192&gt;Dynamisk!$F$38,Dynamisk!$F$38,#N/A))))-V192-U192-W192</f>
        <v>#N/A</v>
      </c>
    </row>
    <row r="193" spans="1:24" x14ac:dyDescent="0.15">
      <c r="A193">
        <v>290</v>
      </c>
      <c r="B193">
        <v>290</v>
      </c>
      <c r="C193" t="s">
        <v>345</v>
      </c>
      <c r="D193" s="1">
        <v>9.0083333333333346</v>
      </c>
      <c r="E193" s="2">
        <f t="shared" si="10"/>
        <v>7.9916666666666654</v>
      </c>
      <c r="F193" s="1">
        <f>Dynamisk!$C$14</f>
        <v>27.397260273972602</v>
      </c>
      <c r="G193" s="1">
        <f t="shared" si="11"/>
        <v>1.1415525114155252</v>
      </c>
      <c r="H193" s="2">
        <f>Dynamisk!$C$15</f>
        <v>34.246575342465754</v>
      </c>
      <c r="I193" s="2">
        <f>E193/$E$4*Dynamisk!$C$16</f>
        <v>96.292995789064065</v>
      </c>
      <c r="J193" s="2">
        <f t="shared" si="12"/>
        <v>4.0122081578776694</v>
      </c>
      <c r="K193" s="2">
        <f>E193/$E$4*Dynamisk!$C$17</f>
        <v>120.36624473633007</v>
      </c>
      <c r="L193" s="2">
        <f>(E193/$E$4)*Dynamisk!$C$16+F193</f>
        <v>123.69025606303667</v>
      </c>
      <c r="M193" s="2">
        <f>Dynamisk!$C$20/365</f>
        <v>34.246575342465754</v>
      </c>
      <c r="N193" s="2">
        <f t="shared" si="13"/>
        <v>1.4269406392694064</v>
      </c>
      <c r="O193" s="2">
        <f>(E193/$E$4)*Dynamisk!$C$16+F193</f>
        <v>123.69025606303667</v>
      </c>
      <c r="P193" s="2">
        <f t="shared" si="14"/>
        <v>157.9368314055024</v>
      </c>
      <c r="Q193" s="17" t="e">
        <f>IF(O193&lt;=Dynamisk!$F$51,Data_sorteret!O193,#N/A)</f>
        <v>#N/A</v>
      </c>
      <c r="R193" s="22">
        <f>IF(AND(O193&gt;=Dynamisk!$F$51,O193&lt;=Dynamisk!$F$50),O193,#N/A)</f>
        <v>123.69025606303667</v>
      </c>
      <c r="S193" s="22" t="e">
        <f>IF(AND(O193&gt;=Dynamisk!$F$50,O193&lt;=Dynamisk!$F$49),O193,#N/A)</f>
        <v>#N/A</v>
      </c>
      <c r="T193" s="34" t="e">
        <f>IF(O193&gt;=Dynamisk!$F$49,Data_sorteret!O193,#N/A)</f>
        <v>#N/A</v>
      </c>
      <c r="U193" s="17">
        <f>IF(P193&gt;=Dynamisk!$F$41,Dynamisk!$F$41,P193)</f>
        <v>74.703333321584452</v>
      </c>
      <c r="V193" s="22">
        <f>(IF(AND(P193&gt;=Dynamisk!$F$41,P193&lt;=Dynamisk!$F$40),P193,(IF(P193&gt;Dynamisk!$F$40,Dynamisk!$F$40,#N/A))))-U193</f>
        <v>83.233498083917951</v>
      </c>
      <c r="W193" s="22" t="e">
        <f>(IF(AND(P193&gt;=Dynamisk!$F$40,P193&lt;=Dynamisk!$F$39),P193,(IF(P193&gt;Dynamisk!$F$39,Dynamisk!$F$39,#N/A))))-V193-U193</f>
        <v>#N/A</v>
      </c>
      <c r="X193" s="23" t="e">
        <f>(IF(AND(P193&gt;=Dynamisk!$F$39,P193&lt;=Dynamisk!$F$38),P193,(IF(P193&gt;Dynamisk!$F$38,Dynamisk!$F$38,#N/A))))-V193-U193-W193</f>
        <v>#N/A</v>
      </c>
    </row>
    <row r="194" spans="1:24" x14ac:dyDescent="0.15">
      <c r="A194">
        <v>86</v>
      </c>
      <c r="B194">
        <v>86</v>
      </c>
      <c r="C194" t="s">
        <v>141</v>
      </c>
      <c r="D194" s="1">
        <v>9.1208333333333336</v>
      </c>
      <c r="E194" s="2">
        <f t="shared" si="10"/>
        <v>7.8791666666666664</v>
      </c>
      <c r="F194" s="1">
        <f>Dynamisk!$C$14</f>
        <v>27.397260273972602</v>
      </c>
      <c r="G194" s="1">
        <f t="shared" si="11"/>
        <v>1.1415525114155252</v>
      </c>
      <c r="H194" s="2">
        <f>Dynamisk!$C$15</f>
        <v>34.246575342465754</v>
      </c>
      <c r="I194" s="2">
        <f>E194/$E$4*Dynamisk!$C$16</f>
        <v>94.937463523003217</v>
      </c>
      <c r="J194" s="2">
        <f t="shared" si="12"/>
        <v>3.9557276467918006</v>
      </c>
      <c r="K194" s="2">
        <f>E194/$E$4*Dynamisk!$C$17</f>
        <v>118.67182940375402</v>
      </c>
      <c r="L194" s="2">
        <f>(E194/$E$4)*Dynamisk!$C$16+F194</f>
        <v>122.33472379697582</v>
      </c>
      <c r="M194" s="2">
        <f>Dynamisk!$C$20/365</f>
        <v>34.246575342465754</v>
      </c>
      <c r="N194" s="2">
        <f t="shared" si="13"/>
        <v>1.4269406392694064</v>
      </c>
      <c r="O194" s="2">
        <f>(E194/$E$4)*Dynamisk!$C$16+F194</f>
        <v>122.33472379697582</v>
      </c>
      <c r="P194" s="2">
        <f t="shared" si="14"/>
        <v>156.58129913944157</v>
      </c>
      <c r="Q194" s="17" t="e">
        <f>IF(O194&lt;=Dynamisk!$F$51,Data_sorteret!O194,#N/A)</f>
        <v>#N/A</v>
      </c>
      <c r="R194" s="22">
        <f>IF(AND(O194&gt;=Dynamisk!$F$51,O194&lt;=Dynamisk!$F$50),O194,#N/A)</f>
        <v>122.33472379697582</v>
      </c>
      <c r="S194" s="22" t="e">
        <f>IF(AND(O194&gt;=Dynamisk!$F$50,O194&lt;=Dynamisk!$F$49),O194,#N/A)</f>
        <v>#N/A</v>
      </c>
      <c r="T194" s="34" t="e">
        <f>IF(O194&gt;=Dynamisk!$F$49,Data_sorteret!O194,#N/A)</f>
        <v>#N/A</v>
      </c>
      <c r="U194" s="17">
        <f>IF(P194&gt;=Dynamisk!$F$41,Dynamisk!$F$41,P194)</f>
        <v>74.703333321584452</v>
      </c>
      <c r="V194" s="22">
        <f>(IF(AND(P194&gt;=Dynamisk!$F$41,P194&lt;=Dynamisk!$F$40),P194,(IF(P194&gt;Dynamisk!$F$40,Dynamisk!$F$40,#N/A))))-U194</f>
        <v>81.877965817857117</v>
      </c>
      <c r="W194" s="22" t="e">
        <f>(IF(AND(P194&gt;=Dynamisk!$F$40,P194&lt;=Dynamisk!$F$39),P194,(IF(P194&gt;Dynamisk!$F$39,Dynamisk!$F$39,#N/A))))-V194-U194</f>
        <v>#N/A</v>
      </c>
      <c r="X194" s="23" t="e">
        <f>(IF(AND(P194&gt;=Dynamisk!$F$39,P194&lt;=Dynamisk!$F$38),P194,(IF(P194&gt;Dynamisk!$F$38,Dynamisk!$F$38,#N/A))))-V194-U194-W194</f>
        <v>#N/A</v>
      </c>
    </row>
    <row r="195" spans="1:24" x14ac:dyDescent="0.15">
      <c r="A195">
        <v>144</v>
      </c>
      <c r="B195">
        <v>144</v>
      </c>
      <c r="C195" t="s">
        <v>199</v>
      </c>
      <c r="D195" s="1">
        <v>9.1333333333333329</v>
      </c>
      <c r="E195" s="2">
        <f t="shared" si="10"/>
        <v>7.8666666666666671</v>
      </c>
      <c r="F195" s="1">
        <f>Dynamisk!$C$14</f>
        <v>27.397260273972602</v>
      </c>
      <c r="G195" s="1">
        <f t="shared" si="11"/>
        <v>1.1415525114155252</v>
      </c>
      <c r="H195" s="2">
        <f>Dynamisk!$C$15</f>
        <v>34.246575342465754</v>
      </c>
      <c r="I195" s="2">
        <f>E195/$E$4*Dynamisk!$C$16</f>
        <v>94.786848826774232</v>
      </c>
      <c r="J195" s="2">
        <f t="shared" si="12"/>
        <v>3.9494520344489263</v>
      </c>
      <c r="K195" s="2">
        <f>E195/$E$4*Dynamisk!$C$17</f>
        <v>118.48356103346779</v>
      </c>
      <c r="L195" s="2">
        <f>(E195/$E$4)*Dynamisk!$C$16+F195</f>
        <v>122.18410910074684</v>
      </c>
      <c r="M195" s="2">
        <f>Dynamisk!$C$20/365</f>
        <v>34.246575342465754</v>
      </c>
      <c r="N195" s="2">
        <f t="shared" si="13"/>
        <v>1.4269406392694064</v>
      </c>
      <c r="O195" s="2">
        <f>(E195/$E$4)*Dynamisk!$C$16+F195</f>
        <v>122.18410910074684</v>
      </c>
      <c r="P195" s="2">
        <f t="shared" si="14"/>
        <v>156.43068444321258</v>
      </c>
      <c r="Q195" s="17" t="e">
        <f>IF(O195&lt;=Dynamisk!$F$51,Data_sorteret!O195,#N/A)</f>
        <v>#N/A</v>
      </c>
      <c r="R195" s="22">
        <f>IF(AND(O195&gt;=Dynamisk!$F$51,O195&lt;=Dynamisk!$F$50),O195,#N/A)</f>
        <v>122.18410910074684</v>
      </c>
      <c r="S195" s="22" t="e">
        <f>IF(AND(O195&gt;=Dynamisk!$F$50,O195&lt;=Dynamisk!$F$49),O195,#N/A)</f>
        <v>#N/A</v>
      </c>
      <c r="T195" s="34" t="e">
        <f>IF(O195&gt;=Dynamisk!$F$49,Data_sorteret!O195,#N/A)</f>
        <v>#N/A</v>
      </c>
      <c r="U195" s="17">
        <f>IF(P195&gt;=Dynamisk!$F$41,Dynamisk!$F$41,P195)</f>
        <v>74.703333321584452</v>
      </c>
      <c r="V195" s="22">
        <f>(IF(AND(P195&gt;=Dynamisk!$F$41,P195&lt;=Dynamisk!$F$40),P195,(IF(P195&gt;Dynamisk!$F$40,Dynamisk!$F$40,#N/A))))-U195</f>
        <v>81.727351121628132</v>
      </c>
      <c r="W195" s="22" t="e">
        <f>(IF(AND(P195&gt;=Dynamisk!$F$40,P195&lt;=Dynamisk!$F$39),P195,(IF(P195&gt;Dynamisk!$F$39,Dynamisk!$F$39,#N/A))))-V195-U195</f>
        <v>#N/A</v>
      </c>
      <c r="X195" s="23" t="e">
        <f>(IF(AND(P195&gt;=Dynamisk!$F$39,P195&lt;=Dynamisk!$F$38),P195,(IF(P195&gt;Dynamisk!$F$38,Dynamisk!$F$38,#N/A))))-V195-U195-W195</f>
        <v>#N/A</v>
      </c>
    </row>
    <row r="196" spans="1:24" x14ac:dyDescent="0.15">
      <c r="A196">
        <v>298</v>
      </c>
      <c r="B196">
        <v>298</v>
      </c>
      <c r="C196" t="s">
        <v>353</v>
      </c>
      <c r="D196" s="1">
        <v>9.1583333333333314</v>
      </c>
      <c r="E196" s="2">
        <f t="shared" si="10"/>
        <v>7.8416666666666686</v>
      </c>
      <c r="F196" s="1">
        <f>Dynamisk!$C$14</f>
        <v>27.397260273972602</v>
      </c>
      <c r="G196" s="1">
        <f t="shared" si="11"/>
        <v>1.1415525114155252</v>
      </c>
      <c r="H196" s="2">
        <f>Dynamisk!$C$15</f>
        <v>34.246575342465754</v>
      </c>
      <c r="I196" s="2">
        <f>E196/$E$4*Dynamisk!$C$16</f>
        <v>94.485619434316291</v>
      </c>
      <c r="J196" s="2">
        <f t="shared" si="12"/>
        <v>3.9369008097631788</v>
      </c>
      <c r="K196" s="2">
        <f>E196/$E$4*Dynamisk!$C$17</f>
        <v>118.10702429289536</v>
      </c>
      <c r="L196" s="2">
        <f>(E196/$E$4)*Dynamisk!$C$16+F196</f>
        <v>121.8828797082889</v>
      </c>
      <c r="M196" s="2">
        <f>Dynamisk!$C$20/365</f>
        <v>34.246575342465754</v>
      </c>
      <c r="N196" s="2">
        <f t="shared" si="13"/>
        <v>1.4269406392694064</v>
      </c>
      <c r="O196" s="2">
        <f>(E196/$E$4)*Dynamisk!$C$16+F196</f>
        <v>121.8828797082889</v>
      </c>
      <c r="P196" s="2">
        <f t="shared" si="14"/>
        <v>156.12945505075464</v>
      </c>
      <c r="Q196" s="17" t="e">
        <f>IF(O196&lt;=Dynamisk!$F$51,Data_sorteret!O196,#N/A)</f>
        <v>#N/A</v>
      </c>
      <c r="R196" s="22">
        <f>IF(AND(O196&gt;=Dynamisk!$F$51,O196&lt;=Dynamisk!$F$50),O196,#N/A)</f>
        <v>121.8828797082889</v>
      </c>
      <c r="S196" s="22" t="e">
        <f>IF(AND(O196&gt;=Dynamisk!$F$50,O196&lt;=Dynamisk!$F$49),O196,#N/A)</f>
        <v>#N/A</v>
      </c>
      <c r="T196" s="34" t="e">
        <f>IF(O196&gt;=Dynamisk!$F$49,Data_sorteret!O196,#N/A)</f>
        <v>#N/A</v>
      </c>
      <c r="U196" s="17">
        <f>IF(P196&gt;=Dynamisk!$F$41,Dynamisk!$F$41,P196)</f>
        <v>74.703333321584452</v>
      </c>
      <c r="V196" s="22">
        <f>(IF(AND(P196&gt;=Dynamisk!$F$41,P196&lt;=Dynamisk!$F$40),P196,(IF(P196&gt;Dynamisk!$F$40,Dynamisk!$F$40,#N/A))))-U196</f>
        <v>81.426121729170191</v>
      </c>
      <c r="W196" s="22" t="e">
        <f>(IF(AND(P196&gt;=Dynamisk!$F$40,P196&lt;=Dynamisk!$F$39),P196,(IF(P196&gt;Dynamisk!$F$39,Dynamisk!$F$39,#N/A))))-V196-U196</f>
        <v>#N/A</v>
      </c>
      <c r="X196" s="23" t="e">
        <f>(IF(AND(P196&gt;=Dynamisk!$F$39,P196&lt;=Dynamisk!$F$38),P196,(IF(P196&gt;Dynamisk!$F$38,Dynamisk!$F$38,#N/A))))-V196-U196-W196</f>
        <v>#N/A</v>
      </c>
    </row>
    <row r="197" spans="1:24" x14ac:dyDescent="0.15">
      <c r="A197">
        <v>278</v>
      </c>
      <c r="B197">
        <v>278</v>
      </c>
      <c r="C197" t="s">
        <v>333</v>
      </c>
      <c r="D197" s="1">
        <v>9.3166666666666664</v>
      </c>
      <c r="E197" s="2">
        <f t="shared" si="10"/>
        <v>7.6833333333333336</v>
      </c>
      <c r="F197" s="1">
        <f>Dynamisk!$C$14</f>
        <v>27.397260273972602</v>
      </c>
      <c r="G197" s="1">
        <f t="shared" si="11"/>
        <v>1.1415525114155252</v>
      </c>
      <c r="H197" s="2">
        <f>Dynamisk!$C$15</f>
        <v>34.246575342465754</v>
      </c>
      <c r="I197" s="2">
        <f>E197/$E$4*Dynamisk!$C$16</f>
        <v>92.57783328208248</v>
      </c>
      <c r="J197" s="2">
        <f t="shared" si="12"/>
        <v>3.8574097200867699</v>
      </c>
      <c r="K197" s="2">
        <f>E197/$E$4*Dynamisk!$C$17</f>
        <v>115.72229160260309</v>
      </c>
      <c r="L197" s="2">
        <f>(E197/$E$4)*Dynamisk!$C$16+F197</f>
        <v>119.97509355605509</v>
      </c>
      <c r="M197" s="2">
        <f>Dynamisk!$C$20/365</f>
        <v>34.246575342465754</v>
      </c>
      <c r="N197" s="2">
        <f t="shared" si="13"/>
        <v>1.4269406392694064</v>
      </c>
      <c r="O197" s="2">
        <f>(E197/$E$4)*Dynamisk!$C$16+F197</f>
        <v>119.97509355605509</v>
      </c>
      <c r="P197" s="2">
        <f t="shared" si="14"/>
        <v>154.22166889852085</v>
      </c>
      <c r="Q197" s="17" t="e">
        <f>IF(O197&lt;=Dynamisk!$F$51,Data_sorteret!O197,#N/A)</f>
        <v>#N/A</v>
      </c>
      <c r="R197" s="22">
        <f>IF(AND(O197&gt;=Dynamisk!$F$51,O197&lt;=Dynamisk!$F$50),O197,#N/A)</f>
        <v>119.97509355605509</v>
      </c>
      <c r="S197" s="22" t="e">
        <f>IF(AND(O197&gt;=Dynamisk!$F$50,O197&lt;=Dynamisk!$F$49),O197,#N/A)</f>
        <v>#N/A</v>
      </c>
      <c r="T197" s="34" t="e">
        <f>IF(O197&gt;=Dynamisk!$F$49,Data_sorteret!O197,#N/A)</f>
        <v>#N/A</v>
      </c>
      <c r="U197" s="17">
        <f>IF(P197&gt;=Dynamisk!$F$41,Dynamisk!$F$41,P197)</f>
        <v>74.703333321584452</v>
      </c>
      <c r="V197" s="22">
        <f>(IF(AND(P197&gt;=Dynamisk!$F$41,P197&lt;=Dynamisk!$F$40),P197,(IF(P197&gt;Dynamisk!$F$40,Dynamisk!$F$40,#N/A))))-U197</f>
        <v>79.518335576936394</v>
      </c>
      <c r="W197" s="22" t="e">
        <f>(IF(AND(P197&gt;=Dynamisk!$F$40,P197&lt;=Dynamisk!$F$39),P197,(IF(P197&gt;Dynamisk!$F$39,Dynamisk!$F$39,#N/A))))-V197-U197</f>
        <v>#N/A</v>
      </c>
      <c r="X197" s="23" t="e">
        <f>(IF(AND(P197&gt;=Dynamisk!$F$39,P197&lt;=Dynamisk!$F$38),P197,(IF(P197&gt;Dynamisk!$F$38,Dynamisk!$F$38,#N/A))))-V197-U197-W197</f>
        <v>#N/A</v>
      </c>
    </row>
    <row r="198" spans="1:24" x14ac:dyDescent="0.15">
      <c r="A198">
        <v>137</v>
      </c>
      <c r="B198">
        <v>137</v>
      </c>
      <c r="C198" t="s">
        <v>192</v>
      </c>
      <c r="D198" s="1">
        <v>9.4125000000000014</v>
      </c>
      <c r="E198" s="2">
        <f t="shared" si="10"/>
        <v>7.5874999999999986</v>
      </c>
      <c r="F198" s="1">
        <f>Dynamisk!$C$14</f>
        <v>27.397260273972602</v>
      </c>
      <c r="G198" s="1">
        <f t="shared" si="11"/>
        <v>1.1415525114155252</v>
      </c>
      <c r="H198" s="2">
        <f>Dynamisk!$C$15</f>
        <v>34.246575342465754</v>
      </c>
      <c r="I198" s="2">
        <f>E198/$E$4*Dynamisk!$C$16</f>
        <v>91.423120610993564</v>
      </c>
      <c r="J198" s="2">
        <f t="shared" si="12"/>
        <v>3.809296692124732</v>
      </c>
      <c r="K198" s="2">
        <f>E198/$E$4*Dynamisk!$C$17</f>
        <v>114.27890076374196</v>
      </c>
      <c r="L198" s="2">
        <f>(E198/$E$4)*Dynamisk!$C$16+F198</f>
        <v>118.82038088496617</v>
      </c>
      <c r="M198" s="2">
        <f>Dynamisk!$C$20/365</f>
        <v>34.246575342465754</v>
      </c>
      <c r="N198" s="2">
        <f t="shared" si="13"/>
        <v>1.4269406392694064</v>
      </c>
      <c r="O198" s="2">
        <f>(E198/$E$4)*Dynamisk!$C$16+F198</f>
        <v>118.82038088496617</v>
      </c>
      <c r="P198" s="2">
        <f t="shared" si="14"/>
        <v>153.06695622743192</v>
      </c>
      <c r="Q198" s="17" t="e">
        <f>IF(O198&lt;=Dynamisk!$F$51,Data_sorteret!O198,#N/A)</f>
        <v>#N/A</v>
      </c>
      <c r="R198" s="22">
        <f>IF(AND(O198&gt;=Dynamisk!$F$51,O198&lt;=Dynamisk!$F$50),O198,#N/A)</f>
        <v>118.82038088496617</v>
      </c>
      <c r="S198" s="22" t="e">
        <f>IF(AND(O198&gt;=Dynamisk!$F$50,O198&lt;=Dynamisk!$F$49),O198,#N/A)</f>
        <v>#N/A</v>
      </c>
      <c r="T198" s="34" t="e">
        <f>IF(O198&gt;=Dynamisk!$F$49,Data_sorteret!O198,#N/A)</f>
        <v>#N/A</v>
      </c>
      <c r="U198" s="17">
        <f>IF(P198&gt;=Dynamisk!$F$41,Dynamisk!$F$41,P198)</f>
        <v>74.703333321584452</v>
      </c>
      <c r="V198" s="22">
        <f>(IF(AND(P198&gt;=Dynamisk!$F$41,P198&lt;=Dynamisk!$F$40),P198,(IF(P198&gt;Dynamisk!$F$40,Dynamisk!$F$40,#N/A))))-U198</f>
        <v>78.363622905847464</v>
      </c>
      <c r="W198" s="22" t="e">
        <f>(IF(AND(P198&gt;=Dynamisk!$F$40,P198&lt;=Dynamisk!$F$39),P198,(IF(P198&gt;Dynamisk!$F$39,Dynamisk!$F$39,#N/A))))-V198-U198</f>
        <v>#N/A</v>
      </c>
      <c r="X198" s="23" t="e">
        <f>(IF(AND(P198&gt;=Dynamisk!$F$39,P198&lt;=Dynamisk!$F$38),P198,(IF(P198&gt;Dynamisk!$F$38,Dynamisk!$F$38,#N/A))))-V198-U198-W198</f>
        <v>#N/A</v>
      </c>
    </row>
    <row r="199" spans="1:24" x14ac:dyDescent="0.15">
      <c r="A199">
        <v>164</v>
      </c>
      <c r="B199">
        <v>164</v>
      </c>
      <c r="C199" t="s">
        <v>219</v>
      </c>
      <c r="D199" s="1">
        <v>9.4166666666666661</v>
      </c>
      <c r="E199" s="2">
        <f t="shared" ref="E199:E262" si="15">IF(D199&lt;=17,17-D199,0)</f>
        <v>7.5833333333333339</v>
      </c>
      <c r="F199" s="1">
        <f>Dynamisk!$C$14</f>
        <v>27.397260273972602</v>
      </c>
      <c r="G199" s="1">
        <f t="shared" ref="G199:G262" si="16">F199/24</f>
        <v>1.1415525114155252</v>
      </c>
      <c r="H199" s="2">
        <f>Dynamisk!$C$15</f>
        <v>34.246575342465754</v>
      </c>
      <c r="I199" s="2">
        <f>E199/$E$4*Dynamisk!$C$16</f>
        <v>91.372915712250588</v>
      </c>
      <c r="J199" s="2">
        <f t="shared" ref="J199:J262" si="17">I199/24</f>
        <v>3.8072048213437744</v>
      </c>
      <c r="K199" s="2">
        <f>E199/$E$4*Dynamisk!$C$17</f>
        <v>114.21614464031323</v>
      </c>
      <c r="L199" s="2">
        <f>(E199/$E$4)*Dynamisk!$C$16+F199</f>
        <v>118.77017598622319</v>
      </c>
      <c r="M199" s="2">
        <f>Dynamisk!$C$20/365</f>
        <v>34.246575342465754</v>
      </c>
      <c r="N199" s="2">
        <f t="shared" ref="N199:N262" si="18">M199/24</f>
        <v>1.4269406392694064</v>
      </c>
      <c r="O199" s="2">
        <f>(E199/$E$4)*Dynamisk!$C$16+F199</f>
        <v>118.77017598622319</v>
      </c>
      <c r="P199" s="2">
        <f t="shared" ref="P199:P262" si="19">(N199+J199+G199)*24</f>
        <v>153.01675132868894</v>
      </c>
      <c r="Q199" s="17" t="e">
        <f>IF(O199&lt;=Dynamisk!$F$51,Data_sorteret!O199,#N/A)</f>
        <v>#N/A</v>
      </c>
      <c r="R199" s="22">
        <f>IF(AND(O199&gt;=Dynamisk!$F$51,O199&lt;=Dynamisk!$F$50),O199,#N/A)</f>
        <v>118.77017598622319</v>
      </c>
      <c r="S199" s="22" t="e">
        <f>IF(AND(O199&gt;=Dynamisk!$F$50,O199&lt;=Dynamisk!$F$49),O199,#N/A)</f>
        <v>#N/A</v>
      </c>
      <c r="T199" s="34" t="e">
        <f>IF(O199&gt;=Dynamisk!$F$49,Data_sorteret!O199,#N/A)</f>
        <v>#N/A</v>
      </c>
      <c r="U199" s="17">
        <f>IF(P199&gt;=Dynamisk!$F$41,Dynamisk!$F$41,P199)</f>
        <v>74.703333321584452</v>
      </c>
      <c r="V199" s="22">
        <f>(IF(AND(P199&gt;=Dynamisk!$F$41,P199&lt;=Dynamisk!$F$40),P199,(IF(P199&gt;Dynamisk!$F$40,Dynamisk!$F$40,#N/A))))-U199</f>
        <v>78.313418007104488</v>
      </c>
      <c r="W199" s="22" t="e">
        <f>(IF(AND(P199&gt;=Dynamisk!$F$40,P199&lt;=Dynamisk!$F$39),P199,(IF(P199&gt;Dynamisk!$F$39,Dynamisk!$F$39,#N/A))))-V199-U199</f>
        <v>#N/A</v>
      </c>
      <c r="X199" s="23" t="e">
        <f>(IF(AND(P199&gt;=Dynamisk!$F$39,P199&lt;=Dynamisk!$F$38),P199,(IF(P199&gt;Dynamisk!$F$38,Dynamisk!$F$38,#N/A))))-V199-U199-W199</f>
        <v>#N/A</v>
      </c>
    </row>
    <row r="200" spans="1:24" x14ac:dyDescent="0.15">
      <c r="A200">
        <v>147</v>
      </c>
      <c r="B200">
        <v>147</v>
      </c>
      <c r="C200" t="s">
        <v>202</v>
      </c>
      <c r="D200" s="1">
        <v>9.4375000000000018</v>
      </c>
      <c r="E200" s="2">
        <f t="shared" si="15"/>
        <v>7.5624999999999982</v>
      </c>
      <c r="F200" s="1">
        <f>Dynamisk!$C$14</f>
        <v>27.397260273972602</v>
      </c>
      <c r="G200" s="1">
        <f t="shared" si="16"/>
        <v>1.1415525114155252</v>
      </c>
      <c r="H200" s="2">
        <f>Dynamisk!$C$15</f>
        <v>34.246575342465754</v>
      </c>
      <c r="I200" s="2">
        <f>E200/$E$4*Dynamisk!$C$16</f>
        <v>91.121891218535595</v>
      </c>
      <c r="J200" s="2">
        <f t="shared" si="17"/>
        <v>3.7967454674389831</v>
      </c>
      <c r="K200" s="2">
        <f>E200/$E$4*Dynamisk!$C$17</f>
        <v>113.9023640231695</v>
      </c>
      <c r="L200" s="2">
        <f>(E200/$E$4)*Dynamisk!$C$16+F200</f>
        <v>118.5191514925082</v>
      </c>
      <c r="M200" s="2">
        <f>Dynamisk!$C$20/365</f>
        <v>34.246575342465754</v>
      </c>
      <c r="N200" s="2">
        <f t="shared" si="18"/>
        <v>1.4269406392694064</v>
      </c>
      <c r="O200" s="2">
        <f>(E200/$E$4)*Dynamisk!$C$16+F200</f>
        <v>118.5191514925082</v>
      </c>
      <c r="P200" s="2">
        <f t="shared" si="19"/>
        <v>152.76572683497395</v>
      </c>
      <c r="Q200" s="17" t="e">
        <f>IF(O200&lt;=Dynamisk!$F$51,Data_sorteret!O200,#N/A)</f>
        <v>#N/A</v>
      </c>
      <c r="R200" s="22">
        <f>IF(AND(O200&gt;=Dynamisk!$F$51,O200&lt;=Dynamisk!$F$50),O200,#N/A)</f>
        <v>118.5191514925082</v>
      </c>
      <c r="S200" s="22" t="e">
        <f>IF(AND(O200&gt;=Dynamisk!$F$50,O200&lt;=Dynamisk!$F$49),O200,#N/A)</f>
        <v>#N/A</v>
      </c>
      <c r="T200" s="34" t="e">
        <f>IF(O200&gt;=Dynamisk!$F$49,Data_sorteret!O200,#N/A)</f>
        <v>#N/A</v>
      </c>
      <c r="U200" s="17">
        <f>IF(P200&gt;=Dynamisk!$F$41,Dynamisk!$F$41,P200)</f>
        <v>74.703333321584452</v>
      </c>
      <c r="V200" s="22">
        <f>(IF(AND(P200&gt;=Dynamisk!$F$41,P200&lt;=Dynamisk!$F$40),P200,(IF(P200&gt;Dynamisk!$F$40,Dynamisk!$F$40,#N/A))))-U200</f>
        <v>78.062393513389495</v>
      </c>
      <c r="W200" s="22" t="e">
        <f>(IF(AND(P200&gt;=Dynamisk!$F$40,P200&lt;=Dynamisk!$F$39),P200,(IF(P200&gt;Dynamisk!$F$39,Dynamisk!$F$39,#N/A))))-V200-U200</f>
        <v>#N/A</v>
      </c>
      <c r="X200" s="23" t="e">
        <f>(IF(AND(P200&gt;=Dynamisk!$F$39,P200&lt;=Dynamisk!$F$38),P200,(IF(P200&gt;Dynamisk!$F$38,Dynamisk!$F$38,#N/A))))-V200-U200-W200</f>
        <v>#N/A</v>
      </c>
    </row>
    <row r="201" spans="1:24" x14ac:dyDescent="0.15">
      <c r="A201">
        <v>291</v>
      </c>
      <c r="B201">
        <v>291</v>
      </c>
      <c r="C201" t="s">
        <v>346</v>
      </c>
      <c r="D201" s="1">
        <v>9.4416666666666647</v>
      </c>
      <c r="E201" s="2">
        <f t="shared" si="15"/>
        <v>7.5583333333333353</v>
      </c>
      <c r="F201" s="1">
        <f>Dynamisk!$C$14</f>
        <v>27.397260273972602</v>
      </c>
      <c r="G201" s="1">
        <f t="shared" si="16"/>
        <v>1.1415525114155252</v>
      </c>
      <c r="H201" s="2">
        <f>Dynamisk!$C$15</f>
        <v>34.246575342465754</v>
      </c>
      <c r="I201" s="2">
        <f>E201/$E$4*Dynamisk!$C$16</f>
        <v>91.071686319792647</v>
      </c>
      <c r="J201" s="2">
        <f t="shared" si="17"/>
        <v>3.7946535966580268</v>
      </c>
      <c r="K201" s="2">
        <f>E201/$E$4*Dynamisk!$C$17</f>
        <v>113.83960789974081</v>
      </c>
      <c r="L201" s="2">
        <f>(E201/$E$4)*Dynamisk!$C$16+F201</f>
        <v>118.46894659376525</v>
      </c>
      <c r="M201" s="2">
        <f>Dynamisk!$C$20/365</f>
        <v>34.246575342465754</v>
      </c>
      <c r="N201" s="2">
        <f t="shared" si="18"/>
        <v>1.4269406392694064</v>
      </c>
      <c r="O201" s="2">
        <f>(E201/$E$4)*Dynamisk!$C$16+F201</f>
        <v>118.46894659376525</v>
      </c>
      <c r="P201" s="2">
        <f t="shared" si="19"/>
        <v>152.715521936231</v>
      </c>
      <c r="Q201" s="17" t="e">
        <f>IF(O201&lt;=Dynamisk!$F$51,Data_sorteret!O201,#N/A)</f>
        <v>#N/A</v>
      </c>
      <c r="R201" s="22">
        <f>IF(AND(O201&gt;=Dynamisk!$F$51,O201&lt;=Dynamisk!$F$50),O201,#N/A)</f>
        <v>118.46894659376525</v>
      </c>
      <c r="S201" s="22" t="e">
        <f>IF(AND(O201&gt;=Dynamisk!$F$50,O201&lt;=Dynamisk!$F$49),O201,#N/A)</f>
        <v>#N/A</v>
      </c>
      <c r="T201" s="34" t="e">
        <f>IF(O201&gt;=Dynamisk!$F$49,Data_sorteret!O201,#N/A)</f>
        <v>#N/A</v>
      </c>
      <c r="U201" s="17">
        <f>IF(P201&gt;=Dynamisk!$F$41,Dynamisk!$F$41,P201)</f>
        <v>74.703333321584452</v>
      </c>
      <c r="V201" s="22">
        <f>(IF(AND(P201&gt;=Dynamisk!$F$41,P201&lt;=Dynamisk!$F$40),P201,(IF(P201&gt;Dynamisk!$F$40,Dynamisk!$F$40,#N/A))))-U201</f>
        <v>78.012188614646547</v>
      </c>
      <c r="W201" s="22" t="e">
        <f>(IF(AND(P201&gt;=Dynamisk!$F$40,P201&lt;=Dynamisk!$F$39),P201,(IF(P201&gt;Dynamisk!$F$39,Dynamisk!$F$39,#N/A))))-V201-U201</f>
        <v>#N/A</v>
      </c>
      <c r="X201" s="23" t="e">
        <f>(IF(AND(P201&gt;=Dynamisk!$F$39,P201&lt;=Dynamisk!$F$38),P201,(IF(P201&gt;Dynamisk!$F$38,Dynamisk!$F$38,#N/A))))-V201-U201-W201</f>
        <v>#N/A</v>
      </c>
    </row>
    <row r="202" spans="1:24" x14ac:dyDescent="0.15">
      <c r="A202">
        <v>297</v>
      </c>
      <c r="B202">
        <v>297</v>
      </c>
      <c r="C202" t="s">
        <v>352</v>
      </c>
      <c r="D202" s="1">
        <v>9.5</v>
      </c>
      <c r="E202" s="2">
        <f t="shared" si="15"/>
        <v>7.5</v>
      </c>
      <c r="F202" s="1">
        <f>Dynamisk!$C$14</f>
        <v>27.397260273972602</v>
      </c>
      <c r="G202" s="1">
        <f t="shared" si="16"/>
        <v>1.1415525114155252</v>
      </c>
      <c r="H202" s="2">
        <f>Dynamisk!$C$15</f>
        <v>34.246575342465754</v>
      </c>
      <c r="I202" s="2">
        <f>E202/$E$4*Dynamisk!$C$16</f>
        <v>90.3688177373907</v>
      </c>
      <c r="J202" s="2">
        <f t="shared" si="17"/>
        <v>3.7653674057246125</v>
      </c>
      <c r="K202" s="2">
        <f>E202/$E$4*Dynamisk!$C$17</f>
        <v>112.96102217173836</v>
      </c>
      <c r="L202" s="2">
        <f>(E202/$E$4)*Dynamisk!$C$16+F202</f>
        <v>117.76607801136331</v>
      </c>
      <c r="M202" s="2">
        <f>Dynamisk!$C$20/365</f>
        <v>34.246575342465754</v>
      </c>
      <c r="N202" s="2">
        <f t="shared" si="18"/>
        <v>1.4269406392694064</v>
      </c>
      <c r="O202" s="2">
        <f>(E202/$E$4)*Dynamisk!$C$16+F202</f>
        <v>117.76607801136331</v>
      </c>
      <c r="P202" s="2">
        <f t="shared" si="19"/>
        <v>152.01265335382905</v>
      </c>
      <c r="Q202" s="17" t="e">
        <f>IF(O202&lt;=Dynamisk!$F$51,Data_sorteret!O202,#N/A)</f>
        <v>#N/A</v>
      </c>
      <c r="R202" s="22">
        <f>IF(AND(O202&gt;=Dynamisk!$F$51,O202&lt;=Dynamisk!$F$50),O202,#N/A)</f>
        <v>117.76607801136331</v>
      </c>
      <c r="S202" s="22" t="e">
        <f>IF(AND(O202&gt;=Dynamisk!$F$50,O202&lt;=Dynamisk!$F$49),O202,#N/A)</f>
        <v>#N/A</v>
      </c>
      <c r="T202" s="34" t="e">
        <f>IF(O202&gt;=Dynamisk!$F$49,Data_sorteret!O202,#N/A)</f>
        <v>#N/A</v>
      </c>
      <c r="U202" s="17">
        <f>IF(P202&gt;=Dynamisk!$F$41,Dynamisk!$F$41,P202)</f>
        <v>74.703333321584452</v>
      </c>
      <c r="V202" s="22">
        <f>(IF(AND(P202&gt;=Dynamisk!$F$41,P202&lt;=Dynamisk!$F$40),P202,(IF(P202&gt;Dynamisk!$F$40,Dynamisk!$F$40,#N/A))))-U202</f>
        <v>77.309320032244599</v>
      </c>
      <c r="W202" s="22" t="e">
        <f>(IF(AND(P202&gt;=Dynamisk!$F$40,P202&lt;=Dynamisk!$F$39),P202,(IF(P202&gt;Dynamisk!$F$39,Dynamisk!$F$39,#N/A))))-V202-U202</f>
        <v>#N/A</v>
      </c>
      <c r="X202" s="23" t="e">
        <f>(IF(AND(P202&gt;=Dynamisk!$F$39,P202&lt;=Dynamisk!$F$38),P202,(IF(P202&gt;Dynamisk!$F$38,Dynamisk!$F$38,#N/A))))-V202-U202-W202</f>
        <v>#N/A</v>
      </c>
    </row>
    <row r="203" spans="1:24" x14ac:dyDescent="0.15">
      <c r="A203">
        <v>274</v>
      </c>
      <c r="B203">
        <v>274</v>
      </c>
      <c r="C203" t="s">
        <v>329</v>
      </c>
      <c r="D203" s="1">
        <v>9.6</v>
      </c>
      <c r="E203" s="2">
        <f t="shared" si="15"/>
        <v>7.4</v>
      </c>
      <c r="F203" s="1">
        <f>Dynamisk!$C$14</f>
        <v>27.397260273972602</v>
      </c>
      <c r="G203" s="1">
        <f t="shared" si="16"/>
        <v>1.1415525114155252</v>
      </c>
      <c r="H203" s="2">
        <f>Dynamisk!$C$15</f>
        <v>34.246575342465754</v>
      </c>
      <c r="I203" s="2">
        <f>E203/$E$4*Dynamisk!$C$16</f>
        <v>89.163900167558822</v>
      </c>
      <c r="J203" s="2">
        <f t="shared" si="17"/>
        <v>3.7151625069816174</v>
      </c>
      <c r="K203" s="2">
        <f>E203/$E$4*Dynamisk!$C$17</f>
        <v>111.45487520944853</v>
      </c>
      <c r="L203" s="2">
        <f>(E203/$E$4)*Dynamisk!$C$16+F203</f>
        <v>116.56116044153143</v>
      </c>
      <c r="M203" s="2">
        <f>Dynamisk!$C$20/365</f>
        <v>34.246575342465754</v>
      </c>
      <c r="N203" s="2">
        <f t="shared" si="18"/>
        <v>1.4269406392694064</v>
      </c>
      <c r="O203" s="2">
        <f>(E203/$E$4)*Dynamisk!$C$16+F203</f>
        <v>116.56116044153143</v>
      </c>
      <c r="P203" s="2">
        <f t="shared" si="19"/>
        <v>150.80773578399717</v>
      </c>
      <c r="Q203" s="17" t="e">
        <f>IF(O203&lt;=Dynamisk!$F$51,Data_sorteret!O203,#N/A)</f>
        <v>#N/A</v>
      </c>
      <c r="R203" s="22">
        <f>IF(AND(O203&gt;=Dynamisk!$F$51,O203&lt;=Dynamisk!$F$50),O203,#N/A)</f>
        <v>116.56116044153143</v>
      </c>
      <c r="S203" s="22" t="e">
        <f>IF(AND(O203&gt;=Dynamisk!$F$50,O203&lt;=Dynamisk!$F$49),O203,#N/A)</f>
        <v>#N/A</v>
      </c>
      <c r="T203" s="34" t="e">
        <f>IF(O203&gt;=Dynamisk!$F$49,Data_sorteret!O203,#N/A)</f>
        <v>#N/A</v>
      </c>
      <c r="U203" s="17">
        <f>IF(P203&gt;=Dynamisk!$F$41,Dynamisk!$F$41,P203)</f>
        <v>74.703333321584452</v>
      </c>
      <c r="V203" s="22">
        <f>(IF(AND(P203&gt;=Dynamisk!$F$41,P203&lt;=Dynamisk!$F$40),P203,(IF(P203&gt;Dynamisk!$F$40,Dynamisk!$F$40,#N/A))))-U203</f>
        <v>76.104402462412722</v>
      </c>
      <c r="W203" s="22" t="e">
        <f>(IF(AND(P203&gt;=Dynamisk!$F$40,P203&lt;=Dynamisk!$F$39),P203,(IF(P203&gt;Dynamisk!$F$39,Dynamisk!$F$39,#N/A))))-V203-U203</f>
        <v>#N/A</v>
      </c>
      <c r="X203" s="23" t="e">
        <f>(IF(AND(P203&gt;=Dynamisk!$F$39,P203&lt;=Dynamisk!$F$38),P203,(IF(P203&gt;Dynamisk!$F$38,Dynamisk!$F$38,#N/A))))-V203-U203-W203</f>
        <v>#N/A</v>
      </c>
    </row>
    <row r="204" spans="1:24" x14ac:dyDescent="0.15">
      <c r="A204">
        <v>309</v>
      </c>
      <c r="B204">
        <v>309</v>
      </c>
      <c r="C204" t="s">
        <v>364</v>
      </c>
      <c r="D204" s="1">
        <v>9.6291666666666647</v>
      </c>
      <c r="E204" s="2">
        <f t="shared" si="15"/>
        <v>7.3708333333333353</v>
      </c>
      <c r="F204" s="1">
        <f>Dynamisk!$C$14</f>
        <v>27.397260273972602</v>
      </c>
      <c r="G204" s="1">
        <f t="shared" si="16"/>
        <v>1.1415525114155252</v>
      </c>
      <c r="H204" s="2">
        <f>Dynamisk!$C$15</f>
        <v>34.246575342465754</v>
      </c>
      <c r="I204" s="2">
        <f>E204/$E$4*Dynamisk!$C$16</f>
        <v>88.812465876357876</v>
      </c>
      <c r="J204" s="2">
        <f t="shared" si="17"/>
        <v>3.7005194115149114</v>
      </c>
      <c r="K204" s="2">
        <f>E204/$E$4*Dynamisk!$C$17</f>
        <v>111.01558234544734</v>
      </c>
      <c r="L204" s="2">
        <f>(E204/$E$4)*Dynamisk!$C$16+F204</f>
        <v>116.20972615033048</v>
      </c>
      <c r="M204" s="2">
        <f>Dynamisk!$C$20/365</f>
        <v>34.246575342465754</v>
      </c>
      <c r="N204" s="2">
        <f t="shared" si="18"/>
        <v>1.4269406392694064</v>
      </c>
      <c r="O204" s="2">
        <f>(E204/$E$4)*Dynamisk!$C$16+F204</f>
        <v>116.20972615033048</v>
      </c>
      <c r="P204" s="2">
        <f t="shared" si="19"/>
        <v>150.45630149279623</v>
      </c>
      <c r="Q204" s="17" t="e">
        <f>IF(O204&lt;=Dynamisk!$F$51,Data_sorteret!O204,#N/A)</f>
        <v>#N/A</v>
      </c>
      <c r="R204" s="22">
        <f>IF(AND(O204&gt;=Dynamisk!$F$51,O204&lt;=Dynamisk!$F$50),O204,#N/A)</f>
        <v>116.20972615033048</v>
      </c>
      <c r="S204" s="22" t="e">
        <f>IF(AND(O204&gt;=Dynamisk!$F$50,O204&lt;=Dynamisk!$F$49),O204,#N/A)</f>
        <v>#N/A</v>
      </c>
      <c r="T204" s="34" t="e">
        <f>IF(O204&gt;=Dynamisk!$F$49,Data_sorteret!O204,#N/A)</f>
        <v>#N/A</v>
      </c>
      <c r="U204" s="17">
        <f>IF(P204&gt;=Dynamisk!$F$41,Dynamisk!$F$41,P204)</f>
        <v>74.703333321584452</v>
      </c>
      <c r="V204" s="22">
        <f>(IF(AND(P204&gt;=Dynamisk!$F$41,P204&lt;=Dynamisk!$F$40),P204,(IF(P204&gt;Dynamisk!$F$40,Dynamisk!$F$40,#N/A))))-U204</f>
        <v>75.752968171211776</v>
      </c>
      <c r="W204" s="22" t="e">
        <f>(IF(AND(P204&gt;=Dynamisk!$F$40,P204&lt;=Dynamisk!$F$39),P204,(IF(P204&gt;Dynamisk!$F$39,Dynamisk!$F$39,#N/A))))-V204-U204</f>
        <v>#N/A</v>
      </c>
      <c r="X204" s="23" t="e">
        <f>(IF(AND(P204&gt;=Dynamisk!$F$39,P204&lt;=Dynamisk!$F$38),P204,(IF(P204&gt;Dynamisk!$F$38,Dynamisk!$F$38,#N/A))))-V204-U204-W204</f>
        <v>#N/A</v>
      </c>
    </row>
    <row r="205" spans="1:24" x14ac:dyDescent="0.15">
      <c r="A205">
        <v>117</v>
      </c>
      <c r="B205">
        <v>117</v>
      </c>
      <c r="C205" t="s">
        <v>172</v>
      </c>
      <c r="D205" s="1">
        <v>9.6333333333333329</v>
      </c>
      <c r="E205" s="2">
        <f t="shared" si="15"/>
        <v>7.3666666666666671</v>
      </c>
      <c r="F205" s="1">
        <f>Dynamisk!$C$14</f>
        <v>27.397260273972602</v>
      </c>
      <c r="G205" s="1">
        <f t="shared" si="16"/>
        <v>1.1415525114155252</v>
      </c>
      <c r="H205" s="2">
        <f>Dynamisk!$C$15</f>
        <v>34.246575342465754</v>
      </c>
      <c r="I205" s="2">
        <f>E205/$E$4*Dynamisk!$C$16</f>
        <v>88.762260977614858</v>
      </c>
      <c r="J205" s="2">
        <f t="shared" si="17"/>
        <v>3.6984275407339524</v>
      </c>
      <c r="K205" s="2">
        <f>E205/$E$4*Dynamisk!$C$17</f>
        <v>110.95282622201857</v>
      </c>
      <c r="L205" s="2">
        <f>(E205/$E$4)*Dynamisk!$C$16+F205</f>
        <v>116.15952125158746</v>
      </c>
      <c r="M205" s="2">
        <f>Dynamisk!$C$20/365</f>
        <v>34.246575342465754</v>
      </c>
      <c r="N205" s="2">
        <f t="shared" si="18"/>
        <v>1.4269406392694064</v>
      </c>
      <c r="O205" s="2">
        <f>(E205/$E$4)*Dynamisk!$C$16+F205</f>
        <v>116.15952125158746</v>
      </c>
      <c r="P205" s="2">
        <f t="shared" si="19"/>
        <v>150.40609659405322</v>
      </c>
      <c r="Q205" s="17" t="e">
        <f>IF(O205&lt;=Dynamisk!$F$51,Data_sorteret!O205,#N/A)</f>
        <v>#N/A</v>
      </c>
      <c r="R205" s="22">
        <f>IF(AND(O205&gt;=Dynamisk!$F$51,O205&lt;=Dynamisk!$F$50),O205,#N/A)</f>
        <v>116.15952125158746</v>
      </c>
      <c r="S205" s="22" t="e">
        <f>IF(AND(O205&gt;=Dynamisk!$F$50,O205&lt;=Dynamisk!$F$49),O205,#N/A)</f>
        <v>#N/A</v>
      </c>
      <c r="T205" s="34" t="e">
        <f>IF(O205&gt;=Dynamisk!$F$49,Data_sorteret!O205,#N/A)</f>
        <v>#N/A</v>
      </c>
      <c r="U205" s="17">
        <f>IF(P205&gt;=Dynamisk!$F$41,Dynamisk!$F$41,P205)</f>
        <v>74.703333321584452</v>
      </c>
      <c r="V205" s="22">
        <f>(IF(AND(P205&gt;=Dynamisk!$F$41,P205&lt;=Dynamisk!$F$40),P205,(IF(P205&gt;Dynamisk!$F$40,Dynamisk!$F$40,#N/A))))-U205</f>
        <v>75.702763272468772</v>
      </c>
      <c r="W205" s="22" t="e">
        <f>(IF(AND(P205&gt;=Dynamisk!$F$40,P205&lt;=Dynamisk!$F$39),P205,(IF(P205&gt;Dynamisk!$F$39,Dynamisk!$F$39,#N/A))))-V205-U205</f>
        <v>#N/A</v>
      </c>
      <c r="X205" s="23" t="e">
        <f>(IF(AND(P205&gt;=Dynamisk!$F$39,P205&lt;=Dynamisk!$F$38),P205,(IF(P205&gt;Dynamisk!$F$38,Dynamisk!$F$38,#N/A))))-V205-U205-W205</f>
        <v>#N/A</v>
      </c>
    </row>
    <row r="206" spans="1:24" x14ac:dyDescent="0.15">
      <c r="A206">
        <v>134</v>
      </c>
      <c r="B206">
        <v>134</v>
      </c>
      <c r="C206" t="s">
        <v>189</v>
      </c>
      <c r="D206" s="1">
        <v>9.6499999999999968</v>
      </c>
      <c r="E206" s="2">
        <f t="shared" si="15"/>
        <v>7.3500000000000032</v>
      </c>
      <c r="F206" s="1">
        <f>Dynamisk!$C$14</f>
        <v>27.397260273972602</v>
      </c>
      <c r="G206" s="1">
        <f t="shared" si="16"/>
        <v>1.1415525114155252</v>
      </c>
      <c r="H206" s="2">
        <f>Dynamisk!$C$15</f>
        <v>34.246575342465754</v>
      </c>
      <c r="I206" s="2">
        <f>E206/$E$4*Dynamisk!$C$16</f>
        <v>88.561441382642926</v>
      </c>
      <c r="J206" s="2">
        <f t="shared" si="17"/>
        <v>3.6900600576101219</v>
      </c>
      <c r="K206" s="2">
        <f>E206/$E$4*Dynamisk!$C$17</f>
        <v>110.70180172830365</v>
      </c>
      <c r="L206" s="2">
        <f>(E206/$E$4)*Dynamisk!$C$16+F206</f>
        <v>115.95870165661553</v>
      </c>
      <c r="M206" s="2">
        <f>Dynamisk!$C$20/365</f>
        <v>34.246575342465754</v>
      </c>
      <c r="N206" s="2">
        <f t="shared" si="18"/>
        <v>1.4269406392694064</v>
      </c>
      <c r="O206" s="2">
        <f>(E206/$E$4)*Dynamisk!$C$16+F206</f>
        <v>115.95870165661553</v>
      </c>
      <c r="P206" s="2">
        <f t="shared" si="19"/>
        <v>150.20527699908126</v>
      </c>
      <c r="Q206" s="17" t="e">
        <f>IF(O206&lt;=Dynamisk!$F$51,Data_sorteret!O206,#N/A)</f>
        <v>#N/A</v>
      </c>
      <c r="R206" s="22">
        <f>IF(AND(O206&gt;=Dynamisk!$F$51,O206&lt;=Dynamisk!$F$50),O206,#N/A)</f>
        <v>115.95870165661553</v>
      </c>
      <c r="S206" s="22" t="e">
        <f>IF(AND(O206&gt;=Dynamisk!$F$50,O206&lt;=Dynamisk!$F$49),O206,#N/A)</f>
        <v>#N/A</v>
      </c>
      <c r="T206" s="34" t="e">
        <f>IF(O206&gt;=Dynamisk!$F$49,Data_sorteret!O206,#N/A)</f>
        <v>#N/A</v>
      </c>
      <c r="U206" s="17">
        <f>IF(P206&gt;=Dynamisk!$F$41,Dynamisk!$F$41,P206)</f>
        <v>74.703333321584452</v>
      </c>
      <c r="V206" s="22">
        <f>(IF(AND(P206&gt;=Dynamisk!$F$41,P206&lt;=Dynamisk!$F$40),P206,(IF(P206&gt;Dynamisk!$F$40,Dynamisk!$F$40,#N/A))))-U206</f>
        <v>75.501943677496811</v>
      </c>
      <c r="W206" s="22" t="e">
        <f>(IF(AND(P206&gt;=Dynamisk!$F$40,P206&lt;=Dynamisk!$F$39),P206,(IF(P206&gt;Dynamisk!$F$39,Dynamisk!$F$39,#N/A))))-V206-U206</f>
        <v>#N/A</v>
      </c>
      <c r="X206" s="23" t="e">
        <f>(IF(AND(P206&gt;=Dynamisk!$F$39,P206&lt;=Dynamisk!$F$38),P206,(IF(P206&gt;Dynamisk!$F$38,Dynamisk!$F$38,#N/A))))-V206-U206-W206</f>
        <v>#N/A</v>
      </c>
    </row>
    <row r="207" spans="1:24" x14ac:dyDescent="0.15">
      <c r="A207">
        <v>153</v>
      </c>
      <c r="B207">
        <v>153</v>
      </c>
      <c r="C207" t="s">
        <v>208</v>
      </c>
      <c r="D207" s="1">
        <v>9.6541666666666668</v>
      </c>
      <c r="E207" s="2">
        <f t="shared" si="15"/>
        <v>7.3458333333333332</v>
      </c>
      <c r="F207" s="1">
        <f>Dynamisk!$C$14</f>
        <v>27.397260273972602</v>
      </c>
      <c r="G207" s="1">
        <f t="shared" si="16"/>
        <v>1.1415525114155252</v>
      </c>
      <c r="H207" s="2">
        <f>Dynamisk!$C$15</f>
        <v>34.246575342465754</v>
      </c>
      <c r="I207" s="2">
        <f>E207/$E$4*Dynamisk!$C$16</f>
        <v>88.511236483899879</v>
      </c>
      <c r="J207" s="2">
        <f t="shared" si="17"/>
        <v>3.6879681868291616</v>
      </c>
      <c r="K207" s="2">
        <f>E207/$E$4*Dynamisk!$C$17</f>
        <v>110.63904560487485</v>
      </c>
      <c r="L207" s="2">
        <f>(E207/$E$4)*Dynamisk!$C$16+F207</f>
        <v>115.90849675787248</v>
      </c>
      <c r="M207" s="2">
        <f>Dynamisk!$C$20/365</f>
        <v>34.246575342465754</v>
      </c>
      <c r="N207" s="2">
        <f t="shared" si="18"/>
        <v>1.4269406392694064</v>
      </c>
      <c r="O207" s="2">
        <f>(E207/$E$4)*Dynamisk!$C$16+F207</f>
        <v>115.90849675787248</v>
      </c>
      <c r="P207" s="2">
        <f t="shared" si="19"/>
        <v>150.15507210033823</v>
      </c>
      <c r="Q207" s="17" t="e">
        <f>IF(O207&lt;=Dynamisk!$F$51,Data_sorteret!O207,#N/A)</f>
        <v>#N/A</v>
      </c>
      <c r="R207" s="22">
        <f>IF(AND(O207&gt;=Dynamisk!$F$51,O207&lt;=Dynamisk!$F$50),O207,#N/A)</f>
        <v>115.90849675787248</v>
      </c>
      <c r="S207" s="22" t="e">
        <f>IF(AND(O207&gt;=Dynamisk!$F$50,O207&lt;=Dynamisk!$F$49),O207,#N/A)</f>
        <v>#N/A</v>
      </c>
      <c r="T207" s="34" t="e">
        <f>IF(O207&gt;=Dynamisk!$F$49,Data_sorteret!O207,#N/A)</f>
        <v>#N/A</v>
      </c>
      <c r="U207" s="17">
        <f>IF(P207&gt;=Dynamisk!$F$41,Dynamisk!$F$41,P207)</f>
        <v>74.703333321584452</v>
      </c>
      <c r="V207" s="22">
        <f>(IF(AND(P207&gt;=Dynamisk!$F$41,P207&lt;=Dynamisk!$F$40),P207,(IF(P207&gt;Dynamisk!$F$40,Dynamisk!$F$40,#N/A))))-U207</f>
        <v>75.451738778753779</v>
      </c>
      <c r="W207" s="22" t="e">
        <f>(IF(AND(P207&gt;=Dynamisk!$F$40,P207&lt;=Dynamisk!$F$39),P207,(IF(P207&gt;Dynamisk!$F$39,Dynamisk!$F$39,#N/A))))-V207-U207</f>
        <v>#N/A</v>
      </c>
      <c r="X207" s="23" t="e">
        <f>(IF(AND(P207&gt;=Dynamisk!$F$39,P207&lt;=Dynamisk!$F$38),P207,(IF(P207&gt;Dynamisk!$F$38,Dynamisk!$F$38,#N/A))))-V207-U207-W207</f>
        <v>#N/A</v>
      </c>
    </row>
    <row r="208" spans="1:24" x14ac:dyDescent="0.15">
      <c r="A208">
        <v>289</v>
      </c>
      <c r="B208">
        <v>289</v>
      </c>
      <c r="C208" t="s">
        <v>344</v>
      </c>
      <c r="D208" s="1">
        <v>9.6833333333333353</v>
      </c>
      <c r="E208" s="2">
        <f t="shared" si="15"/>
        <v>7.3166666666666647</v>
      </c>
      <c r="F208" s="1">
        <f>Dynamisk!$C$14</f>
        <v>27.397260273972602</v>
      </c>
      <c r="G208" s="1">
        <f t="shared" si="16"/>
        <v>1.1415525114155252</v>
      </c>
      <c r="H208" s="2">
        <f>Dynamisk!$C$15</f>
        <v>34.246575342465754</v>
      </c>
      <c r="I208" s="2">
        <f>E208/$E$4*Dynamisk!$C$16</f>
        <v>88.159802192698891</v>
      </c>
      <c r="J208" s="2">
        <f t="shared" si="17"/>
        <v>3.6733250913624538</v>
      </c>
      <c r="K208" s="2">
        <f>E208/$E$4*Dynamisk!$C$17</f>
        <v>110.19975274087362</v>
      </c>
      <c r="L208" s="2">
        <f>(E208/$E$4)*Dynamisk!$C$16+F208</f>
        <v>115.5570624666715</v>
      </c>
      <c r="M208" s="2">
        <f>Dynamisk!$C$20/365</f>
        <v>34.246575342465754</v>
      </c>
      <c r="N208" s="2">
        <f t="shared" si="18"/>
        <v>1.4269406392694064</v>
      </c>
      <c r="O208" s="2">
        <f>(E208/$E$4)*Dynamisk!$C$16+F208</f>
        <v>115.5570624666715</v>
      </c>
      <c r="P208" s="2">
        <f t="shared" si="19"/>
        <v>149.80363780913723</v>
      </c>
      <c r="Q208" s="17" t="e">
        <f>IF(O208&lt;=Dynamisk!$F$51,Data_sorteret!O208,#N/A)</f>
        <v>#N/A</v>
      </c>
      <c r="R208" s="22">
        <f>IF(AND(O208&gt;=Dynamisk!$F$51,O208&lt;=Dynamisk!$F$50),O208,#N/A)</f>
        <v>115.5570624666715</v>
      </c>
      <c r="S208" s="22" t="e">
        <f>IF(AND(O208&gt;=Dynamisk!$F$50,O208&lt;=Dynamisk!$F$49),O208,#N/A)</f>
        <v>#N/A</v>
      </c>
      <c r="T208" s="34" t="e">
        <f>IF(O208&gt;=Dynamisk!$F$49,Data_sorteret!O208,#N/A)</f>
        <v>#N/A</v>
      </c>
      <c r="U208" s="17">
        <f>IF(P208&gt;=Dynamisk!$F$41,Dynamisk!$F$41,P208)</f>
        <v>74.703333321584452</v>
      </c>
      <c r="V208" s="22">
        <f>(IF(AND(P208&gt;=Dynamisk!$F$41,P208&lt;=Dynamisk!$F$40),P208,(IF(P208&gt;Dynamisk!$F$40,Dynamisk!$F$40,#N/A))))-U208</f>
        <v>75.100304487552776</v>
      </c>
      <c r="W208" s="22" t="e">
        <f>(IF(AND(P208&gt;=Dynamisk!$F$40,P208&lt;=Dynamisk!$F$39),P208,(IF(P208&gt;Dynamisk!$F$39,Dynamisk!$F$39,#N/A))))-V208-U208</f>
        <v>#N/A</v>
      </c>
      <c r="X208" s="23" t="e">
        <f>(IF(AND(P208&gt;=Dynamisk!$F$39,P208&lt;=Dynamisk!$F$38),P208,(IF(P208&gt;Dynamisk!$F$38,Dynamisk!$F$38,#N/A))))-V208-U208-W208</f>
        <v>#N/A</v>
      </c>
    </row>
    <row r="209" spans="1:24" x14ac:dyDescent="0.15">
      <c r="A209">
        <v>273</v>
      </c>
      <c r="B209">
        <v>273</v>
      </c>
      <c r="C209" t="s">
        <v>328</v>
      </c>
      <c r="D209" s="1">
        <v>9.6874999999999982</v>
      </c>
      <c r="E209" s="2">
        <f t="shared" si="15"/>
        <v>7.3125000000000018</v>
      </c>
      <c r="F209" s="1">
        <f>Dynamisk!$C$14</f>
        <v>27.397260273972602</v>
      </c>
      <c r="G209" s="1">
        <f t="shared" si="16"/>
        <v>1.1415525114155252</v>
      </c>
      <c r="H209" s="2">
        <f>Dynamisk!$C$15</f>
        <v>34.246575342465754</v>
      </c>
      <c r="I209" s="2">
        <f>E209/$E$4*Dynamisk!$C$16</f>
        <v>88.109597293955943</v>
      </c>
      <c r="J209" s="2">
        <f t="shared" si="17"/>
        <v>3.6712332205814975</v>
      </c>
      <c r="K209" s="2">
        <f>E209/$E$4*Dynamisk!$C$17</f>
        <v>110.13699661744494</v>
      </c>
      <c r="L209" s="2">
        <f>(E209/$E$4)*Dynamisk!$C$16+F209</f>
        <v>115.50685756792855</v>
      </c>
      <c r="M209" s="2">
        <f>Dynamisk!$C$20/365</f>
        <v>34.246575342465754</v>
      </c>
      <c r="N209" s="2">
        <f t="shared" si="18"/>
        <v>1.4269406392694064</v>
      </c>
      <c r="O209" s="2">
        <f>(E209/$E$4)*Dynamisk!$C$16+F209</f>
        <v>115.50685756792855</v>
      </c>
      <c r="P209" s="2">
        <f t="shared" si="19"/>
        <v>149.75343291039431</v>
      </c>
      <c r="Q209" s="17" t="e">
        <f>IF(O209&lt;=Dynamisk!$F$51,Data_sorteret!O209,#N/A)</f>
        <v>#N/A</v>
      </c>
      <c r="R209" s="22">
        <f>IF(AND(O209&gt;=Dynamisk!$F$51,O209&lt;=Dynamisk!$F$50),O209,#N/A)</f>
        <v>115.50685756792855</v>
      </c>
      <c r="S209" s="22" t="e">
        <f>IF(AND(O209&gt;=Dynamisk!$F$50,O209&lt;=Dynamisk!$F$49),O209,#N/A)</f>
        <v>#N/A</v>
      </c>
      <c r="T209" s="34" t="e">
        <f>IF(O209&gt;=Dynamisk!$F$49,Data_sorteret!O209,#N/A)</f>
        <v>#N/A</v>
      </c>
      <c r="U209" s="17">
        <f>IF(P209&gt;=Dynamisk!$F$41,Dynamisk!$F$41,P209)</f>
        <v>74.703333321584452</v>
      </c>
      <c r="V209" s="22">
        <f>(IF(AND(P209&gt;=Dynamisk!$F$41,P209&lt;=Dynamisk!$F$40),P209,(IF(P209&gt;Dynamisk!$F$40,Dynamisk!$F$40,#N/A))))-U209</f>
        <v>75.050099588809857</v>
      </c>
      <c r="W209" s="22" t="e">
        <f>(IF(AND(P209&gt;=Dynamisk!$F$40,P209&lt;=Dynamisk!$F$39),P209,(IF(P209&gt;Dynamisk!$F$39,Dynamisk!$F$39,#N/A))))-V209-U209</f>
        <v>#N/A</v>
      </c>
      <c r="X209" s="23" t="e">
        <f>(IF(AND(P209&gt;=Dynamisk!$F$39,P209&lt;=Dynamisk!$F$38),P209,(IF(P209&gt;Dynamisk!$F$38,Dynamisk!$F$38,#N/A))))-V209-U209-W209</f>
        <v>#N/A</v>
      </c>
    </row>
    <row r="210" spans="1:24" x14ac:dyDescent="0.15">
      <c r="A210">
        <v>277</v>
      </c>
      <c r="B210">
        <v>277</v>
      </c>
      <c r="C210" t="s">
        <v>332</v>
      </c>
      <c r="D210" s="1">
        <v>9.7041666666666675</v>
      </c>
      <c r="E210" s="2">
        <f t="shared" si="15"/>
        <v>7.2958333333333325</v>
      </c>
      <c r="F210" s="1">
        <f>Dynamisk!$C$14</f>
        <v>27.397260273972602</v>
      </c>
      <c r="G210" s="1">
        <f t="shared" si="16"/>
        <v>1.1415525114155252</v>
      </c>
      <c r="H210" s="2">
        <f>Dynamisk!$C$15</f>
        <v>34.246575342465754</v>
      </c>
      <c r="I210" s="2">
        <f>E210/$E$4*Dynamisk!$C$16</f>
        <v>87.90877769898394</v>
      </c>
      <c r="J210" s="2">
        <f t="shared" si="17"/>
        <v>3.6628657374576643</v>
      </c>
      <c r="K210" s="2">
        <f>E210/$E$4*Dynamisk!$C$17</f>
        <v>109.88597212372993</v>
      </c>
      <c r="L210" s="2">
        <f>(E210/$E$4)*Dynamisk!$C$16+F210</f>
        <v>115.30603797295655</v>
      </c>
      <c r="M210" s="2">
        <f>Dynamisk!$C$20/365</f>
        <v>34.246575342465754</v>
      </c>
      <c r="N210" s="2">
        <f t="shared" si="18"/>
        <v>1.4269406392694064</v>
      </c>
      <c r="O210" s="2">
        <f>(E210/$E$4)*Dynamisk!$C$16+F210</f>
        <v>115.30603797295655</v>
      </c>
      <c r="P210" s="2">
        <f t="shared" si="19"/>
        <v>149.55261331542229</v>
      </c>
      <c r="Q210" s="17" t="e">
        <f>IF(O210&lt;=Dynamisk!$F$51,Data_sorteret!O210,#N/A)</f>
        <v>#N/A</v>
      </c>
      <c r="R210" s="22">
        <f>IF(AND(O210&gt;=Dynamisk!$F$51,O210&lt;=Dynamisk!$F$50),O210,#N/A)</f>
        <v>115.30603797295655</v>
      </c>
      <c r="S210" s="22" t="e">
        <f>IF(AND(O210&gt;=Dynamisk!$F$50,O210&lt;=Dynamisk!$F$49),O210,#N/A)</f>
        <v>#N/A</v>
      </c>
      <c r="T210" s="34" t="e">
        <f>IF(O210&gt;=Dynamisk!$F$49,Data_sorteret!O210,#N/A)</f>
        <v>#N/A</v>
      </c>
      <c r="U210" s="17">
        <f>IF(P210&gt;=Dynamisk!$F$41,Dynamisk!$F$41,P210)</f>
        <v>74.703333321584452</v>
      </c>
      <c r="V210" s="22">
        <f>(IF(AND(P210&gt;=Dynamisk!$F$41,P210&lt;=Dynamisk!$F$40),P210,(IF(P210&gt;Dynamisk!$F$40,Dynamisk!$F$40,#N/A))))-U210</f>
        <v>74.84927999383784</v>
      </c>
      <c r="W210" s="22" t="e">
        <f>(IF(AND(P210&gt;=Dynamisk!$F$40,P210&lt;=Dynamisk!$F$39),P210,(IF(P210&gt;Dynamisk!$F$39,Dynamisk!$F$39,#N/A))))-V210-U210</f>
        <v>#N/A</v>
      </c>
      <c r="X210" s="23" t="e">
        <f>(IF(AND(P210&gt;=Dynamisk!$F$39,P210&lt;=Dynamisk!$F$38),P210,(IF(P210&gt;Dynamisk!$F$38,Dynamisk!$F$38,#N/A))))-V210-U210-W210</f>
        <v>#N/A</v>
      </c>
    </row>
    <row r="211" spans="1:24" x14ac:dyDescent="0.15">
      <c r="A211">
        <v>149</v>
      </c>
      <c r="B211">
        <v>149</v>
      </c>
      <c r="C211" t="s">
        <v>204</v>
      </c>
      <c r="D211" s="1">
        <v>9.7083333333333339</v>
      </c>
      <c r="E211" s="2">
        <f t="shared" si="15"/>
        <v>7.2916666666666661</v>
      </c>
      <c r="F211" s="1">
        <f>Dynamisk!$C$14</f>
        <v>27.397260273972602</v>
      </c>
      <c r="G211" s="1">
        <f t="shared" si="16"/>
        <v>1.1415525114155252</v>
      </c>
      <c r="H211" s="2">
        <f>Dynamisk!$C$15</f>
        <v>34.246575342465754</v>
      </c>
      <c r="I211" s="2">
        <f>E211/$E$4*Dynamisk!$C$16</f>
        <v>87.85857280024095</v>
      </c>
      <c r="J211" s="2">
        <f t="shared" si="17"/>
        <v>3.6607738666767062</v>
      </c>
      <c r="K211" s="2">
        <f>E211/$E$4*Dynamisk!$C$17</f>
        <v>109.82321600030119</v>
      </c>
      <c r="L211" s="2">
        <f>(E211/$E$4)*Dynamisk!$C$16+F211</f>
        <v>115.25583307421356</v>
      </c>
      <c r="M211" s="2">
        <f>Dynamisk!$C$20/365</f>
        <v>34.246575342465754</v>
      </c>
      <c r="N211" s="2">
        <f t="shared" si="18"/>
        <v>1.4269406392694064</v>
      </c>
      <c r="O211" s="2">
        <f>(E211/$E$4)*Dynamisk!$C$16+F211</f>
        <v>115.25583307421356</v>
      </c>
      <c r="P211" s="2">
        <f t="shared" si="19"/>
        <v>149.50240841667932</v>
      </c>
      <c r="Q211" s="17" t="e">
        <f>IF(O211&lt;=Dynamisk!$F$51,Data_sorteret!O211,#N/A)</f>
        <v>#N/A</v>
      </c>
      <c r="R211" s="22">
        <f>IF(AND(O211&gt;=Dynamisk!$F$51,O211&lt;=Dynamisk!$F$50),O211,#N/A)</f>
        <v>115.25583307421356</v>
      </c>
      <c r="S211" s="22" t="e">
        <f>IF(AND(O211&gt;=Dynamisk!$F$50,O211&lt;=Dynamisk!$F$49),O211,#N/A)</f>
        <v>#N/A</v>
      </c>
      <c r="T211" s="34" t="e">
        <f>IF(O211&gt;=Dynamisk!$F$49,Data_sorteret!O211,#N/A)</f>
        <v>#N/A</v>
      </c>
      <c r="U211" s="17">
        <f>IF(P211&gt;=Dynamisk!$F$41,Dynamisk!$F$41,P211)</f>
        <v>74.703333321584452</v>
      </c>
      <c r="V211" s="22">
        <f>(IF(AND(P211&gt;=Dynamisk!$F$41,P211&lt;=Dynamisk!$F$40),P211,(IF(P211&gt;Dynamisk!$F$40,Dynamisk!$F$40,#N/A))))-U211</f>
        <v>74.799075095094864</v>
      </c>
      <c r="W211" s="22" t="e">
        <f>(IF(AND(P211&gt;=Dynamisk!$F$40,P211&lt;=Dynamisk!$F$39),P211,(IF(P211&gt;Dynamisk!$F$39,Dynamisk!$F$39,#N/A))))-V211-U211</f>
        <v>#N/A</v>
      </c>
      <c r="X211" s="23" t="e">
        <f>(IF(AND(P211&gt;=Dynamisk!$F$39,P211&lt;=Dynamisk!$F$38),P211,(IF(P211&gt;Dynamisk!$F$38,Dynamisk!$F$38,#N/A))))-V211-U211-W211</f>
        <v>#N/A</v>
      </c>
    </row>
    <row r="212" spans="1:24" x14ac:dyDescent="0.15">
      <c r="A212">
        <v>148</v>
      </c>
      <c r="B212">
        <v>148</v>
      </c>
      <c r="C212" t="s">
        <v>203</v>
      </c>
      <c r="D212" s="1">
        <v>9.8541666666666679</v>
      </c>
      <c r="E212" s="2">
        <f t="shared" si="15"/>
        <v>7.1458333333333321</v>
      </c>
      <c r="F212" s="1">
        <f>Dynamisk!$C$14</f>
        <v>27.397260273972602</v>
      </c>
      <c r="G212" s="1">
        <f t="shared" si="16"/>
        <v>1.1415525114155252</v>
      </c>
      <c r="H212" s="2">
        <f>Dynamisk!$C$15</f>
        <v>34.246575342465754</v>
      </c>
      <c r="I212" s="2">
        <f>E212/$E$4*Dynamisk!$C$16</f>
        <v>86.101401344236123</v>
      </c>
      <c r="J212" s="2">
        <f t="shared" si="17"/>
        <v>3.5875583893431719</v>
      </c>
      <c r="K212" s="2">
        <f>E212/$E$4*Dynamisk!$C$17</f>
        <v>107.62675168029514</v>
      </c>
      <c r="L212" s="2">
        <f>(E212/$E$4)*Dynamisk!$C$16+F212</f>
        <v>113.49866161820873</v>
      </c>
      <c r="M212" s="2">
        <f>Dynamisk!$C$20/365</f>
        <v>34.246575342465754</v>
      </c>
      <c r="N212" s="2">
        <f t="shared" si="18"/>
        <v>1.4269406392694064</v>
      </c>
      <c r="O212" s="2">
        <f>(E212/$E$4)*Dynamisk!$C$16+F212</f>
        <v>113.49866161820873</v>
      </c>
      <c r="P212" s="2">
        <f t="shared" si="19"/>
        <v>147.74523696067448</v>
      </c>
      <c r="Q212" s="17" t="e">
        <f>IF(O212&lt;=Dynamisk!$F$51,Data_sorteret!O212,#N/A)</f>
        <v>#N/A</v>
      </c>
      <c r="R212" s="22">
        <f>IF(AND(O212&gt;=Dynamisk!$F$51,O212&lt;=Dynamisk!$F$50),O212,#N/A)</f>
        <v>113.49866161820873</v>
      </c>
      <c r="S212" s="22" t="e">
        <f>IF(AND(O212&gt;=Dynamisk!$F$50,O212&lt;=Dynamisk!$F$49),O212,#N/A)</f>
        <v>#N/A</v>
      </c>
      <c r="T212" s="34" t="e">
        <f>IF(O212&gt;=Dynamisk!$F$49,Data_sorteret!O212,#N/A)</f>
        <v>#N/A</v>
      </c>
      <c r="U212" s="17">
        <f>IF(P212&gt;=Dynamisk!$F$41,Dynamisk!$F$41,P212)</f>
        <v>74.703333321584452</v>
      </c>
      <c r="V212" s="22">
        <f>(IF(AND(P212&gt;=Dynamisk!$F$41,P212&lt;=Dynamisk!$F$40),P212,(IF(P212&gt;Dynamisk!$F$40,Dynamisk!$F$40,#N/A))))-U212</f>
        <v>73.041903639090023</v>
      </c>
      <c r="W212" s="22" t="e">
        <f>(IF(AND(P212&gt;=Dynamisk!$F$40,P212&lt;=Dynamisk!$F$39),P212,(IF(P212&gt;Dynamisk!$F$39,Dynamisk!$F$39,#N/A))))-V212-U212</f>
        <v>#N/A</v>
      </c>
      <c r="X212" s="23" t="e">
        <f>(IF(AND(P212&gt;=Dynamisk!$F$39,P212&lt;=Dynamisk!$F$38),P212,(IF(P212&gt;Dynamisk!$F$38,Dynamisk!$F$38,#N/A))))-V212-U212-W212</f>
        <v>#N/A</v>
      </c>
    </row>
    <row r="213" spans="1:24" x14ac:dyDescent="0.15">
      <c r="A213">
        <v>145</v>
      </c>
      <c r="B213">
        <v>145</v>
      </c>
      <c r="C213" t="s">
        <v>200</v>
      </c>
      <c r="D213" s="1">
        <v>9.8624999999999989</v>
      </c>
      <c r="E213" s="2">
        <f t="shared" si="15"/>
        <v>7.1375000000000011</v>
      </c>
      <c r="F213" s="1">
        <f>Dynamisk!$C$14</f>
        <v>27.397260273972602</v>
      </c>
      <c r="G213" s="1">
        <f t="shared" si="16"/>
        <v>1.1415525114155252</v>
      </c>
      <c r="H213" s="2">
        <f>Dynamisk!$C$15</f>
        <v>34.246575342465754</v>
      </c>
      <c r="I213" s="2">
        <f>E213/$E$4*Dynamisk!$C$16</f>
        <v>86.000991546750157</v>
      </c>
      <c r="J213" s="2">
        <f t="shared" si="17"/>
        <v>3.5833746477812567</v>
      </c>
      <c r="K213" s="2">
        <f>E213/$E$4*Dynamisk!$C$17</f>
        <v>107.5012394334377</v>
      </c>
      <c r="L213" s="2">
        <f>(E213/$E$4)*Dynamisk!$C$16+F213</f>
        <v>113.39825182072276</v>
      </c>
      <c r="M213" s="2">
        <f>Dynamisk!$C$20/365</f>
        <v>34.246575342465754</v>
      </c>
      <c r="N213" s="2">
        <f t="shared" si="18"/>
        <v>1.4269406392694064</v>
      </c>
      <c r="O213" s="2">
        <f>(E213/$E$4)*Dynamisk!$C$16+F213</f>
        <v>113.39825182072276</v>
      </c>
      <c r="P213" s="2">
        <f t="shared" si="19"/>
        <v>147.64482716318849</v>
      </c>
      <c r="Q213" s="17" t="e">
        <f>IF(O213&lt;=Dynamisk!$F$51,Data_sorteret!O213,#N/A)</f>
        <v>#N/A</v>
      </c>
      <c r="R213" s="22">
        <f>IF(AND(O213&gt;=Dynamisk!$F$51,O213&lt;=Dynamisk!$F$50),O213,#N/A)</f>
        <v>113.39825182072276</v>
      </c>
      <c r="S213" s="22" t="e">
        <f>IF(AND(O213&gt;=Dynamisk!$F$50,O213&lt;=Dynamisk!$F$49),O213,#N/A)</f>
        <v>#N/A</v>
      </c>
      <c r="T213" s="34" t="e">
        <f>IF(O213&gt;=Dynamisk!$F$49,Data_sorteret!O213,#N/A)</f>
        <v>#N/A</v>
      </c>
      <c r="U213" s="17">
        <f>IF(P213&gt;=Dynamisk!$F$41,Dynamisk!$F$41,P213)</f>
        <v>74.703333321584452</v>
      </c>
      <c r="V213" s="22">
        <f>(IF(AND(P213&gt;=Dynamisk!$F$41,P213&lt;=Dynamisk!$F$40),P213,(IF(P213&gt;Dynamisk!$F$40,Dynamisk!$F$40,#N/A))))-U213</f>
        <v>72.941493841604043</v>
      </c>
      <c r="W213" s="22" t="e">
        <f>(IF(AND(P213&gt;=Dynamisk!$F$40,P213&lt;=Dynamisk!$F$39),P213,(IF(P213&gt;Dynamisk!$F$39,Dynamisk!$F$39,#N/A))))-V213-U213</f>
        <v>#N/A</v>
      </c>
      <c r="X213" s="23" t="e">
        <f>(IF(AND(P213&gt;=Dynamisk!$F$39,P213&lt;=Dynamisk!$F$38),P213,(IF(P213&gt;Dynamisk!$F$38,Dynamisk!$F$38,#N/A))))-V213-U213-W213</f>
        <v>#N/A</v>
      </c>
    </row>
    <row r="214" spans="1:24" x14ac:dyDescent="0.15">
      <c r="A214">
        <v>157</v>
      </c>
      <c r="B214">
        <v>157</v>
      </c>
      <c r="C214" t="s">
        <v>212</v>
      </c>
      <c r="D214" s="1">
        <v>9.8666666666666689</v>
      </c>
      <c r="E214" s="2">
        <f t="shared" si="15"/>
        <v>7.1333333333333311</v>
      </c>
      <c r="F214" s="1">
        <f>Dynamisk!$C$14</f>
        <v>27.397260273972602</v>
      </c>
      <c r="G214" s="1">
        <f t="shared" si="16"/>
        <v>1.1415525114155252</v>
      </c>
      <c r="H214" s="2">
        <f>Dynamisk!$C$15</f>
        <v>34.246575342465754</v>
      </c>
      <c r="I214" s="2">
        <f>E214/$E$4*Dynamisk!$C$16</f>
        <v>85.950786648007124</v>
      </c>
      <c r="J214" s="2">
        <f t="shared" si="17"/>
        <v>3.5812827770002968</v>
      </c>
      <c r="K214" s="2">
        <f>E214/$E$4*Dynamisk!$C$17</f>
        <v>107.43848331000889</v>
      </c>
      <c r="L214" s="2">
        <f>(E214/$E$4)*Dynamisk!$C$16+F214</f>
        <v>113.34804692197973</v>
      </c>
      <c r="M214" s="2">
        <f>Dynamisk!$C$20/365</f>
        <v>34.246575342465754</v>
      </c>
      <c r="N214" s="2">
        <f t="shared" si="18"/>
        <v>1.4269406392694064</v>
      </c>
      <c r="O214" s="2">
        <f>(E214/$E$4)*Dynamisk!$C$16+F214</f>
        <v>113.34804692197973</v>
      </c>
      <c r="P214" s="2">
        <f t="shared" si="19"/>
        <v>147.59462226444549</v>
      </c>
      <c r="Q214" s="17" t="e">
        <f>IF(O214&lt;=Dynamisk!$F$51,Data_sorteret!O214,#N/A)</f>
        <v>#N/A</v>
      </c>
      <c r="R214" s="22">
        <f>IF(AND(O214&gt;=Dynamisk!$F$51,O214&lt;=Dynamisk!$F$50),O214,#N/A)</f>
        <v>113.34804692197973</v>
      </c>
      <c r="S214" s="22" t="e">
        <f>IF(AND(O214&gt;=Dynamisk!$F$50,O214&lt;=Dynamisk!$F$49),O214,#N/A)</f>
        <v>#N/A</v>
      </c>
      <c r="T214" s="34" t="e">
        <f>IF(O214&gt;=Dynamisk!$F$49,Data_sorteret!O214,#N/A)</f>
        <v>#N/A</v>
      </c>
      <c r="U214" s="17">
        <f>IF(P214&gt;=Dynamisk!$F$41,Dynamisk!$F$41,P214)</f>
        <v>74.703333321584452</v>
      </c>
      <c r="V214" s="22">
        <f>(IF(AND(P214&gt;=Dynamisk!$F$41,P214&lt;=Dynamisk!$F$40),P214,(IF(P214&gt;Dynamisk!$F$40,Dynamisk!$F$40,#N/A))))-U214</f>
        <v>72.891288942861038</v>
      </c>
      <c r="W214" s="22" t="e">
        <f>(IF(AND(P214&gt;=Dynamisk!$F$40,P214&lt;=Dynamisk!$F$39),P214,(IF(P214&gt;Dynamisk!$F$39,Dynamisk!$F$39,#N/A))))-V214-U214</f>
        <v>#N/A</v>
      </c>
      <c r="X214" s="23" t="e">
        <f>(IF(AND(P214&gt;=Dynamisk!$F$39,P214&lt;=Dynamisk!$F$38),P214,(IF(P214&gt;Dynamisk!$F$38,Dynamisk!$F$38,#N/A))))-V214-U214-W214</f>
        <v>#N/A</v>
      </c>
    </row>
    <row r="215" spans="1:24" x14ac:dyDescent="0.15">
      <c r="A215">
        <v>146</v>
      </c>
      <c r="B215">
        <v>146</v>
      </c>
      <c r="C215" t="s">
        <v>201</v>
      </c>
      <c r="D215" s="1">
        <v>9.8833333333333311</v>
      </c>
      <c r="E215" s="2">
        <f t="shared" si="15"/>
        <v>7.1166666666666689</v>
      </c>
      <c r="F215" s="1">
        <f>Dynamisk!$C$14</f>
        <v>27.397260273972602</v>
      </c>
      <c r="G215" s="1">
        <f t="shared" si="16"/>
        <v>1.1415525114155252</v>
      </c>
      <c r="H215" s="2">
        <f>Dynamisk!$C$15</f>
        <v>34.246575342465754</v>
      </c>
      <c r="I215" s="2">
        <f>E215/$E$4*Dynamisk!$C$16</f>
        <v>85.749967053035206</v>
      </c>
      <c r="J215" s="2">
        <f t="shared" si="17"/>
        <v>3.5729152938764668</v>
      </c>
      <c r="K215" s="2">
        <f>E215/$E$4*Dynamisk!$C$17</f>
        <v>107.187458816294</v>
      </c>
      <c r="L215" s="2">
        <f>(E215/$E$4)*Dynamisk!$C$16+F215</f>
        <v>113.14722732700781</v>
      </c>
      <c r="M215" s="2">
        <f>Dynamisk!$C$20/365</f>
        <v>34.246575342465754</v>
      </c>
      <c r="N215" s="2">
        <f t="shared" si="18"/>
        <v>1.4269406392694064</v>
      </c>
      <c r="O215" s="2">
        <f>(E215/$E$4)*Dynamisk!$C$16+F215</f>
        <v>113.14722732700781</v>
      </c>
      <c r="P215" s="2">
        <f t="shared" si="19"/>
        <v>147.39380266947356</v>
      </c>
      <c r="Q215" s="17" t="e">
        <f>IF(O215&lt;=Dynamisk!$F$51,Data_sorteret!O215,#N/A)</f>
        <v>#N/A</v>
      </c>
      <c r="R215" s="22">
        <f>IF(AND(O215&gt;=Dynamisk!$F$51,O215&lt;=Dynamisk!$F$50),O215,#N/A)</f>
        <v>113.14722732700781</v>
      </c>
      <c r="S215" s="22" t="e">
        <f>IF(AND(O215&gt;=Dynamisk!$F$50,O215&lt;=Dynamisk!$F$49),O215,#N/A)</f>
        <v>#N/A</v>
      </c>
      <c r="T215" s="34" t="e">
        <f>IF(O215&gt;=Dynamisk!$F$49,Data_sorteret!O215,#N/A)</f>
        <v>#N/A</v>
      </c>
      <c r="U215" s="17">
        <f>IF(P215&gt;=Dynamisk!$F$41,Dynamisk!$F$41,P215)</f>
        <v>74.703333321584452</v>
      </c>
      <c r="V215" s="22">
        <f>(IF(AND(P215&gt;=Dynamisk!$F$41,P215&lt;=Dynamisk!$F$40),P215,(IF(P215&gt;Dynamisk!$F$40,Dynamisk!$F$40,#N/A))))-U215</f>
        <v>72.690469347889106</v>
      </c>
      <c r="W215" s="22" t="e">
        <f>(IF(AND(P215&gt;=Dynamisk!$F$40,P215&lt;=Dynamisk!$F$39),P215,(IF(P215&gt;Dynamisk!$F$39,Dynamisk!$F$39,#N/A))))-V215-U215</f>
        <v>#N/A</v>
      </c>
      <c r="X215" s="23" t="e">
        <f>(IF(AND(P215&gt;=Dynamisk!$F$39,P215&lt;=Dynamisk!$F$38),P215,(IF(P215&gt;Dynamisk!$F$38,Dynamisk!$F$38,#N/A))))-V215-U215-W215</f>
        <v>#N/A</v>
      </c>
    </row>
    <row r="216" spans="1:24" x14ac:dyDescent="0.15">
      <c r="A216">
        <v>307</v>
      </c>
      <c r="B216">
        <v>307</v>
      </c>
      <c r="C216" t="s">
        <v>362</v>
      </c>
      <c r="D216" s="1">
        <v>10.358333333333333</v>
      </c>
      <c r="E216" s="2">
        <f t="shared" si="15"/>
        <v>6.6416666666666675</v>
      </c>
      <c r="F216" s="1">
        <f>Dynamisk!$C$14</f>
        <v>27.397260273972602</v>
      </c>
      <c r="G216" s="1">
        <f t="shared" si="16"/>
        <v>1.1415525114155252</v>
      </c>
      <c r="H216" s="2">
        <f>Dynamisk!$C$15</f>
        <v>34.246575342465754</v>
      </c>
      <c r="I216" s="2">
        <f>E216/$E$4*Dynamisk!$C$16</f>
        <v>80.026608596333773</v>
      </c>
      <c r="J216" s="2">
        <f t="shared" si="17"/>
        <v>3.3344420248472404</v>
      </c>
      <c r="K216" s="2">
        <f>E216/$E$4*Dynamisk!$C$17</f>
        <v>100.03326074541721</v>
      </c>
      <c r="L216" s="2">
        <f>(E216/$E$4)*Dynamisk!$C$16+F216</f>
        <v>107.42386887030638</v>
      </c>
      <c r="M216" s="2">
        <f>Dynamisk!$C$20/365</f>
        <v>34.246575342465754</v>
      </c>
      <c r="N216" s="2">
        <f t="shared" si="18"/>
        <v>1.4269406392694064</v>
      </c>
      <c r="O216" s="2">
        <f>(E216/$E$4)*Dynamisk!$C$16+F216</f>
        <v>107.42386887030638</v>
      </c>
      <c r="P216" s="2">
        <f t="shared" si="19"/>
        <v>141.67044421277214</v>
      </c>
      <c r="Q216" s="17" t="e">
        <f>IF(O216&lt;=Dynamisk!$F$51,Data_sorteret!O216,#N/A)</f>
        <v>#N/A</v>
      </c>
      <c r="R216" s="22">
        <f>IF(AND(O216&gt;=Dynamisk!$F$51,O216&lt;=Dynamisk!$F$50),O216,#N/A)</f>
        <v>107.42386887030638</v>
      </c>
      <c r="S216" s="22" t="e">
        <f>IF(AND(O216&gt;=Dynamisk!$F$50,O216&lt;=Dynamisk!$F$49),O216,#N/A)</f>
        <v>#N/A</v>
      </c>
      <c r="T216" s="34" t="e">
        <f>IF(O216&gt;=Dynamisk!$F$49,Data_sorteret!O216,#N/A)</f>
        <v>#N/A</v>
      </c>
      <c r="U216" s="17">
        <f>IF(P216&gt;=Dynamisk!$F$41,Dynamisk!$F$41,P216)</f>
        <v>74.703333321584452</v>
      </c>
      <c r="V216" s="22">
        <f>(IF(AND(P216&gt;=Dynamisk!$F$41,P216&lt;=Dynamisk!$F$40),P216,(IF(P216&gt;Dynamisk!$F$40,Dynamisk!$F$40,#N/A))))-U216</f>
        <v>66.967110891187687</v>
      </c>
      <c r="W216" s="22" t="e">
        <f>(IF(AND(P216&gt;=Dynamisk!$F$40,P216&lt;=Dynamisk!$F$39),P216,(IF(P216&gt;Dynamisk!$F$39,Dynamisk!$F$39,#N/A))))-V216-U216</f>
        <v>#N/A</v>
      </c>
      <c r="X216" s="23" t="e">
        <f>(IF(AND(P216&gt;=Dynamisk!$F$39,P216&lt;=Dynamisk!$F$38),P216,(IF(P216&gt;Dynamisk!$F$38,Dynamisk!$F$38,#N/A))))-V216-U216-W216</f>
        <v>#N/A</v>
      </c>
    </row>
    <row r="217" spans="1:24" x14ac:dyDescent="0.15">
      <c r="A217">
        <v>276</v>
      </c>
      <c r="B217">
        <v>276</v>
      </c>
      <c r="C217" t="s">
        <v>331</v>
      </c>
      <c r="D217" s="1">
        <v>10.566666666666665</v>
      </c>
      <c r="E217" s="2">
        <f t="shared" si="15"/>
        <v>6.4333333333333353</v>
      </c>
      <c r="F217" s="1">
        <f>Dynamisk!$C$14</f>
        <v>27.397260273972602</v>
      </c>
      <c r="G217" s="1">
        <f t="shared" si="16"/>
        <v>1.1415525114155252</v>
      </c>
      <c r="H217" s="2">
        <f>Dynamisk!$C$15</f>
        <v>34.246575342465754</v>
      </c>
      <c r="I217" s="2">
        <f>E217/$E$4*Dynamisk!$C$16</f>
        <v>77.516363659184037</v>
      </c>
      <c r="J217" s="2">
        <f t="shared" si="17"/>
        <v>3.229848485799335</v>
      </c>
      <c r="K217" s="2">
        <f>E217/$E$4*Dynamisk!$C$17</f>
        <v>96.895454573980047</v>
      </c>
      <c r="L217" s="2">
        <f>(E217/$E$4)*Dynamisk!$C$16+F217</f>
        <v>104.91362393315664</v>
      </c>
      <c r="M217" s="2">
        <f>Dynamisk!$C$20/365</f>
        <v>34.246575342465754</v>
      </c>
      <c r="N217" s="2">
        <f t="shared" si="18"/>
        <v>1.4269406392694064</v>
      </c>
      <c r="O217" s="2">
        <f>(E217/$E$4)*Dynamisk!$C$16+F217</f>
        <v>104.91362393315664</v>
      </c>
      <c r="P217" s="2">
        <f t="shared" si="19"/>
        <v>139.16019927562238</v>
      </c>
      <c r="Q217" s="17" t="e">
        <f>IF(O217&lt;=Dynamisk!$F$51,Data_sorteret!O217,#N/A)</f>
        <v>#N/A</v>
      </c>
      <c r="R217" s="22">
        <f>IF(AND(O217&gt;=Dynamisk!$F$51,O217&lt;=Dynamisk!$F$50),O217,#N/A)</f>
        <v>104.91362393315664</v>
      </c>
      <c r="S217" s="22" t="e">
        <f>IF(AND(O217&gt;=Dynamisk!$F$50,O217&lt;=Dynamisk!$F$49),O217,#N/A)</f>
        <v>#N/A</v>
      </c>
      <c r="T217" s="34" t="e">
        <f>IF(O217&gt;=Dynamisk!$F$49,Data_sorteret!O217,#N/A)</f>
        <v>#N/A</v>
      </c>
      <c r="U217" s="17">
        <f>IF(P217&gt;=Dynamisk!$F$41,Dynamisk!$F$41,P217)</f>
        <v>74.703333321584452</v>
      </c>
      <c r="V217" s="22">
        <f>(IF(AND(P217&gt;=Dynamisk!$F$41,P217&lt;=Dynamisk!$F$40),P217,(IF(P217&gt;Dynamisk!$F$40,Dynamisk!$F$40,#N/A))))-U217</f>
        <v>64.456865954037923</v>
      </c>
      <c r="W217" s="22" t="e">
        <f>(IF(AND(P217&gt;=Dynamisk!$F$40,P217&lt;=Dynamisk!$F$39),P217,(IF(P217&gt;Dynamisk!$F$39,Dynamisk!$F$39,#N/A))))-V217-U217</f>
        <v>#N/A</v>
      </c>
      <c r="X217" s="23" t="e">
        <f>(IF(AND(P217&gt;=Dynamisk!$F$39,P217&lt;=Dynamisk!$F$38),P217,(IF(P217&gt;Dynamisk!$F$38,Dynamisk!$F$38,#N/A))))-V217-U217-W217</f>
        <v>#N/A</v>
      </c>
    </row>
    <row r="218" spans="1:24" x14ac:dyDescent="0.15">
      <c r="A218">
        <v>152</v>
      </c>
      <c r="B218">
        <v>152</v>
      </c>
      <c r="C218" t="s">
        <v>207</v>
      </c>
      <c r="D218" s="1">
        <v>10.583333333333334</v>
      </c>
      <c r="E218" s="2">
        <f t="shared" si="15"/>
        <v>6.4166666666666661</v>
      </c>
      <c r="F218" s="1">
        <f>Dynamisk!$C$14</f>
        <v>27.397260273972602</v>
      </c>
      <c r="G218" s="1">
        <f t="shared" si="16"/>
        <v>1.1415525114155252</v>
      </c>
      <c r="H218" s="2">
        <f>Dynamisk!$C$15</f>
        <v>34.246575342465754</v>
      </c>
      <c r="I218" s="2">
        <f>E218/$E$4*Dynamisk!$C$16</f>
        <v>77.315544064212034</v>
      </c>
      <c r="J218" s="2">
        <f t="shared" si="17"/>
        <v>3.2214810026755014</v>
      </c>
      <c r="K218" s="2">
        <f>E218/$E$4*Dynamisk!$C$17</f>
        <v>96.644430080265039</v>
      </c>
      <c r="L218" s="2">
        <f>(E218/$E$4)*Dynamisk!$C$16+F218</f>
        <v>104.71280433818464</v>
      </c>
      <c r="M218" s="2">
        <f>Dynamisk!$C$20/365</f>
        <v>34.246575342465754</v>
      </c>
      <c r="N218" s="2">
        <f t="shared" si="18"/>
        <v>1.4269406392694064</v>
      </c>
      <c r="O218" s="2">
        <f>(E218/$E$4)*Dynamisk!$C$16+F218</f>
        <v>104.71280433818464</v>
      </c>
      <c r="P218" s="2">
        <f t="shared" si="19"/>
        <v>138.95937968065039</v>
      </c>
      <c r="Q218" s="17" t="e">
        <f>IF(O218&lt;=Dynamisk!$F$51,Data_sorteret!O218,#N/A)</f>
        <v>#N/A</v>
      </c>
      <c r="R218" s="22">
        <f>IF(AND(O218&gt;=Dynamisk!$F$51,O218&lt;=Dynamisk!$F$50),O218,#N/A)</f>
        <v>104.71280433818464</v>
      </c>
      <c r="S218" s="22" t="e">
        <f>IF(AND(O218&gt;=Dynamisk!$F$50,O218&lt;=Dynamisk!$F$49),O218,#N/A)</f>
        <v>#N/A</v>
      </c>
      <c r="T218" s="34" t="e">
        <f>IF(O218&gt;=Dynamisk!$F$49,Data_sorteret!O218,#N/A)</f>
        <v>#N/A</v>
      </c>
      <c r="U218" s="17">
        <f>IF(P218&gt;=Dynamisk!$F$41,Dynamisk!$F$41,P218)</f>
        <v>74.703333321584452</v>
      </c>
      <c r="V218" s="22">
        <f>(IF(AND(P218&gt;=Dynamisk!$F$41,P218&lt;=Dynamisk!$F$40),P218,(IF(P218&gt;Dynamisk!$F$40,Dynamisk!$F$40,#N/A))))-U218</f>
        <v>64.256046359065934</v>
      </c>
      <c r="W218" s="22" t="e">
        <f>(IF(AND(P218&gt;=Dynamisk!$F$40,P218&lt;=Dynamisk!$F$39),P218,(IF(P218&gt;Dynamisk!$F$39,Dynamisk!$F$39,#N/A))))-V218-U218</f>
        <v>#N/A</v>
      </c>
      <c r="X218" s="23" t="e">
        <f>(IF(AND(P218&gt;=Dynamisk!$F$39,P218&lt;=Dynamisk!$F$38),P218,(IF(P218&gt;Dynamisk!$F$38,Dynamisk!$F$38,#N/A))))-V218-U218-W218</f>
        <v>#N/A</v>
      </c>
    </row>
    <row r="219" spans="1:24" x14ac:dyDescent="0.15">
      <c r="A219">
        <v>143</v>
      </c>
      <c r="B219">
        <v>143</v>
      </c>
      <c r="C219" t="s">
        <v>198</v>
      </c>
      <c r="D219" s="1">
        <v>10.633333333333331</v>
      </c>
      <c r="E219" s="2">
        <f t="shared" si="15"/>
        <v>6.3666666666666689</v>
      </c>
      <c r="F219" s="1">
        <f>Dynamisk!$C$14</f>
        <v>27.397260273972602</v>
      </c>
      <c r="G219" s="1">
        <f t="shared" si="16"/>
        <v>1.1415525114155252</v>
      </c>
      <c r="H219" s="2">
        <f>Dynamisk!$C$15</f>
        <v>34.246575342465754</v>
      </c>
      <c r="I219" s="2">
        <f>E219/$E$4*Dynamisk!$C$16</f>
        <v>76.713085279296124</v>
      </c>
      <c r="J219" s="2">
        <f t="shared" si="17"/>
        <v>3.196378553304005</v>
      </c>
      <c r="K219" s="2">
        <f>E219/$E$4*Dynamisk!$C$17</f>
        <v>95.891356599120158</v>
      </c>
      <c r="L219" s="2">
        <f>(E219/$E$4)*Dynamisk!$C$16+F219</f>
        <v>104.11034555326873</v>
      </c>
      <c r="M219" s="2">
        <f>Dynamisk!$C$20/365</f>
        <v>34.246575342465754</v>
      </c>
      <c r="N219" s="2">
        <f t="shared" si="18"/>
        <v>1.4269406392694064</v>
      </c>
      <c r="O219" s="2">
        <f>(E219/$E$4)*Dynamisk!$C$16+F219</f>
        <v>104.11034555326873</v>
      </c>
      <c r="P219" s="2">
        <f t="shared" si="19"/>
        <v>138.35692089573448</v>
      </c>
      <c r="Q219" s="17" t="e">
        <f>IF(O219&lt;=Dynamisk!$F$51,Data_sorteret!O219,#N/A)</f>
        <v>#N/A</v>
      </c>
      <c r="R219" s="22">
        <f>IF(AND(O219&gt;=Dynamisk!$F$51,O219&lt;=Dynamisk!$F$50),O219,#N/A)</f>
        <v>104.11034555326873</v>
      </c>
      <c r="S219" s="22" t="e">
        <f>IF(AND(O219&gt;=Dynamisk!$F$50,O219&lt;=Dynamisk!$F$49),O219,#N/A)</f>
        <v>#N/A</v>
      </c>
      <c r="T219" s="34" t="e">
        <f>IF(O219&gt;=Dynamisk!$F$49,Data_sorteret!O219,#N/A)</f>
        <v>#N/A</v>
      </c>
      <c r="U219" s="17">
        <f>IF(P219&gt;=Dynamisk!$F$41,Dynamisk!$F$41,P219)</f>
        <v>74.703333321584452</v>
      </c>
      <c r="V219" s="22">
        <f>(IF(AND(P219&gt;=Dynamisk!$F$41,P219&lt;=Dynamisk!$F$40),P219,(IF(P219&gt;Dynamisk!$F$40,Dynamisk!$F$40,#N/A))))-U219</f>
        <v>63.653587574150023</v>
      </c>
      <c r="W219" s="22" t="e">
        <f>(IF(AND(P219&gt;=Dynamisk!$F$40,P219&lt;=Dynamisk!$F$39),P219,(IF(P219&gt;Dynamisk!$F$39,Dynamisk!$F$39,#N/A))))-V219-U219</f>
        <v>#N/A</v>
      </c>
      <c r="X219" s="23" t="e">
        <f>(IF(AND(P219&gt;=Dynamisk!$F$39,P219&lt;=Dynamisk!$F$38),P219,(IF(P219&gt;Dynamisk!$F$38,Dynamisk!$F$38,#N/A))))-V219-U219-W219</f>
        <v>#N/A</v>
      </c>
    </row>
    <row r="220" spans="1:24" x14ac:dyDescent="0.15">
      <c r="A220">
        <v>138</v>
      </c>
      <c r="B220">
        <v>138</v>
      </c>
      <c r="C220" t="s">
        <v>193</v>
      </c>
      <c r="D220" s="1">
        <v>10.691666666666668</v>
      </c>
      <c r="E220" s="2">
        <f t="shared" si="15"/>
        <v>6.3083333333333318</v>
      </c>
      <c r="F220" s="1">
        <f>Dynamisk!$C$14</f>
        <v>27.397260273972602</v>
      </c>
      <c r="G220" s="1">
        <f t="shared" si="16"/>
        <v>1.1415525114155252</v>
      </c>
      <c r="H220" s="2">
        <f>Dynamisk!$C$15</f>
        <v>34.246575342465754</v>
      </c>
      <c r="I220" s="2">
        <f>E220/$E$4*Dynamisk!$C$16</f>
        <v>76.010216696894148</v>
      </c>
      <c r="J220" s="2">
        <f t="shared" si="17"/>
        <v>3.1670923623705893</v>
      </c>
      <c r="K220" s="2">
        <f>E220/$E$4*Dynamisk!$C$17</f>
        <v>95.012770871117695</v>
      </c>
      <c r="L220" s="2">
        <f>(E220/$E$4)*Dynamisk!$C$16+F220</f>
        <v>103.40747697086675</v>
      </c>
      <c r="M220" s="2">
        <f>Dynamisk!$C$20/365</f>
        <v>34.246575342465754</v>
      </c>
      <c r="N220" s="2">
        <f t="shared" si="18"/>
        <v>1.4269406392694064</v>
      </c>
      <c r="O220" s="2">
        <f>(E220/$E$4)*Dynamisk!$C$16+F220</f>
        <v>103.40747697086675</v>
      </c>
      <c r="P220" s="2">
        <f t="shared" si="19"/>
        <v>137.6540523133325</v>
      </c>
      <c r="Q220" s="17" t="e">
        <f>IF(O220&lt;=Dynamisk!$F$51,Data_sorteret!O220,#N/A)</f>
        <v>#N/A</v>
      </c>
      <c r="R220" s="22">
        <f>IF(AND(O220&gt;=Dynamisk!$F$51,O220&lt;=Dynamisk!$F$50),O220,#N/A)</f>
        <v>103.40747697086675</v>
      </c>
      <c r="S220" s="22" t="e">
        <f>IF(AND(O220&gt;=Dynamisk!$F$50,O220&lt;=Dynamisk!$F$49),O220,#N/A)</f>
        <v>#N/A</v>
      </c>
      <c r="T220" s="34" t="e">
        <f>IF(O220&gt;=Dynamisk!$F$49,Data_sorteret!O220,#N/A)</f>
        <v>#N/A</v>
      </c>
      <c r="U220" s="17">
        <f>IF(P220&gt;=Dynamisk!$F$41,Dynamisk!$F$41,P220)</f>
        <v>74.703333321584452</v>
      </c>
      <c r="V220" s="22">
        <f>(IF(AND(P220&gt;=Dynamisk!$F$41,P220&lt;=Dynamisk!$F$40),P220,(IF(P220&gt;Dynamisk!$F$40,Dynamisk!$F$40,#N/A))))-U220</f>
        <v>62.950718991748047</v>
      </c>
      <c r="W220" s="22" t="e">
        <f>(IF(AND(P220&gt;=Dynamisk!$F$40,P220&lt;=Dynamisk!$F$39),P220,(IF(P220&gt;Dynamisk!$F$39,Dynamisk!$F$39,#N/A))))-V220-U220</f>
        <v>#N/A</v>
      </c>
      <c r="X220" s="23" t="e">
        <f>(IF(AND(P220&gt;=Dynamisk!$F$39,P220&lt;=Dynamisk!$F$38),P220,(IF(P220&gt;Dynamisk!$F$38,Dynamisk!$F$38,#N/A))))-V220-U220-W220</f>
        <v>#N/A</v>
      </c>
    </row>
    <row r="221" spans="1:24" x14ac:dyDescent="0.15">
      <c r="A221">
        <v>163</v>
      </c>
      <c r="B221">
        <v>163</v>
      </c>
      <c r="C221" t="s">
        <v>218</v>
      </c>
      <c r="D221" s="1">
        <v>10.741666666666667</v>
      </c>
      <c r="E221" s="2">
        <f t="shared" si="15"/>
        <v>6.2583333333333329</v>
      </c>
      <c r="F221" s="1">
        <f>Dynamisk!$C$14</f>
        <v>27.397260273972602</v>
      </c>
      <c r="G221" s="1">
        <f t="shared" si="16"/>
        <v>1.1415525114155252</v>
      </c>
      <c r="H221" s="2">
        <f>Dynamisk!$C$15</f>
        <v>34.246575342465754</v>
      </c>
      <c r="I221" s="2">
        <f>E221/$E$4*Dynamisk!$C$16</f>
        <v>75.407757911978223</v>
      </c>
      <c r="J221" s="2">
        <f t="shared" si="17"/>
        <v>3.1419899129990925</v>
      </c>
      <c r="K221" s="2">
        <f>E221/$E$4*Dynamisk!$C$17</f>
        <v>94.259697389972786</v>
      </c>
      <c r="L221" s="2">
        <f>(E221/$E$4)*Dynamisk!$C$16+F221</f>
        <v>102.80501818595083</v>
      </c>
      <c r="M221" s="2">
        <f>Dynamisk!$C$20/365</f>
        <v>34.246575342465754</v>
      </c>
      <c r="N221" s="2">
        <f t="shared" si="18"/>
        <v>1.4269406392694064</v>
      </c>
      <c r="O221" s="2">
        <f>(E221/$E$4)*Dynamisk!$C$16+F221</f>
        <v>102.80501818595083</v>
      </c>
      <c r="P221" s="2">
        <f t="shared" si="19"/>
        <v>137.05159352841659</v>
      </c>
      <c r="Q221" s="17" t="e">
        <f>IF(O221&lt;=Dynamisk!$F$51,Data_sorteret!O221,#N/A)</f>
        <v>#N/A</v>
      </c>
      <c r="R221" s="22">
        <f>IF(AND(O221&gt;=Dynamisk!$F$51,O221&lt;=Dynamisk!$F$50),O221,#N/A)</f>
        <v>102.80501818595083</v>
      </c>
      <c r="S221" s="22" t="e">
        <f>IF(AND(O221&gt;=Dynamisk!$F$50,O221&lt;=Dynamisk!$F$49),O221,#N/A)</f>
        <v>#N/A</v>
      </c>
      <c r="T221" s="34" t="e">
        <f>IF(O221&gt;=Dynamisk!$F$49,Data_sorteret!O221,#N/A)</f>
        <v>#N/A</v>
      </c>
      <c r="U221" s="17">
        <f>IF(P221&gt;=Dynamisk!$F$41,Dynamisk!$F$41,P221)</f>
        <v>74.703333321584452</v>
      </c>
      <c r="V221" s="22">
        <f>(IF(AND(P221&gt;=Dynamisk!$F$41,P221&lt;=Dynamisk!$F$40),P221,(IF(P221&gt;Dynamisk!$F$40,Dynamisk!$F$40,#N/A))))-U221</f>
        <v>62.348260206832137</v>
      </c>
      <c r="W221" s="22" t="e">
        <f>(IF(AND(P221&gt;=Dynamisk!$F$40,P221&lt;=Dynamisk!$F$39),P221,(IF(P221&gt;Dynamisk!$F$39,Dynamisk!$F$39,#N/A))))-V221-U221</f>
        <v>#N/A</v>
      </c>
      <c r="X221" s="23" t="e">
        <f>(IF(AND(P221&gt;=Dynamisk!$F$39,P221&lt;=Dynamisk!$F$38),P221,(IF(P221&gt;Dynamisk!$F$38,Dynamisk!$F$38,#N/A))))-V221-U221-W221</f>
        <v>#N/A</v>
      </c>
    </row>
    <row r="222" spans="1:24" x14ac:dyDescent="0.15">
      <c r="A222">
        <v>299</v>
      </c>
      <c r="B222">
        <v>299</v>
      </c>
      <c r="C222" t="s">
        <v>354</v>
      </c>
      <c r="D222" s="1">
        <v>10.754166666666668</v>
      </c>
      <c r="E222" s="2">
        <f t="shared" si="15"/>
        <v>6.2458333333333318</v>
      </c>
      <c r="F222" s="1">
        <f>Dynamisk!$C$14</f>
        <v>27.397260273972602</v>
      </c>
      <c r="G222" s="1">
        <f t="shared" si="16"/>
        <v>1.1415525114155252</v>
      </c>
      <c r="H222" s="2">
        <f>Dynamisk!$C$15</f>
        <v>34.246575342465754</v>
      </c>
      <c r="I222" s="2">
        <f>E222/$E$4*Dynamisk!$C$16</f>
        <v>75.257143215749238</v>
      </c>
      <c r="J222" s="2">
        <f t="shared" si="17"/>
        <v>3.1357143006562183</v>
      </c>
      <c r="K222" s="2">
        <f>E222/$E$4*Dynamisk!$C$17</f>
        <v>94.071429019686533</v>
      </c>
      <c r="L222" s="2">
        <f>(E222/$E$4)*Dynamisk!$C$16+F222</f>
        <v>102.65440348972184</v>
      </c>
      <c r="M222" s="2">
        <f>Dynamisk!$C$20/365</f>
        <v>34.246575342465754</v>
      </c>
      <c r="N222" s="2">
        <f t="shared" si="18"/>
        <v>1.4269406392694064</v>
      </c>
      <c r="O222" s="2">
        <f>(E222/$E$4)*Dynamisk!$C$16+F222</f>
        <v>102.65440348972184</v>
      </c>
      <c r="P222" s="2">
        <f t="shared" si="19"/>
        <v>136.9009788321876</v>
      </c>
      <c r="Q222" s="17" t="e">
        <f>IF(O222&lt;=Dynamisk!$F$51,Data_sorteret!O222,#N/A)</f>
        <v>#N/A</v>
      </c>
      <c r="R222" s="22">
        <f>IF(AND(O222&gt;=Dynamisk!$F$51,O222&lt;=Dynamisk!$F$50),O222,#N/A)</f>
        <v>102.65440348972184</v>
      </c>
      <c r="S222" s="22" t="e">
        <f>IF(AND(O222&gt;=Dynamisk!$F$50,O222&lt;=Dynamisk!$F$49),O222,#N/A)</f>
        <v>#N/A</v>
      </c>
      <c r="T222" s="34" t="e">
        <f>IF(O222&gt;=Dynamisk!$F$49,Data_sorteret!O222,#N/A)</f>
        <v>#N/A</v>
      </c>
      <c r="U222" s="17">
        <f>IF(P222&gt;=Dynamisk!$F$41,Dynamisk!$F$41,P222)</f>
        <v>74.703333321584452</v>
      </c>
      <c r="V222" s="22">
        <f>(IF(AND(P222&gt;=Dynamisk!$F$41,P222&lt;=Dynamisk!$F$40),P222,(IF(P222&gt;Dynamisk!$F$40,Dynamisk!$F$40,#N/A))))-U222</f>
        <v>62.197645510603152</v>
      </c>
      <c r="W222" s="22" t="e">
        <f>(IF(AND(P222&gt;=Dynamisk!$F$40,P222&lt;=Dynamisk!$F$39),P222,(IF(P222&gt;Dynamisk!$F$39,Dynamisk!$F$39,#N/A))))-V222-U222</f>
        <v>#N/A</v>
      </c>
      <c r="X222" s="23" t="e">
        <f>(IF(AND(P222&gt;=Dynamisk!$F$39,P222&lt;=Dynamisk!$F$38),P222,(IF(P222&gt;Dynamisk!$F$38,Dynamisk!$F$38,#N/A))))-V222-U222-W222</f>
        <v>#N/A</v>
      </c>
    </row>
    <row r="223" spans="1:24" x14ac:dyDescent="0.15">
      <c r="A223">
        <v>116</v>
      </c>
      <c r="B223">
        <v>116</v>
      </c>
      <c r="C223" t="s">
        <v>171</v>
      </c>
      <c r="D223" s="1">
        <v>10.779166666666667</v>
      </c>
      <c r="E223" s="2">
        <f t="shared" si="15"/>
        <v>6.2208333333333332</v>
      </c>
      <c r="F223" s="1">
        <f>Dynamisk!$C$14</f>
        <v>27.397260273972602</v>
      </c>
      <c r="G223" s="1">
        <f t="shared" si="16"/>
        <v>1.1415525114155252</v>
      </c>
      <c r="H223" s="2">
        <f>Dynamisk!$C$15</f>
        <v>34.246575342465754</v>
      </c>
      <c r="I223" s="2">
        <f>E223/$E$4*Dynamisk!$C$16</f>
        <v>74.955913823291283</v>
      </c>
      <c r="J223" s="2">
        <f t="shared" si="17"/>
        <v>3.1231630759704703</v>
      </c>
      <c r="K223" s="2">
        <f>E223/$E$4*Dynamisk!$C$17</f>
        <v>93.6948922791141</v>
      </c>
      <c r="L223" s="2">
        <f>(E223/$E$4)*Dynamisk!$C$16+F223</f>
        <v>102.35317409726389</v>
      </c>
      <c r="M223" s="2">
        <f>Dynamisk!$C$20/365</f>
        <v>34.246575342465754</v>
      </c>
      <c r="N223" s="2">
        <f t="shared" si="18"/>
        <v>1.4269406392694064</v>
      </c>
      <c r="O223" s="2">
        <f>(E223/$E$4)*Dynamisk!$C$16+F223</f>
        <v>102.35317409726389</v>
      </c>
      <c r="P223" s="2">
        <f t="shared" si="19"/>
        <v>136.59974943972964</v>
      </c>
      <c r="Q223" s="17" t="e">
        <f>IF(O223&lt;=Dynamisk!$F$51,Data_sorteret!O223,#N/A)</f>
        <v>#N/A</v>
      </c>
      <c r="R223" s="22">
        <f>IF(AND(O223&gt;=Dynamisk!$F$51,O223&lt;=Dynamisk!$F$50),O223,#N/A)</f>
        <v>102.35317409726389</v>
      </c>
      <c r="S223" s="22" t="e">
        <f>IF(AND(O223&gt;=Dynamisk!$F$50,O223&lt;=Dynamisk!$F$49),O223,#N/A)</f>
        <v>#N/A</v>
      </c>
      <c r="T223" s="34" t="e">
        <f>IF(O223&gt;=Dynamisk!$F$49,Data_sorteret!O223,#N/A)</f>
        <v>#N/A</v>
      </c>
      <c r="U223" s="17">
        <f>IF(P223&gt;=Dynamisk!$F$41,Dynamisk!$F$41,P223)</f>
        <v>74.703333321584452</v>
      </c>
      <c r="V223" s="22">
        <f>(IF(AND(P223&gt;=Dynamisk!$F$41,P223&lt;=Dynamisk!$F$40),P223,(IF(P223&gt;Dynamisk!$F$40,Dynamisk!$F$40,#N/A))))-U223</f>
        <v>61.896416118145183</v>
      </c>
      <c r="W223" s="22" t="e">
        <f>(IF(AND(P223&gt;=Dynamisk!$F$40,P223&lt;=Dynamisk!$F$39),P223,(IF(P223&gt;Dynamisk!$F$39,Dynamisk!$F$39,#N/A))))-V223-U223</f>
        <v>#N/A</v>
      </c>
      <c r="X223" s="23" t="e">
        <f>(IF(AND(P223&gt;=Dynamisk!$F$39,P223&lt;=Dynamisk!$F$38),P223,(IF(P223&gt;Dynamisk!$F$38,Dynamisk!$F$38,#N/A))))-V223-U223-W223</f>
        <v>#N/A</v>
      </c>
    </row>
    <row r="224" spans="1:24" x14ac:dyDescent="0.15">
      <c r="A224">
        <v>133</v>
      </c>
      <c r="B224">
        <v>133</v>
      </c>
      <c r="C224" t="s">
        <v>188</v>
      </c>
      <c r="D224" s="1">
        <v>10.779166666666667</v>
      </c>
      <c r="E224" s="2">
        <f t="shared" si="15"/>
        <v>6.2208333333333332</v>
      </c>
      <c r="F224" s="1">
        <f>Dynamisk!$C$14</f>
        <v>27.397260273972602</v>
      </c>
      <c r="G224" s="1">
        <f t="shared" si="16"/>
        <v>1.1415525114155252</v>
      </c>
      <c r="H224" s="2">
        <f>Dynamisk!$C$15</f>
        <v>34.246575342465754</v>
      </c>
      <c r="I224" s="2">
        <f>E224/$E$4*Dynamisk!$C$16</f>
        <v>74.955913823291283</v>
      </c>
      <c r="J224" s="2">
        <f t="shared" si="17"/>
        <v>3.1231630759704703</v>
      </c>
      <c r="K224" s="2">
        <f>E224/$E$4*Dynamisk!$C$17</f>
        <v>93.6948922791141</v>
      </c>
      <c r="L224" s="2">
        <f>(E224/$E$4)*Dynamisk!$C$16+F224</f>
        <v>102.35317409726389</v>
      </c>
      <c r="M224" s="2">
        <f>Dynamisk!$C$20/365</f>
        <v>34.246575342465754</v>
      </c>
      <c r="N224" s="2">
        <f t="shared" si="18"/>
        <v>1.4269406392694064</v>
      </c>
      <c r="O224" s="2">
        <f>(E224/$E$4)*Dynamisk!$C$16+F224</f>
        <v>102.35317409726389</v>
      </c>
      <c r="P224" s="2">
        <f t="shared" si="19"/>
        <v>136.59974943972964</v>
      </c>
      <c r="Q224" s="17" t="e">
        <f>IF(O224&lt;=Dynamisk!$F$51,Data_sorteret!O224,#N/A)</f>
        <v>#N/A</v>
      </c>
      <c r="R224" s="22">
        <f>IF(AND(O224&gt;=Dynamisk!$F$51,O224&lt;=Dynamisk!$F$50),O224,#N/A)</f>
        <v>102.35317409726389</v>
      </c>
      <c r="S224" s="22" t="e">
        <f>IF(AND(O224&gt;=Dynamisk!$F$50,O224&lt;=Dynamisk!$F$49),O224,#N/A)</f>
        <v>#N/A</v>
      </c>
      <c r="T224" s="34" t="e">
        <f>IF(O224&gt;=Dynamisk!$F$49,Data_sorteret!O224,#N/A)</f>
        <v>#N/A</v>
      </c>
      <c r="U224" s="17">
        <f>IF(P224&gt;=Dynamisk!$F$41,Dynamisk!$F$41,P224)</f>
        <v>74.703333321584452</v>
      </c>
      <c r="V224" s="22">
        <f>(IF(AND(P224&gt;=Dynamisk!$F$41,P224&lt;=Dynamisk!$F$40),P224,(IF(P224&gt;Dynamisk!$F$40,Dynamisk!$F$40,#N/A))))-U224</f>
        <v>61.896416118145183</v>
      </c>
      <c r="W224" s="22" t="e">
        <f>(IF(AND(P224&gt;=Dynamisk!$F$40,P224&lt;=Dynamisk!$F$39),P224,(IF(P224&gt;Dynamisk!$F$39,Dynamisk!$F$39,#N/A))))-V224-U224</f>
        <v>#N/A</v>
      </c>
      <c r="X224" s="23" t="e">
        <f>(IF(AND(P224&gt;=Dynamisk!$F$39,P224&lt;=Dynamisk!$F$38),P224,(IF(P224&gt;Dynamisk!$F$38,Dynamisk!$F$38,#N/A))))-V224-U224-W224</f>
        <v>#N/A</v>
      </c>
    </row>
    <row r="225" spans="1:24" x14ac:dyDescent="0.15">
      <c r="A225">
        <v>272</v>
      </c>
      <c r="B225">
        <v>272</v>
      </c>
      <c r="C225" t="s">
        <v>327</v>
      </c>
      <c r="D225" s="1">
        <v>10.779166666666667</v>
      </c>
      <c r="E225" s="2">
        <f t="shared" si="15"/>
        <v>6.2208333333333332</v>
      </c>
      <c r="F225" s="1">
        <f>Dynamisk!$C$14</f>
        <v>27.397260273972602</v>
      </c>
      <c r="G225" s="1">
        <f t="shared" si="16"/>
        <v>1.1415525114155252</v>
      </c>
      <c r="H225" s="2">
        <f>Dynamisk!$C$15</f>
        <v>34.246575342465754</v>
      </c>
      <c r="I225" s="2">
        <f>E225/$E$4*Dynamisk!$C$16</f>
        <v>74.955913823291283</v>
      </c>
      <c r="J225" s="2">
        <f t="shared" si="17"/>
        <v>3.1231630759704703</v>
      </c>
      <c r="K225" s="2">
        <f>E225/$E$4*Dynamisk!$C$17</f>
        <v>93.6948922791141</v>
      </c>
      <c r="L225" s="2">
        <f>(E225/$E$4)*Dynamisk!$C$16+F225</f>
        <v>102.35317409726389</v>
      </c>
      <c r="M225" s="2">
        <f>Dynamisk!$C$20/365</f>
        <v>34.246575342465754</v>
      </c>
      <c r="N225" s="2">
        <f t="shared" si="18"/>
        <v>1.4269406392694064</v>
      </c>
      <c r="O225" s="2">
        <f>(E225/$E$4)*Dynamisk!$C$16+F225</f>
        <v>102.35317409726389</v>
      </c>
      <c r="P225" s="2">
        <f t="shared" si="19"/>
        <v>136.59974943972964</v>
      </c>
      <c r="Q225" s="17" t="e">
        <f>IF(O225&lt;=Dynamisk!$F$51,Data_sorteret!O225,#N/A)</f>
        <v>#N/A</v>
      </c>
      <c r="R225" s="22">
        <f>IF(AND(O225&gt;=Dynamisk!$F$51,O225&lt;=Dynamisk!$F$50),O225,#N/A)</f>
        <v>102.35317409726389</v>
      </c>
      <c r="S225" s="22" t="e">
        <f>IF(AND(O225&gt;=Dynamisk!$F$50,O225&lt;=Dynamisk!$F$49),O225,#N/A)</f>
        <v>#N/A</v>
      </c>
      <c r="T225" s="34" t="e">
        <f>IF(O225&gt;=Dynamisk!$F$49,Data_sorteret!O225,#N/A)</f>
        <v>#N/A</v>
      </c>
      <c r="U225" s="17">
        <f>IF(P225&gt;=Dynamisk!$F$41,Dynamisk!$F$41,P225)</f>
        <v>74.703333321584452</v>
      </c>
      <c r="V225" s="22">
        <f>(IF(AND(P225&gt;=Dynamisk!$F$41,P225&lt;=Dynamisk!$F$40),P225,(IF(P225&gt;Dynamisk!$F$40,Dynamisk!$F$40,#N/A))))-U225</f>
        <v>61.896416118145183</v>
      </c>
      <c r="W225" s="22" t="e">
        <f>(IF(AND(P225&gt;=Dynamisk!$F$40,P225&lt;=Dynamisk!$F$39),P225,(IF(P225&gt;Dynamisk!$F$39,Dynamisk!$F$39,#N/A))))-V225-U225</f>
        <v>#N/A</v>
      </c>
      <c r="X225" s="23" t="e">
        <f>(IF(AND(P225&gt;=Dynamisk!$F$39,P225&lt;=Dynamisk!$F$38),P225,(IF(P225&gt;Dynamisk!$F$38,Dynamisk!$F$38,#N/A))))-V225-U225-W225</f>
        <v>#N/A</v>
      </c>
    </row>
    <row r="226" spans="1:24" x14ac:dyDescent="0.15">
      <c r="A226">
        <v>275</v>
      </c>
      <c r="B226">
        <v>275</v>
      </c>
      <c r="C226" t="s">
        <v>330</v>
      </c>
      <c r="D226" s="1">
        <v>10.875</v>
      </c>
      <c r="E226" s="2">
        <f t="shared" si="15"/>
        <v>6.125</v>
      </c>
      <c r="F226" s="1">
        <f>Dynamisk!$C$14</f>
        <v>27.397260273972602</v>
      </c>
      <c r="G226" s="1">
        <f t="shared" si="16"/>
        <v>1.1415525114155252</v>
      </c>
      <c r="H226" s="2">
        <f>Dynamisk!$C$15</f>
        <v>34.246575342465754</v>
      </c>
      <c r="I226" s="2">
        <f>E226/$E$4*Dynamisk!$C$16</f>
        <v>73.801201152202395</v>
      </c>
      <c r="J226" s="2">
        <f t="shared" si="17"/>
        <v>3.0750500480084333</v>
      </c>
      <c r="K226" s="2">
        <f>E226/$E$4*Dynamisk!$C$17</f>
        <v>92.251501440252994</v>
      </c>
      <c r="L226" s="2">
        <f>(E226/$E$4)*Dynamisk!$C$16+F226</f>
        <v>101.198461426175</v>
      </c>
      <c r="M226" s="2">
        <f>Dynamisk!$C$20/365</f>
        <v>34.246575342465754</v>
      </c>
      <c r="N226" s="2">
        <f t="shared" si="18"/>
        <v>1.4269406392694064</v>
      </c>
      <c r="O226" s="2">
        <f>(E226/$E$4)*Dynamisk!$C$16+F226</f>
        <v>101.198461426175</v>
      </c>
      <c r="P226" s="2">
        <f t="shared" si="19"/>
        <v>135.44503676864073</v>
      </c>
      <c r="Q226" s="17" t="e">
        <f>IF(O226&lt;=Dynamisk!$F$51,Data_sorteret!O226,#N/A)</f>
        <v>#N/A</v>
      </c>
      <c r="R226" s="22">
        <f>IF(AND(O226&gt;=Dynamisk!$F$51,O226&lt;=Dynamisk!$F$50),O226,#N/A)</f>
        <v>101.198461426175</v>
      </c>
      <c r="S226" s="22" t="e">
        <f>IF(AND(O226&gt;=Dynamisk!$F$50,O226&lt;=Dynamisk!$F$49),O226,#N/A)</f>
        <v>#N/A</v>
      </c>
      <c r="T226" s="34" t="e">
        <f>IF(O226&gt;=Dynamisk!$F$49,Data_sorteret!O226,#N/A)</f>
        <v>#N/A</v>
      </c>
      <c r="U226" s="17">
        <f>IF(P226&gt;=Dynamisk!$F$41,Dynamisk!$F$41,P226)</f>
        <v>74.703333321584452</v>
      </c>
      <c r="V226" s="22">
        <f>(IF(AND(P226&gt;=Dynamisk!$F$41,P226&lt;=Dynamisk!$F$40),P226,(IF(P226&gt;Dynamisk!$F$40,Dynamisk!$F$40,#N/A))))-U226</f>
        <v>60.741703447056281</v>
      </c>
      <c r="W226" s="22" t="e">
        <f>(IF(AND(P226&gt;=Dynamisk!$F$40,P226&lt;=Dynamisk!$F$39),P226,(IF(P226&gt;Dynamisk!$F$39,Dynamisk!$F$39,#N/A))))-V226-U226</f>
        <v>#N/A</v>
      </c>
      <c r="X226" s="23" t="e">
        <f>(IF(AND(P226&gt;=Dynamisk!$F$39,P226&lt;=Dynamisk!$F$38),P226,(IF(P226&gt;Dynamisk!$F$38,Dynamisk!$F$38,#N/A))))-V226-U226-W226</f>
        <v>#N/A</v>
      </c>
    </row>
    <row r="227" spans="1:24" x14ac:dyDescent="0.15">
      <c r="A227">
        <v>150</v>
      </c>
      <c r="B227">
        <v>150</v>
      </c>
      <c r="C227" t="s">
        <v>205</v>
      </c>
      <c r="D227" s="1">
        <v>10.904166666666663</v>
      </c>
      <c r="E227" s="2">
        <f t="shared" si="15"/>
        <v>6.0958333333333368</v>
      </c>
      <c r="F227" s="1">
        <f>Dynamisk!$C$14</f>
        <v>27.397260273972602</v>
      </c>
      <c r="G227" s="1">
        <f t="shared" si="16"/>
        <v>1.1415525114155252</v>
      </c>
      <c r="H227" s="2">
        <f>Dynamisk!$C$15</f>
        <v>34.246575342465754</v>
      </c>
      <c r="I227" s="2">
        <f>E227/$E$4*Dynamisk!$C$16</f>
        <v>73.449766861001478</v>
      </c>
      <c r="J227" s="2">
        <f t="shared" si="17"/>
        <v>3.0604069525417281</v>
      </c>
      <c r="K227" s="2">
        <f>E227/$E$4*Dynamisk!$C$17</f>
        <v>91.812208576251848</v>
      </c>
      <c r="L227" s="2">
        <f>(E227/$E$4)*Dynamisk!$C$16+F227</f>
        <v>100.84702713497408</v>
      </c>
      <c r="M227" s="2">
        <f>Dynamisk!$C$20/365</f>
        <v>34.246575342465754</v>
      </c>
      <c r="N227" s="2">
        <f t="shared" si="18"/>
        <v>1.4269406392694064</v>
      </c>
      <c r="O227" s="2">
        <f>(E227/$E$4)*Dynamisk!$C$16+F227</f>
        <v>100.84702713497408</v>
      </c>
      <c r="P227" s="2">
        <f t="shared" si="19"/>
        <v>135.09360247743984</v>
      </c>
      <c r="Q227" s="17" t="e">
        <f>IF(O227&lt;=Dynamisk!$F$51,Data_sorteret!O227,#N/A)</f>
        <v>#N/A</v>
      </c>
      <c r="R227" s="22">
        <f>IF(AND(O227&gt;=Dynamisk!$F$51,O227&lt;=Dynamisk!$F$50),O227,#N/A)</f>
        <v>100.84702713497408</v>
      </c>
      <c r="S227" s="22" t="e">
        <f>IF(AND(O227&gt;=Dynamisk!$F$50,O227&lt;=Dynamisk!$F$49),O227,#N/A)</f>
        <v>#N/A</v>
      </c>
      <c r="T227" s="34" t="e">
        <f>IF(O227&gt;=Dynamisk!$F$49,Data_sorteret!O227,#N/A)</f>
        <v>#N/A</v>
      </c>
      <c r="U227" s="17">
        <f>IF(P227&gt;=Dynamisk!$F$41,Dynamisk!$F$41,P227)</f>
        <v>74.703333321584452</v>
      </c>
      <c r="V227" s="22">
        <f>(IF(AND(P227&gt;=Dynamisk!$F$41,P227&lt;=Dynamisk!$F$40),P227,(IF(P227&gt;Dynamisk!$F$40,Dynamisk!$F$40,#N/A))))-U227</f>
        <v>60.390269155855393</v>
      </c>
      <c r="W227" s="22" t="e">
        <f>(IF(AND(P227&gt;=Dynamisk!$F$40,P227&lt;=Dynamisk!$F$39),P227,(IF(P227&gt;Dynamisk!$F$39,Dynamisk!$F$39,#N/A))))-V227-U227</f>
        <v>#N/A</v>
      </c>
      <c r="X227" s="23" t="e">
        <f>(IF(AND(P227&gt;=Dynamisk!$F$39,P227&lt;=Dynamisk!$F$38),P227,(IF(P227&gt;Dynamisk!$F$38,Dynamisk!$F$38,#N/A))))-V227-U227-W227</f>
        <v>#N/A</v>
      </c>
    </row>
    <row r="228" spans="1:24" x14ac:dyDescent="0.15">
      <c r="A228">
        <v>118</v>
      </c>
      <c r="B228">
        <v>118</v>
      </c>
      <c r="C228" t="s">
        <v>173</v>
      </c>
      <c r="D228" s="1">
        <v>10.908333333333333</v>
      </c>
      <c r="E228" s="2">
        <f t="shared" si="15"/>
        <v>6.0916666666666668</v>
      </c>
      <c r="F228" s="1">
        <f>Dynamisk!$C$14</f>
        <v>27.397260273972602</v>
      </c>
      <c r="G228" s="1">
        <f t="shared" si="16"/>
        <v>1.1415525114155252</v>
      </c>
      <c r="H228" s="2">
        <f>Dynamisk!$C$15</f>
        <v>34.246575342465754</v>
      </c>
      <c r="I228" s="2">
        <f>E228/$E$4*Dynamisk!$C$16</f>
        <v>73.399561962258446</v>
      </c>
      <c r="J228" s="2">
        <f t="shared" si="17"/>
        <v>3.0583150817607687</v>
      </c>
      <c r="K228" s="2">
        <f>E228/$E$4*Dynamisk!$C$17</f>
        <v>91.74945245282305</v>
      </c>
      <c r="L228" s="2">
        <f>(E228/$E$4)*Dynamisk!$C$16+F228</f>
        <v>100.79682223623105</v>
      </c>
      <c r="M228" s="2">
        <f>Dynamisk!$C$20/365</f>
        <v>34.246575342465754</v>
      </c>
      <c r="N228" s="2">
        <f t="shared" si="18"/>
        <v>1.4269406392694064</v>
      </c>
      <c r="O228" s="2">
        <f>(E228/$E$4)*Dynamisk!$C$16+F228</f>
        <v>100.79682223623105</v>
      </c>
      <c r="P228" s="2">
        <f t="shared" si="19"/>
        <v>135.04339757869678</v>
      </c>
      <c r="Q228" s="17" t="e">
        <f>IF(O228&lt;=Dynamisk!$F$51,Data_sorteret!O228,#N/A)</f>
        <v>#N/A</v>
      </c>
      <c r="R228" s="22">
        <f>IF(AND(O228&gt;=Dynamisk!$F$51,O228&lt;=Dynamisk!$F$50),O228,#N/A)</f>
        <v>100.79682223623105</v>
      </c>
      <c r="S228" s="22" t="e">
        <f>IF(AND(O228&gt;=Dynamisk!$F$50,O228&lt;=Dynamisk!$F$49),O228,#N/A)</f>
        <v>#N/A</v>
      </c>
      <c r="T228" s="34" t="e">
        <f>IF(O228&gt;=Dynamisk!$F$49,Data_sorteret!O228,#N/A)</f>
        <v>#N/A</v>
      </c>
      <c r="U228" s="17">
        <f>IF(P228&gt;=Dynamisk!$F$41,Dynamisk!$F$41,P228)</f>
        <v>74.703333321584452</v>
      </c>
      <c r="V228" s="22">
        <f>(IF(AND(P228&gt;=Dynamisk!$F$41,P228&lt;=Dynamisk!$F$40),P228,(IF(P228&gt;Dynamisk!$F$40,Dynamisk!$F$40,#N/A))))-U228</f>
        <v>60.340064257112331</v>
      </c>
      <c r="W228" s="22" t="e">
        <f>(IF(AND(P228&gt;=Dynamisk!$F$40,P228&lt;=Dynamisk!$F$39),P228,(IF(P228&gt;Dynamisk!$F$39,Dynamisk!$F$39,#N/A))))-V228-U228</f>
        <v>#N/A</v>
      </c>
      <c r="X228" s="23" t="e">
        <f>(IF(AND(P228&gt;=Dynamisk!$F$39,P228&lt;=Dynamisk!$F$38),P228,(IF(P228&gt;Dynamisk!$F$38,Dynamisk!$F$38,#N/A))))-V228-U228-W228</f>
        <v>#N/A</v>
      </c>
    </row>
    <row r="229" spans="1:24" x14ac:dyDescent="0.15">
      <c r="A229">
        <v>288</v>
      </c>
      <c r="B229">
        <v>288</v>
      </c>
      <c r="C229" t="s">
        <v>343</v>
      </c>
      <c r="D229" s="1">
        <v>10.908333333333333</v>
      </c>
      <c r="E229" s="2">
        <f t="shared" si="15"/>
        <v>6.0916666666666668</v>
      </c>
      <c r="F229" s="1">
        <f>Dynamisk!$C$14</f>
        <v>27.397260273972602</v>
      </c>
      <c r="G229" s="1">
        <f t="shared" si="16"/>
        <v>1.1415525114155252</v>
      </c>
      <c r="H229" s="2">
        <f>Dynamisk!$C$15</f>
        <v>34.246575342465754</v>
      </c>
      <c r="I229" s="2">
        <f>E229/$E$4*Dynamisk!$C$16</f>
        <v>73.399561962258446</v>
      </c>
      <c r="J229" s="2">
        <f t="shared" si="17"/>
        <v>3.0583150817607687</v>
      </c>
      <c r="K229" s="2">
        <f>E229/$E$4*Dynamisk!$C$17</f>
        <v>91.74945245282305</v>
      </c>
      <c r="L229" s="2">
        <f>(E229/$E$4)*Dynamisk!$C$16+F229</f>
        <v>100.79682223623105</v>
      </c>
      <c r="M229" s="2">
        <f>Dynamisk!$C$20/365</f>
        <v>34.246575342465754</v>
      </c>
      <c r="N229" s="2">
        <f t="shared" si="18"/>
        <v>1.4269406392694064</v>
      </c>
      <c r="O229" s="2">
        <f>(E229/$E$4)*Dynamisk!$C$16+F229</f>
        <v>100.79682223623105</v>
      </c>
      <c r="P229" s="2">
        <f t="shared" si="19"/>
        <v>135.04339757869678</v>
      </c>
      <c r="Q229" s="17" t="e">
        <f>IF(O229&lt;=Dynamisk!$F$51,Data_sorteret!O229,#N/A)</f>
        <v>#N/A</v>
      </c>
      <c r="R229" s="22">
        <f>IF(AND(O229&gt;=Dynamisk!$F$51,O229&lt;=Dynamisk!$F$50),O229,#N/A)</f>
        <v>100.79682223623105</v>
      </c>
      <c r="S229" s="22" t="e">
        <f>IF(AND(O229&gt;=Dynamisk!$F$50,O229&lt;=Dynamisk!$F$49),O229,#N/A)</f>
        <v>#N/A</v>
      </c>
      <c r="T229" s="34" t="e">
        <f>IF(O229&gt;=Dynamisk!$F$49,Data_sorteret!O229,#N/A)</f>
        <v>#N/A</v>
      </c>
      <c r="U229" s="17">
        <f>IF(P229&gt;=Dynamisk!$F$41,Dynamisk!$F$41,P229)</f>
        <v>74.703333321584452</v>
      </c>
      <c r="V229" s="22">
        <f>(IF(AND(P229&gt;=Dynamisk!$F$41,P229&lt;=Dynamisk!$F$40),P229,(IF(P229&gt;Dynamisk!$F$40,Dynamisk!$F$40,#N/A))))-U229</f>
        <v>60.340064257112331</v>
      </c>
      <c r="W229" s="22" t="e">
        <f>(IF(AND(P229&gt;=Dynamisk!$F$40,P229&lt;=Dynamisk!$F$39),P229,(IF(P229&gt;Dynamisk!$F$39,Dynamisk!$F$39,#N/A))))-V229-U229</f>
        <v>#N/A</v>
      </c>
      <c r="X229" s="23" t="e">
        <f>(IF(AND(P229&gt;=Dynamisk!$F$39,P229&lt;=Dynamisk!$F$38),P229,(IF(P229&gt;Dynamisk!$F$38,Dynamisk!$F$38,#N/A))))-V229-U229-W229</f>
        <v>#N/A</v>
      </c>
    </row>
    <row r="230" spans="1:24" x14ac:dyDescent="0.15">
      <c r="A230">
        <v>292</v>
      </c>
      <c r="B230">
        <v>292</v>
      </c>
      <c r="C230" t="s">
        <v>347</v>
      </c>
      <c r="D230" s="1">
        <v>10.954166666666667</v>
      </c>
      <c r="E230" s="2">
        <f t="shared" si="15"/>
        <v>6.0458333333333325</v>
      </c>
      <c r="F230" s="1">
        <f>Dynamisk!$C$14</f>
        <v>27.397260273972602</v>
      </c>
      <c r="G230" s="1">
        <f t="shared" si="16"/>
        <v>1.1415525114155252</v>
      </c>
      <c r="H230" s="2">
        <f>Dynamisk!$C$15</f>
        <v>34.246575342465754</v>
      </c>
      <c r="I230" s="2">
        <f>E230/$E$4*Dynamisk!$C$16</f>
        <v>72.847308076085497</v>
      </c>
      <c r="J230" s="2">
        <f t="shared" si="17"/>
        <v>3.035304503170229</v>
      </c>
      <c r="K230" s="2">
        <f>E230/$E$4*Dynamisk!$C$17</f>
        <v>91.059135095106868</v>
      </c>
      <c r="L230" s="2">
        <f>(E230/$E$4)*Dynamisk!$C$16+F230</f>
        <v>100.2445683500581</v>
      </c>
      <c r="M230" s="2">
        <f>Dynamisk!$C$20/365</f>
        <v>34.246575342465754</v>
      </c>
      <c r="N230" s="2">
        <f t="shared" si="18"/>
        <v>1.4269406392694064</v>
      </c>
      <c r="O230" s="2">
        <f>(E230/$E$4)*Dynamisk!$C$16+F230</f>
        <v>100.2445683500581</v>
      </c>
      <c r="P230" s="2">
        <f t="shared" si="19"/>
        <v>134.49114369252385</v>
      </c>
      <c r="Q230" s="17" t="e">
        <f>IF(O230&lt;=Dynamisk!$F$51,Data_sorteret!O230,#N/A)</f>
        <v>#N/A</v>
      </c>
      <c r="R230" s="22">
        <f>IF(AND(O230&gt;=Dynamisk!$F$51,O230&lt;=Dynamisk!$F$50),O230,#N/A)</f>
        <v>100.2445683500581</v>
      </c>
      <c r="S230" s="22" t="e">
        <f>IF(AND(O230&gt;=Dynamisk!$F$50,O230&lt;=Dynamisk!$F$49),O230,#N/A)</f>
        <v>#N/A</v>
      </c>
      <c r="T230" s="34" t="e">
        <f>IF(O230&gt;=Dynamisk!$F$49,Data_sorteret!O230,#N/A)</f>
        <v>#N/A</v>
      </c>
      <c r="U230" s="17">
        <f>IF(P230&gt;=Dynamisk!$F$41,Dynamisk!$F$41,P230)</f>
        <v>74.703333321584452</v>
      </c>
      <c r="V230" s="22">
        <f>(IF(AND(P230&gt;=Dynamisk!$F$41,P230&lt;=Dynamisk!$F$40),P230,(IF(P230&gt;Dynamisk!$F$40,Dynamisk!$F$40,#N/A))))-U230</f>
        <v>59.787810370939397</v>
      </c>
      <c r="W230" s="22" t="e">
        <f>(IF(AND(P230&gt;=Dynamisk!$F$40,P230&lt;=Dynamisk!$F$39),P230,(IF(P230&gt;Dynamisk!$F$39,Dynamisk!$F$39,#N/A))))-V230-U230</f>
        <v>#N/A</v>
      </c>
      <c r="X230" s="23" t="e">
        <f>(IF(AND(P230&gt;=Dynamisk!$F$39,P230&lt;=Dynamisk!$F$38),P230,(IF(P230&gt;Dynamisk!$F$38,Dynamisk!$F$38,#N/A))))-V230-U230-W230</f>
        <v>#N/A</v>
      </c>
    </row>
    <row r="231" spans="1:24" x14ac:dyDescent="0.15">
      <c r="A231">
        <v>120</v>
      </c>
      <c r="B231">
        <v>120</v>
      </c>
      <c r="C231" t="s">
        <v>175</v>
      </c>
      <c r="D231" s="1">
        <v>10.962499999999999</v>
      </c>
      <c r="E231" s="2">
        <f t="shared" si="15"/>
        <v>6.0375000000000014</v>
      </c>
      <c r="F231" s="1">
        <f>Dynamisk!$C$14</f>
        <v>27.397260273972602</v>
      </c>
      <c r="G231" s="1">
        <f t="shared" si="16"/>
        <v>1.1415525114155252</v>
      </c>
      <c r="H231" s="2">
        <f>Dynamisk!$C$15</f>
        <v>34.246575342465754</v>
      </c>
      <c r="I231" s="2">
        <f>E231/$E$4*Dynamisk!$C$16</f>
        <v>72.746898278599531</v>
      </c>
      <c r="J231" s="2">
        <f t="shared" si="17"/>
        <v>3.0311207616083138</v>
      </c>
      <c r="K231" s="2">
        <f>E231/$E$4*Dynamisk!$C$17</f>
        <v>90.933622848249399</v>
      </c>
      <c r="L231" s="2">
        <f>(E231/$E$4)*Dynamisk!$C$16+F231</f>
        <v>100.14415855257214</v>
      </c>
      <c r="M231" s="2">
        <f>Dynamisk!$C$20/365</f>
        <v>34.246575342465754</v>
      </c>
      <c r="N231" s="2">
        <f t="shared" si="18"/>
        <v>1.4269406392694064</v>
      </c>
      <c r="O231" s="2">
        <f>(E231/$E$4)*Dynamisk!$C$16+F231</f>
        <v>100.14415855257214</v>
      </c>
      <c r="P231" s="2">
        <f t="shared" si="19"/>
        <v>134.3907338950379</v>
      </c>
      <c r="Q231" s="17" t="e">
        <f>IF(O231&lt;=Dynamisk!$F$51,Data_sorteret!O231,#N/A)</f>
        <v>#N/A</v>
      </c>
      <c r="R231" s="22">
        <f>IF(AND(O231&gt;=Dynamisk!$F$51,O231&lt;=Dynamisk!$F$50),O231,#N/A)</f>
        <v>100.14415855257214</v>
      </c>
      <c r="S231" s="22" t="e">
        <f>IF(AND(O231&gt;=Dynamisk!$F$50,O231&lt;=Dynamisk!$F$49),O231,#N/A)</f>
        <v>#N/A</v>
      </c>
      <c r="T231" s="34" t="e">
        <f>IF(O231&gt;=Dynamisk!$F$49,Data_sorteret!O231,#N/A)</f>
        <v>#N/A</v>
      </c>
      <c r="U231" s="17">
        <f>IF(P231&gt;=Dynamisk!$F$41,Dynamisk!$F$41,P231)</f>
        <v>74.703333321584452</v>
      </c>
      <c r="V231" s="22">
        <f>(IF(AND(P231&gt;=Dynamisk!$F$41,P231&lt;=Dynamisk!$F$40),P231,(IF(P231&gt;Dynamisk!$F$40,Dynamisk!$F$40,#N/A))))-U231</f>
        <v>59.687400573453445</v>
      </c>
      <c r="W231" s="22" t="e">
        <f>(IF(AND(P231&gt;=Dynamisk!$F$40,P231&lt;=Dynamisk!$F$39),P231,(IF(P231&gt;Dynamisk!$F$39,Dynamisk!$F$39,#N/A))))-V231-U231</f>
        <v>#N/A</v>
      </c>
      <c r="X231" s="23" t="e">
        <f>(IF(AND(P231&gt;=Dynamisk!$F$39,P231&lt;=Dynamisk!$F$38),P231,(IF(P231&gt;Dynamisk!$F$38,Dynamisk!$F$38,#N/A))))-V231-U231-W231</f>
        <v>#N/A</v>
      </c>
    </row>
    <row r="232" spans="1:24" x14ac:dyDescent="0.15">
      <c r="A232">
        <v>141</v>
      </c>
      <c r="B232">
        <v>141</v>
      </c>
      <c r="C232" t="s">
        <v>196</v>
      </c>
      <c r="D232" s="1">
        <v>11.166666666666664</v>
      </c>
      <c r="E232" s="2">
        <f t="shared" si="15"/>
        <v>5.8333333333333357</v>
      </c>
      <c r="F232" s="1">
        <f>Dynamisk!$C$14</f>
        <v>27.397260273972602</v>
      </c>
      <c r="G232" s="1">
        <f t="shared" si="16"/>
        <v>1.1415525114155252</v>
      </c>
      <c r="H232" s="2">
        <f>Dynamisk!$C$15</f>
        <v>34.246575342465754</v>
      </c>
      <c r="I232" s="2">
        <f>E232/$E$4*Dynamisk!$C$16</f>
        <v>70.286858240192785</v>
      </c>
      <c r="J232" s="2">
        <f t="shared" si="17"/>
        <v>2.9286190933413661</v>
      </c>
      <c r="K232" s="2">
        <f>E232/$E$4*Dynamisk!$C$17</f>
        <v>87.858572800240992</v>
      </c>
      <c r="L232" s="2">
        <f>(E232/$E$4)*Dynamisk!$C$16+F232</f>
        <v>97.684118514165391</v>
      </c>
      <c r="M232" s="2">
        <f>Dynamisk!$C$20/365</f>
        <v>34.246575342465754</v>
      </c>
      <c r="N232" s="2">
        <f t="shared" si="18"/>
        <v>1.4269406392694064</v>
      </c>
      <c r="O232" s="2">
        <f>(E232/$E$4)*Dynamisk!$C$16+F232</f>
        <v>97.684118514165391</v>
      </c>
      <c r="P232" s="2">
        <f t="shared" si="19"/>
        <v>131.93069385663114</v>
      </c>
      <c r="Q232" s="17" t="e">
        <f>IF(O232&lt;=Dynamisk!$F$51,Data_sorteret!O232,#N/A)</f>
        <v>#N/A</v>
      </c>
      <c r="R232" s="22">
        <f>IF(AND(O232&gt;=Dynamisk!$F$51,O232&lt;=Dynamisk!$F$50),O232,#N/A)</f>
        <v>97.684118514165391</v>
      </c>
      <c r="S232" s="22" t="e">
        <f>IF(AND(O232&gt;=Dynamisk!$F$50,O232&lt;=Dynamisk!$F$49),O232,#N/A)</f>
        <v>#N/A</v>
      </c>
      <c r="T232" s="34" t="e">
        <f>IF(O232&gt;=Dynamisk!$F$49,Data_sorteret!O232,#N/A)</f>
        <v>#N/A</v>
      </c>
      <c r="U232" s="17">
        <f>IF(P232&gt;=Dynamisk!$F$41,Dynamisk!$F$41,P232)</f>
        <v>74.703333321584452</v>
      </c>
      <c r="V232" s="22">
        <f>(IF(AND(P232&gt;=Dynamisk!$F$41,P232&lt;=Dynamisk!$F$40),P232,(IF(P232&gt;Dynamisk!$F$40,Dynamisk!$F$40,#N/A))))-U232</f>
        <v>57.227360535046685</v>
      </c>
      <c r="W232" s="22" t="e">
        <f>(IF(AND(P232&gt;=Dynamisk!$F$40,P232&lt;=Dynamisk!$F$39),P232,(IF(P232&gt;Dynamisk!$F$39,Dynamisk!$F$39,#N/A))))-V232-U232</f>
        <v>#N/A</v>
      </c>
      <c r="X232" s="23" t="e">
        <f>(IF(AND(P232&gt;=Dynamisk!$F$39,P232&lt;=Dynamisk!$F$38),P232,(IF(P232&gt;Dynamisk!$F$38,Dynamisk!$F$38,#N/A))))-V232-U232-W232</f>
        <v>#N/A</v>
      </c>
    </row>
    <row r="233" spans="1:24" x14ac:dyDescent="0.15">
      <c r="A233">
        <v>294</v>
      </c>
      <c r="B233">
        <v>294</v>
      </c>
      <c r="C233" t="s">
        <v>349</v>
      </c>
      <c r="D233" s="1">
        <v>11.191666666666665</v>
      </c>
      <c r="E233" s="2">
        <f t="shared" si="15"/>
        <v>5.8083333333333353</v>
      </c>
      <c r="F233" s="1">
        <f>Dynamisk!$C$14</f>
        <v>27.397260273972602</v>
      </c>
      <c r="G233" s="1">
        <f t="shared" si="16"/>
        <v>1.1415525114155252</v>
      </c>
      <c r="H233" s="2">
        <f>Dynamisk!$C$15</f>
        <v>34.246575342465754</v>
      </c>
      <c r="I233" s="2">
        <f>E233/$E$4*Dynamisk!$C$16</f>
        <v>69.985628847734816</v>
      </c>
      <c r="J233" s="2">
        <f t="shared" si="17"/>
        <v>2.9160678686556172</v>
      </c>
      <c r="K233" s="2">
        <f>E233/$E$4*Dynamisk!$C$17</f>
        <v>87.482036059668516</v>
      </c>
      <c r="L233" s="2">
        <f>(E233/$E$4)*Dynamisk!$C$16+F233</f>
        <v>97.382889121707422</v>
      </c>
      <c r="M233" s="2">
        <f>Dynamisk!$C$20/365</f>
        <v>34.246575342465754</v>
      </c>
      <c r="N233" s="2">
        <f t="shared" si="18"/>
        <v>1.4269406392694064</v>
      </c>
      <c r="O233" s="2">
        <f>(E233/$E$4)*Dynamisk!$C$16+F233</f>
        <v>97.382889121707422</v>
      </c>
      <c r="P233" s="2">
        <f t="shared" si="19"/>
        <v>131.62946446417317</v>
      </c>
      <c r="Q233" s="17" t="e">
        <f>IF(O233&lt;=Dynamisk!$F$51,Data_sorteret!O233,#N/A)</f>
        <v>#N/A</v>
      </c>
      <c r="R233" s="22">
        <f>IF(AND(O233&gt;=Dynamisk!$F$51,O233&lt;=Dynamisk!$F$50),O233,#N/A)</f>
        <v>97.382889121707422</v>
      </c>
      <c r="S233" s="22" t="e">
        <f>IF(AND(O233&gt;=Dynamisk!$F$50,O233&lt;=Dynamisk!$F$49),O233,#N/A)</f>
        <v>#N/A</v>
      </c>
      <c r="T233" s="34" t="e">
        <f>IF(O233&gt;=Dynamisk!$F$49,Data_sorteret!O233,#N/A)</f>
        <v>#N/A</v>
      </c>
      <c r="U233" s="17">
        <f>IF(P233&gt;=Dynamisk!$F$41,Dynamisk!$F$41,P233)</f>
        <v>74.703333321584452</v>
      </c>
      <c r="V233" s="22">
        <f>(IF(AND(P233&gt;=Dynamisk!$F$41,P233&lt;=Dynamisk!$F$40),P233,(IF(P233&gt;Dynamisk!$F$40,Dynamisk!$F$40,#N/A))))-U233</f>
        <v>56.926131142588716</v>
      </c>
      <c r="W233" s="22" t="e">
        <f>(IF(AND(P233&gt;=Dynamisk!$F$40,P233&lt;=Dynamisk!$F$39),P233,(IF(P233&gt;Dynamisk!$F$39,Dynamisk!$F$39,#N/A))))-V233-U233</f>
        <v>#N/A</v>
      </c>
      <c r="X233" s="23" t="e">
        <f>(IF(AND(P233&gt;=Dynamisk!$F$39,P233&lt;=Dynamisk!$F$38),P233,(IF(P233&gt;Dynamisk!$F$38,Dynamisk!$F$38,#N/A))))-V233-U233-W233</f>
        <v>#N/A</v>
      </c>
    </row>
    <row r="234" spans="1:24" x14ac:dyDescent="0.15">
      <c r="A234">
        <v>158</v>
      </c>
      <c r="B234">
        <v>158</v>
      </c>
      <c r="C234" t="s">
        <v>213</v>
      </c>
      <c r="D234" s="1">
        <v>11.345833333333337</v>
      </c>
      <c r="E234" s="2">
        <f t="shared" si="15"/>
        <v>5.6541666666666632</v>
      </c>
      <c r="F234" s="1">
        <f>Dynamisk!$C$14</f>
        <v>27.397260273972602</v>
      </c>
      <c r="G234" s="1">
        <f t="shared" si="16"/>
        <v>1.1415525114155252</v>
      </c>
      <c r="H234" s="2">
        <f>Dynamisk!$C$15</f>
        <v>34.246575342465754</v>
      </c>
      <c r="I234" s="2">
        <f>E234/$E$4*Dynamisk!$C$16</f>
        <v>68.128047594243938</v>
      </c>
      <c r="J234" s="2">
        <f t="shared" si="17"/>
        <v>2.8386686497601641</v>
      </c>
      <c r="K234" s="2">
        <f>E234/$E$4*Dynamisk!$C$17</f>
        <v>85.160059492804933</v>
      </c>
      <c r="L234" s="2">
        <f>(E234/$E$4)*Dynamisk!$C$16+F234</f>
        <v>95.525307868216544</v>
      </c>
      <c r="M234" s="2">
        <f>Dynamisk!$C$20/365</f>
        <v>34.246575342465754</v>
      </c>
      <c r="N234" s="2">
        <f t="shared" si="18"/>
        <v>1.4269406392694064</v>
      </c>
      <c r="O234" s="2">
        <f>(E234/$E$4)*Dynamisk!$C$16+F234</f>
        <v>95.525307868216544</v>
      </c>
      <c r="P234" s="2">
        <f t="shared" si="19"/>
        <v>129.77188321068229</v>
      </c>
      <c r="Q234" s="17" t="e">
        <f>IF(O234&lt;=Dynamisk!$F$51,Data_sorteret!O234,#N/A)</f>
        <v>#N/A</v>
      </c>
      <c r="R234" s="22">
        <f>IF(AND(O234&gt;=Dynamisk!$F$51,O234&lt;=Dynamisk!$F$50),O234,#N/A)</f>
        <v>95.525307868216544</v>
      </c>
      <c r="S234" s="22" t="e">
        <f>IF(AND(O234&gt;=Dynamisk!$F$50,O234&lt;=Dynamisk!$F$49),O234,#N/A)</f>
        <v>#N/A</v>
      </c>
      <c r="T234" s="34" t="e">
        <f>IF(O234&gt;=Dynamisk!$F$49,Data_sorteret!O234,#N/A)</f>
        <v>#N/A</v>
      </c>
      <c r="U234" s="17">
        <f>IF(P234&gt;=Dynamisk!$F$41,Dynamisk!$F$41,P234)</f>
        <v>74.703333321584452</v>
      </c>
      <c r="V234" s="22">
        <f>(IF(AND(P234&gt;=Dynamisk!$F$41,P234&lt;=Dynamisk!$F$40),P234,(IF(P234&gt;Dynamisk!$F$40,Dynamisk!$F$40,#N/A))))-U234</f>
        <v>55.068549889097838</v>
      </c>
      <c r="W234" s="22" t="e">
        <f>(IF(AND(P234&gt;=Dynamisk!$F$40,P234&lt;=Dynamisk!$F$39),P234,(IF(P234&gt;Dynamisk!$F$39,Dynamisk!$F$39,#N/A))))-V234-U234</f>
        <v>#N/A</v>
      </c>
      <c r="X234" s="23" t="e">
        <f>(IF(AND(P234&gt;=Dynamisk!$F$39,P234&lt;=Dynamisk!$F$38),P234,(IF(P234&gt;Dynamisk!$F$38,Dynamisk!$F$38,#N/A))))-V234-U234-W234</f>
        <v>#N/A</v>
      </c>
    </row>
    <row r="235" spans="1:24" x14ac:dyDescent="0.15">
      <c r="A235">
        <v>162</v>
      </c>
      <c r="B235">
        <v>162</v>
      </c>
      <c r="C235" t="s">
        <v>217</v>
      </c>
      <c r="D235" s="1">
        <v>11.504166666666668</v>
      </c>
      <c r="E235" s="2">
        <f t="shared" si="15"/>
        <v>5.4958333333333318</v>
      </c>
      <c r="F235" s="1">
        <f>Dynamisk!$C$14</f>
        <v>27.397260273972602</v>
      </c>
      <c r="G235" s="1">
        <f t="shared" si="16"/>
        <v>1.1415525114155252</v>
      </c>
      <c r="H235" s="2">
        <f>Dynamisk!$C$15</f>
        <v>34.246575342465754</v>
      </c>
      <c r="I235" s="2">
        <f>E235/$E$4*Dynamisk!$C$16</f>
        <v>66.220261442010155</v>
      </c>
      <c r="J235" s="2">
        <f t="shared" si="17"/>
        <v>2.7591775600837565</v>
      </c>
      <c r="K235" s="2">
        <f>E235/$E$4*Dynamisk!$C$17</f>
        <v>82.775326802512708</v>
      </c>
      <c r="L235" s="2">
        <f>(E235/$E$4)*Dynamisk!$C$16+F235</f>
        <v>93.617521715982761</v>
      </c>
      <c r="M235" s="2">
        <f>Dynamisk!$C$20/365</f>
        <v>34.246575342465754</v>
      </c>
      <c r="N235" s="2">
        <f t="shared" si="18"/>
        <v>1.4269406392694064</v>
      </c>
      <c r="O235" s="2">
        <f>(E235/$E$4)*Dynamisk!$C$16+F235</f>
        <v>93.617521715982761</v>
      </c>
      <c r="P235" s="2">
        <f t="shared" si="19"/>
        <v>127.86409705844851</v>
      </c>
      <c r="Q235" s="17" t="e">
        <f>IF(O235&lt;=Dynamisk!$F$51,Data_sorteret!O235,#N/A)</f>
        <v>#N/A</v>
      </c>
      <c r="R235" s="22">
        <f>IF(AND(O235&gt;=Dynamisk!$F$51,O235&lt;=Dynamisk!$F$50),O235,#N/A)</f>
        <v>93.617521715982761</v>
      </c>
      <c r="S235" s="22" t="e">
        <f>IF(AND(O235&gt;=Dynamisk!$F$50,O235&lt;=Dynamisk!$F$49),O235,#N/A)</f>
        <v>#N/A</v>
      </c>
      <c r="T235" s="34" t="e">
        <f>IF(O235&gt;=Dynamisk!$F$49,Data_sorteret!O235,#N/A)</f>
        <v>#N/A</v>
      </c>
      <c r="U235" s="17">
        <f>IF(P235&gt;=Dynamisk!$F$41,Dynamisk!$F$41,P235)</f>
        <v>74.703333321584452</v>
      </c>
      <c r="V235" s="22">
        <f>(IF(AND(P235&gt;=Dynamisk!$F$41,P235&lt;=Dynamisk!$F$40),P235,(IF(P235&gt;Dynamisk!$F$40,Dynamisk!$F$40,#N/A))))-U235</f>
        <v>53.160763736864055</v>
      </c>
      <c r="W235" s="22" t="e">
        <f>(IF(AND(P235&gt;=Dynamisk!$F$40,P235&lt;=Dynamisk!$F$39),P235,(IF(P235&gt;Dynamisk!$F$39,Dynamisk!$F$39,#N/A))))-V235-U235</f>
        <v>#N/A</v>
      </c>
      <c r="X235" s="23" t="e">
        <f>(IF(AND(P235&gt;=Dynamisk!$F$39,P235&lt;=Dynamisk!$F$38),P235,(IF(P235&gt;Dynamisk!$F$38,Dynamisk!$F$38,#N/A))))-V235-U235-W235</f>
        <v>#N/A</v>
      </c>
    </row>
    <row r="236" spans="1:24" x14ac:dyDescent="0.15">
      <c r="A236">
        <v>156</v>
      </c>
      <c r="B236">
        <v>156</v>
      </c>
      <c r="C236" t="s">
        <v>211</v>
      </c>
      <c r="D236" s="1">
        <v>11.658333333333333</v>
      </c>
      <c r="E236" s="2">
        <f t="shared" si="15"/>
        <v>5.3416666666666668</v>
      </c>
      <c r="F236" s="1">
        <f>Dynamisk!$C$14</f>
        <v>27.397260273972602</v>
      </c>
      <c r="G236" s="1">
        <f t="shared" si="16"/>
        <v>1.1415525114155252</v>
      </c>
      <c r="H236" s="2">
        <f>Dynamisk!$C$15</f>
        <v>34.246575342465754</v>
      </c>
      <c r="I236" s="2">
        <f>E236/$E$4*Dynamisk!$C$16</f>
        <v>64.362680188519377</v>
      </c>
      <c r="J236" s="2">
        <f t="shared" si="17"/>
        <v>2.6817783411883074</v>
      </c>
      <c r="K236" s="2">
        <f>E236/$E$4*Dynamisk!$C$17</f>
        <v>80.453350235649225</v>
      </c>
      <c r="L236" s="2">
        <f>(E236/$E$4)*Dynamisk!$C$16+F236</f>
        <v>91.759940462491983</v>
      </c>
      <c r="M236" s="2">
        <f>Dynamisk!$C$20/365</f>
        <v>34.246575342465754</v>
      </c>
      <c r="N236" s="2">
        <f t="shared" si="18"/>
        <v>1.4269406392694064</v>
      </c>
      <c r="O236" s="2">
        <f>(E236/$E$4)*Dynamisk!$C$16+F236</f>
        <v>91.759940462491983</v>
      </c>
      <c r="P236" s="2">
        <f t="shared" si="19"/>
        <v>126.00651580495773</v>
      </c>
      <c r="Q236" s="17" t="e">
        <f>IF(O236&lt;=Dynamisk!$F$51,Data_sorteret!O236,#N/A)</f>
        <v>#N/A</v>
      </c>
      <c r="R236" s="22">
        <f>IF(AND(O236&gt;=Dynamisk!$F$51,O236&lt;=Dynamisk!$F$50),O236,#N/A)</f>
        <v>91.759940462491983</v>
      </c>
      <c r="S236" s="22" t="e">
        <f>IF(AND(O236&gt;=Dynamisk!$F$50,O236&lt;=Dynamisk!$F$49),O236,#N/A)</f>
        <v>#N/A</v>
      </c>
      <c r="T236" s="34" t="e">
        <f>IF(O236&gt;=Dynamisk!$F$49,Data_sorteret!O236,#N/A)</f>
        <v>#N/A</v>
      </c>
      <c r="U236" s="17">
        <f>IF(P236&gt;=Dynamisk!$F$41,Dynamisk!$F$41,P236)</f>
        <v>74.703333321584452</v>
      </c>
      <c r="V236" s="22">
        <f>(IF(AND(P236&gt;=Dynamisk!$F$41,P236&lt;=Dynamisk!$F$40),P236,(IF(P236&gt;Dynamisk!$F$40,Dynamisk!$F$40,#N/A))))-U236</f>
        <v>51.303182483373277</v>
      </c>
      <c r="W236" s="22" t="e">
        <f>(IF(AND(P236&gt;=Dynamisk!$F$40,P236&lt;=Dynamisk!$F$39),P236,(IF(P236&gt;Dynamisk!$F$39,Dynamisk!$F$39,#N/A))))-V236-U236</f>
        <v>#N/A</v>
      </c>
      <c r="X236" s="23" t="e">
        <f>(IF(AND(P236&gt;=Dynamisk!$F$39,P236&lt;=Dynamisk!$F$38),P236,(IF(P236&gt;Dynamisk!$F$38,Dynamisk!$F$38,#N/A))))-V236-U236-W236</f>
        <v>#N/A</v>
      </c>
    </row>
    <row r="237" spans="1:24" x14ac:dyDescent="0.15">
      <c r="A237">
        <v>139</v>
      </c>
      <c r="B237">
        <v>139</v>
      </c>
      <c r="C237" t="s">
        <v>194</v>
      </c>
      <c r="D237" s="1">
        <v>11.725</v>
      </c>
      <c r="E237" s="2">
        <f t="shared" si="15"/>
        <v>5.2750000000000004</v>
      </c>
      <c r="F237" s="1">
        <f>Dynamisk!$C$14</f>
        <v>27.397260273972602</v>
      </c>
      <c r="G237" s="1">
        <f t="shared" si="16"/>
        <v>1.1415525114155252</v>
      </c>
      <c r="H237" s="2">
        <f>Dynamisk!$C$15</f>
        <v>34.246575342465754</v>
      </c>
      <c r="I237" s="2">
        <f>E237/$E$4*Dynamisk!$C$16</f>
        <v>63.559401808631456</v>
      </c>
      <c r="J237" s="2">
        <f t="shared" si="17"/>
        <v>2.6483084086929773</v>
      </c>
      <c r="K237" s="2">
        <f>E237/$E$4*Dynamisk!$C$17</f>
        <v>79.449252260789322</v>
      </c>
      <c r="L237" s="2">
        <f>(E237/$E$4)*Dynamisk!$C$16+F237</f>
        <v>90.956662082604055</v>
      </c>
      <c r="M237" s="2">
        <f>Dynamisk!$C$20/365</f>
        <v>34.246575342465754</v>
      </c>
      <c r="N237" s="2">
        <f t="shared" si="18"/>
        <v>1.4269406392694064</v>
      </c>
      <c r="O237" s="2">
        <f>(E237/$E$4)*Dynamisk!$C$16+F237</f>
        <v>90.956662082604055</v>
      </c>
      <c r="P237" s="2">
        <f t="shared" si="19"/>
        <v>125.2032374250698</v>
      </c>
      <c r="Q237" s="17" t="e">
        <f>IF(O237&lt;=Dynamisk!$F$51,Data_sorteret!O237,#N/A)</f>
        <v>#N/A</v>
      </c>
      <c r="R237" s="22">
        <f>IF(AND(O237&gt;=Dynamisk!$F$51,O237&lt;=Dynamisk!$F$50),O237,#N/A)</f>
        <v>90.956662082604055</v>
      </c>
      <c r="S237" s="22" t="e">
        <f>IF(AND(O237&gt;=Dynamisk!$F$50,O237&lt;=Dynamisk!$F$49),O237,#N/A)</f>
        <v>#N/A</v>
      </c>
      <c r="T237" s="34" t="e">
        <f>IF(O237&gt;=Dynamisk!$F$49,Data_sorteret!O237,#N/A)</f>
        <v>#N/A</v>
      </c>
      <c r="U237" s="17">
        <f>IF(P237&gt;=Dynamisk!$F$41,Dynamisk!$F$41,P237)</f>
        <v>74.703333321584452</v>
      </c>
      <c r="V237" s="22">
        <f>(IF(AND(P237&gt;=Dynamisk!$F$41,P237&lt;=Dynamisk!$F$40),P237,(IF(P237&gt;Dynamisk!$F$40,Dynamisk!$F$40,#N/A))))-U237</f>
        <v>50.499904103485349</v>
      </c>
      <c r="W237" s="22" t="e">
        <f>(IF(AND(P237&gt;=Dynamisk!$F$40,P237&lt;=Dynamisk!$F$39),P237,(IF(P237&gt;Dynamisk!$F$39,Dynamisk!$F$39,#N/A))))-V237-U237</f>
        <v>#N/A</v>
      </c>
      <c r="X237" s="23" t="e">
        <f>(IF(AND(P237&gt;=Dynamisk!$F$39,P237&lt;=Dynamisk!$F$38),P237,(IF(P237&gt;Dynamisk!$F$38,Dynamisk!$F$38,#N/A))))-V237-U237-W237</f>
        <v>#N/A</v>
      </c>
    </row>
    <row r="238" spans="1:24" x14ac:dyDescent="0.15">
      <c r="A238">
        <v>260</v>
      </c>
      <c r="B238">
        <v>260</v>
      </c>
      <c r="C238" t="s">
        <v>315</v>
      </c>
      <c r="D238" s="1">
        <v>11.725</v>
      </c>
      <c r="E238" s="2">
        <f t="shared" si="15"/>
        <v>5.2750000000000004</v>
      </c>
      <c r="F238" s="1">
        <f>Dynamisk!$C$14</f>
        <v>27.397260273972602</v>
      </c>
      <c r="G238" s="1">
        <f t="shared" si="16"/>
        <v>1.1415525114155252</v>
      </c>
      <c r="H238" s="2">
        <f>Dynamisk!$C$15</f>
        <v>34.246575342465754</v>
      </c>
      <c r="I238" s="2">
        <f>E238/$E$4*Dynamisk!$C$16</f>
        <v>63.559401808631456</v>
      </c>
      <c r="J238" s="2">
        <f t="shared" si="17"/>
        <v>2.6483084086929773</v>
      </c>
      <c r="K238" s="2">
        <f>E238/$E$4*Dynamisk!$C$17</f>
        <v>79.449252260789322</v>
      </c>
      <c r="L238" s="2">
        <f>(E238/$E$4)*Dynamisk!$C$16+F238</f>
        <v>90.956662082604055</v>
      </c>
      <c r="M238" s="2">
        <f>Dynamisk!$C$20/365</f>
        <v>34.246575342465754</v>
      </c>
      <c r="N238" s="2">
        <f t="shared" si="18"/>
        <v>1.4269406392694064</v>
      </c>
      <c r="O238" s="2">
        <f>(E238/$E$4)*Dynamisk!$C$16+F238</f>
        <v>90.956662082604055</v>
      </c>
      <c r="P238" s="2">
        <f t="shared" si="19"/>
        <v>125.2032374250698</v>
      </c>
      <c r="Q238" s="17" t="e">
        <f>IF(O238&lt;=Dynamisk!$F$51,Data_sorteret!O238,#N/A)</f>
        <v>#N/A</v>
      </c>
      <c r="R238" s="22">
        <f>IF(AND(O238&gt;=Dynamisk!$F$51,O238&lt;=Dynamisk!$F$50),O238,#N/A)</f>
        <v>90.956662082604055</v>
      </c>
      <c r="S238" s="22" t="e">
        <f>IF(AND(O238&gt;=Dynamisk!$F$50,O238&lt;=Dynamisk!$F$49),O238,#N/A)</f>
        <v>#N/A</v>
      </c>
      <c r="T238" s="34" t="e">
        <f>IF(O238&gt;=Dynamisk!$F$49,Data_sorteret!O238,#N/A)</f>
        <v>#N/A</v>
      </c>
      <c r="U238" s="17">
        <f>IF(P238&gt;=Dynamisk!$F$41,Dynamisk!$F$41,P238)</f>
        <v>74.703333321584452</v>
      </c>
      <c r="V238" s="22">
        <f>(IF(AND(P238&gt;=Dynamisk!$F$41,P238&lt;=Dynamisk!$F$40),P238,(IF(P238&gt;Dynamisk!$F$40,Dynamisk!$F$40,#N/A))))-U238</f>
        <v>50.499904103485349</v>
      </c>
      <c r="W238" s="22" t="e">
        <f>(IF(AND(P238&gt;=Dynamisk!$F$40,P238&lt;=Dynamisk!$F$39),P238,(IF(P238&gt;Dynamisk!$F$39,Dynamisk!$F$39,#N/A))))-V238-U238</f>
        <v>#N/A</v>
      </c>
      <c r="X238" s="23" t="e">
        <f>(IF(AND(P238&gt;=Dynamisk!$F$39,P238&lt;=Dynamisk!$F$38),P238,(IF(P238&gt;Dynamisk!$F$38,Dynamisk!$F$38,#N/A))))-V238-U238-W238</f>
        <v>#N/A</v>
      </c>
    </row>
    <row r="239" spans="1:24" x14ac:dyDescent="0.15">
      <c r="A239">
        <v>159</v>
      </c>
      <c r="B239">
        <v>159</v>
      </c>
      <c r="C239" t="s">
        <v>214</v>
      </c>
      <c r="D239" s="1">
        <v>11.725000000000001</v>
      </c>
      <c r="E239" s="2">
        <f t="shared" si="15"/>
        <v>5.2749999999999986</v>
      </c>
      <c r="F239" s="1">
        <f>Dynamisk!$C$14</f>
        <v>27.397260273972602</v>
      </c>
      <c r="G239" s="1">
        <f t="shared" si="16"/>
        <v>1.1415525114155252</v>
      </c>
      <c r="H239" s="2">
        <f>Dynamisk!$C$15</f>
        <v>34.246575342465754</v>
      </c>
      <c r="I239" s="2">
        <f>E239/$E$4*Dynamisk!$C$16</f>
        <v>63.559401808631442</v>
      </c>
      <c r="J239" s="2">
        <f t="shared" si="17"/>
        <v>2.6483084086929769</v>
      </c>
      <c r="K239" s="2">
        <f>E239/$E$4*Dynamisk!$C$17</f>
        <v>79.449252260789294</v>
      </c>
      <c r="L239" s="2">
        <f>(E239/$E$4)*Dynamisk!$C$16+F239</f>
        <v>90.956662082604041</v>
      </c>
      <c r="M239" s="2">
        <f>Dynamisk!$C$20/365</f>
        <v>34.246575342465754</v>
      </c>
      <c r="N239" s="2">
        <f t="shared" si="18"/>
        <v>1.4269406392694064</v>
      </c>
      <c r="O239" s="2">
        <f>(E239/$E$4)*Dynamisk!$C$16+F239</f>
        <v>90.956662082604041</v>
      </c>
      <c r="P239" s="2">
        <f t="shared" si="19"/>
        <v>125.2032374250698</v>
      </c>
      <c r="Q239" s="17" t="e">
        <f>IF(O239&lt;=Dynamisk!$F$51,Data_sorteret!O239,#N/A)</f>
        <v>#N/A</v>
      </c>
      <c r="R239" s="22">
        <f>IF(AND(O239&gt;=Dynamisk!$F$51,O239&lt;=Dynamisk!$F$50),O239,#N/A)</f>
        <v>90.956662082604041</v>
      </c>
      <c r="S239" s="22" t="e">
        <f>IF(AND(O239&gt;=Dynamisk!$F$50,O239&lt;=Dynamisk!$F$49),O239,#N/A)</f>
        <v>#N/A</v>
      </c>
      <c r="T239" s="34" t="e">
        <f>IF(O239&gt;=Dynamisk!$F$49,Data_sorteret!O239,#N/A)</f>
        <v>#N/A</v>
      </c>
      <c r="U239" s="17">
        <f>IF(P239&gt;=Dynamisk!$F$41,Dynamisk!$F$41,P239)</f>
        <v>74.703333321584452</v>
      </c>
      <c r="V239" s="22">
        <f>(IF(AND(P239&gt;=Dynamisk!$F$41,P239&lt;=Dynamisk!$F$40),P239,(IF(P239&gt;Dynamisk!$F$40,Dynamisk!$F$40,#N/A))))-U239</f>
        <v>50.499904103485349</v>
      </c>
      <c r="W239" s="22" t="e">
        <f>(IF(AND(P239&gt;=Dynamisk!$F$40,P239&lt;=Dynamisk!$F$39),P239,(IF(P239&gt;Dynamisk!$F$39,Dynamisk!$F$39,#N/A))))-V239-U239</f>
        <v>#N/A</v>
      </c>
      <c r="X239" s="23" t="e">
        <f>(IF(AND(P239&gt;=Dynamisk!$F$39,P239&lt;=Dynamisk!$F$38),P239,(IF(P239&gt;Dynamisk!$F$38,Dynamisk!$F$38,#N/A))))-V239-U239-W239</f>
        <v>#N/A</v>
      </c>
    </row>
    <row r="240" spans="1:24" x14ac:dyDescent="0.15">
      <c r="A240">
        <v>287</v>
      </c>
      <c r="B240">
        <v>287</v>
      </c>
      <c r="C240" t="s">
        <v>342</v>
      </c>
      <c r="D240" s="1">
        <v>11.833333333333334</v>
      </c>
      <c r="E240" s="2">
        <f t="shared" si="15"/>
        <v>5.1666666666666661</v>
      </c>
      <c r="F240" s="1">
        <f>Dynamisk!$C$14</f>
        <v>27.397260273972602</v>
      </c>
      <c r="G240" s="1">
        <f t="shared" si="16"/>
        <v>1.1415525114155252</v>
      </c>
      <c r="H240" s="2">
        <f>Dynamisk!$C$15</f>
        <v>34.246575342465754</v>
      </c>
      <c r="I240" s="2">
        <f>E240/$E$4*Dynamisk!$C$16</f>
        <v>62.254074441313584</v>
      </c>
      <c r="J240" s="2">
        <f t="shared" si="17"/>
        <v>2.5939197683880661</v>
      </c>
      <c r="K240" s="2">
        <f>E240/$E$4*Dynamisk!$C$17</f>
        <v>77.817593051641978</v>
      </c>
      <c r="L240" s="2">
        <f>(E240/$E$4)*Dynamisk!$C$16+F240</f>
        <v>89.651334715286183</v>
      </c>
      <c r="M240" s="2">
        <f>Dynamisk!$C$20/365</f>
        <v>34.246575342465754</v>
      </c>
      <c r="N240" s="2">
        <f t="shared" si="18"/>
        <v>1.4269406392694064</v>
      </c>
      <c r="O240" s="2">
        <f>(E240/$E$4)*Dynamisk!$C$16+F240</f>
        <v>89.651334715286183</v>
      </c>
      <c r="P240" s="2">
        <f t="shared" si="19"/>
        <v>123.89791005775194</v>
      </c>
      <c r="Q240" s="17" t="e">
        <f>IF(O240&lt;=Dynamisk!$F$51,Data_sorteret!O240,#N/A)</f>
        <v>#N/A</v>
      </c>
      <c r="R240" s="22">
        <f>IF(AND(O240&gt;=Dynamisk!$F$51,O240&lt;=Dynamisk!$F$50),O240,#N/A)</f>
        <v>89.651334715286183</v>
      </c>
      <c r="S240" s="22" t="e">
        <f>IF(AND(O240&gt;=Dynamisk!$F$50,O240&lt;=Dynamisk!$F$49),O240,#N/A)</f>
        <v>#N/A</v>
      </c>
      <c r="T240" s="34" t="e">
        <f>IF(O240&gt;=Dynamisk!$F$49,Data_sorteret!O240,#N/A)</f>
        <v>#N/A</v>
      </c>
      <c r="U240" s="17">
        <f>IF(P240&gt;=Dynamisk!$F$41,Dynamisk!$F$41,P240)</f>
        <v>74.703333321584452</v>
      </c>
      <c r="V240" s="22">
        <f>(IF(AND(P240&gt;=Dynamisk!$F$41,P240&lt;=Dynamisk!$F$40),P240,(IF(P240&gt;Dynamisk!$F$40,Dynamisk!$F$40,#N/A))))-U240</f>
        <v>49.194576736167491</v>
      </c>
      <c r="W240" s="22" t="e">
        <f>(IF(AND(P240&gt;=Dynamisk!$F$40,P240&lt;=Dynamisk!$F$39),P240,(IF(P240&gt;Dynamisk!$F$39,Dynamisk!$F$39,#N/A))))-V240-U240</f>
        <v>#N/A</v>
      </c>
      <c r="X240" s="23" t="e">
        <f>(IF(AND(P240&gt;=Dynamisk!$F$39,P240&lt;=Dynamisk!$F$38),P240,(IF(P240&gt;Dynamisk!$F$38,Dynamisk!$F$38,#N/A))))-V240-U240-W240</f>
        <v>#N/A</v>
      </c>
    </row>
    <row r="241" spans="1:24" x14ac:dyDescent="0.15">
      <c r="A241">
        <v>151</v>
      </c>
      <c r="B241">
        <v>151</v>
      </c>
      <c r="C241" t="s">
        <v>206</v>
      </c>
      <c r="D241" s="1">
        <v>11.95833333333333</v>
      </c>
      <c r="E241" s="2">
        <f t="shared" si="15"/>
        <v>5.0416666666666696</v>
      </c>
      <c r="F241" s="1">
        <f>Dynamisk!$C$14</f>
        <v>27.397260273972602</v>
      </c>
      <c r="G241" s="1">
        <f t="shared" si="16"/>
        <v>1.1415525114155252</v>
      </c>
      <c r="H241" s="2">
        <f>Dynamisk!$C$15</f>
        <v>34.246575342465754</v>
      </c>
      <c r="I241" s="2">
        <f>E241/$E$4*Dynamisk!$C$16</f>
        <v>60.74792747902378</v>
      </c>
      <c r="J241" s="2">
        <f t="shared" si="17"/>
        <v>2.531163644959324</v>
      </c>
      <c r="K241" s="2">
        <f>E241/$E$4*Dynamisk!$C$17</f>
        <v>75.934909348779726</v>
      </c>
      <c r="L241" s="2">
        <f>(E241/$E$4)*Dynamisk!$C$16+F241</f>
        <v>88.145187752996378</v>
      </c>
      <c r="M241" s="2">
        <f>Dynamisk!$C$20/365</f>
        <v>34.246575342465754</v>
      </c>
      <c r="N241" s="2">
        <f t="shared" si="18"/>
        <v>1.4269406392694064</v>
      </c>
      <c r="O241" s="2">
        <f>(E241/$E$4)*Dynamisk!$C$16+F241</f>
        <v>88.145187752996378</v>
      </c>
      <c r="P241" s="2">
        <f t="shared" si="19"/>
        <v>122.39176309546214</v>
      </c>
      <c r="Q241" s="17" t="e">
        <f>IF(O241&lt;=Dynamisk!$F$51,Data_sorteret!O241,#N/A)</f>
        <v>#N/A</v>
      </c>
      <c r="R241" s="22">
        <f>IF(AND(O241&gt;=Dynamisk!$F$51,O241&lt;=Dynamisk!$F$50),O241,#N/A)</f>
        <v>88.145187752996378</v>
      </c>
      <c r="S241" s="22" t="e">
        <f>IF(AND(O241&gt;=Dynamisk!$F$50,O241&lt;=Dynamisk!$F$49),O241,#N/A)</f>
        <v>#N/A</v>
      </c>
      <c r="T241" s="34" t="e">
        <f>IF(O241&gt;=Dynamisk!$F$49,Data_sorteret!O241,#N/A)</f>
        <v>#N/A</v>
      </c>
      <c r="U241" s="17">
        <f>IF(P241&gt;=Dynamisk!$F$41,Dynamisk!$F$41,P241)</f>
        <v>74.703333321584452</v>
      </c>
      <c r="V241" s="22">
        <f>(IF(AND(P241&gt;=Dynamisk!$F$41,P241&lt;=Dynamisk!$F$40),P241,(IF(P241&gt;Dynamisk!$F$40,Dynamisk!$F$40,#N/A))))-U241</f>
        <v>47.688429773877687</v>
      </c>
      <c r="W241" s="22" t="e">
        <f>(IF(AND(P241&gt;=Dynamisk!$F$40,P241&lt;=Dynamisk!$F$39),P241,(IF(P241&gt;Dynamisk!$F$39,Dynamisk!$F$39,#N/A))))-V241-U241</f>
        <v>#N/A</v>
      </c>
      <c r="X241" s="23" t="e">
        <f>(IF(AND(P241&gt;=Dynamisk!$F$39,P241&lt;=Dynamisk!$F$38),P241,(IF(P241&gt;Dynamisk!$F$38,Dynamisk!$F$38,#N/A))))-V241-U241-W241</f>
        <v>#N/A</v>
      </c>
    </row>
    <row r="242" spans="1:24" x14ac:dyDescent="0.15">
      <c r="A242">
        <v>261</v>
      </c>
      <c r="B242">
        <v>261</v>
      </c>
      <c r="C242" t="s">
        <v>316</v>
      </c>
      <c r="D242" s="1">
        <v>11.991666666666669</v>
      </c>
      <c r="E242" s="2">
        <f t="shared" si="15"/>
        <v>5.0083333333333311</v>
      </c>
      <c r="F242" s="1">
        <f>Dynamisk!$C$14</f>
        <v>27.397260273972602</v>
      </c>
      <c r="G242" s="1">
        <f t="shared" si="16"/>
        <v>1.1415525114155252</v>
      </c>
      <c r="H242" s="2">
        <f>Dynamisk!$C$15</f>
        <v>34.246575342465754</v>
      </c>
      <c r="I242" s="2">
        <f>E242/$E$4*Dynamisk!$C$16</f>
        <v>60.346288289079752</v>
      </c>
      <c r="J242" s="2">
        <f t="shared" si="17"/>
        <v>2.5144286787116563</v>
      </c>
      <c r="K242" s="2">
        <f>E242/$E$4*Dynamisk!$C$17</f>
        <v>75.432860361349697</v>
      </c>
      <c r="L242" s="2">
        <f>(E242/$E$4)*Dynamisk!$C$16+F242</f>
        <v>87.743548563052357</v>
      </c>
      <c r="M242" s="2">
        <f>Dynamisk!$C$20/365</f>
        <v>34.246575342465754</v>
      </c>
      <c r="N242" s="2">
        <f t="shared" si="18"/>
        <v>1.4269406392694064</v>
      </c>
      <c r="O242" s="2">
        <f>(E242/$E$4)*Dynamisk!$C$16+F242</f>
        <v>87.743548563052357</v>
      </c>
      <c r="P242" s="2">
        <f t="shared" si="19"/>
        <v>121.9901239055181</v>
      </c>
      <c r="Q242" s="17" t="e">
        <f>IF(O242&lt;=Dynamisk!$F$51,Data_sorteret!O242,#N/A)</f>
        <v>#N/A</v>
      </c>
      <c r="R242" s="22">
        <f>IF(AND(O242&gt;=Dynamisk!$F$51,O242&lt;=Dynamisk!$F$50),O242,#N/A)</f>
        <v>87.743548563052357</v>
      </c>
      <c r="S242" s="22" t="e">
        <f>IF(AND(O242&gt;=Dynamisk!$F$50,O242&lt;=Dynamisk!$F$49),O242,#N/A)</f>
        <v>#N/A</v>
      </c>
      <c r="T242" s="34" t="e">
        <f>IF(O242&gt;=Dynamisk!$F$49,Data_sorteret!O242,#N/A)</f>
        <v>#N/A</v>
      </c>
      <c r="U242" s="17">
        <f>IF(P242&gt;=Dynamisk!$F$41,Dynamisk!$F$41,P242)</f>
        <v>74.703333321584452</v>
      </c>
      <c r="V242" s="22">
        <f>(IF(AND(P242&gt;=Dynamisk!$F$41,P242&lt;=Dynamisk!$F$40),P242,(IF(P242&gt;Dynamisk!$F$40,Dynamisk!$F$40,#N/A))))-U242</f>
        <v>47.286790583933652</v>
      </c>
      <c r="W242" s="22" t="e">
        <f>(IF(AND(P242&gt;=Dynamisk!$F$40,P242&lt;=Dynamisk!$F$39),P242,(IF(P242&gt;Dynamisk!$F$39,Dynamisk!$F$39,#N/A))))-V242-U242</f>
        <v>#N/A</v>
      </c>
      <c r="X242" s="23" t="e">
        <f>(IF(AND(P242&gt;=Dynamisk!$F$39,P242&lt;=Dynamisk!$F$38),P242,(IF(P242&gt;Dynamisk!$F$38,Dynamisk!$F$38,#N/A))))-V242-U242-W242</f>
        <v>#N/A</v>
      </c>
    </row>
    <row r="243" spans="1:24" x14ac:dyDescent="0.15">
      <c r="A243">
        <v>140</v>
      </c>
      <c r="B243">
        <v>140</v>
      </c>
      <c r="C243" t="s">
        <v>195</v>
      </c>
      <c r="D243" s="1">
        <v>12.041666666666666</v>
      </c>
      <c r="E243" s="2">
        <f t="shared" si="15"/>
        <v>4.9583333333333339</v>
      </c>
      <c r="F243" s="1">
        <f>Dynamisk!$C$14</f>
        <v>27.397260273972602</v>
      </c>
      <c r="G243" s="1">
        <f t="shared" si="16"/>
        <v>1.1415525114155252</v>
      </c>
      <c r="H243" s="2">
        <f>Dynamisk!$C$15</f>
        <v>34.246575342465754</v>
      </c>
      <c r="I243" s="2">
        <f>E243/$E$4*Dynamisk!$C$16</f>
        <v>59.743829504163855</v>
      </c>
      <c r="J243" s="2">
        <f t="shared" si="17"/>
        <v>2.4893262293401608</v>
      </c>
      <c r="K243" s="2">
        <f>E243/$E$4*Dynamisk!$C$17</f>
        <v>74.679786880204816</v>
      </c>
      <c r="L243" s="2">
        <f>(E243/$E$4)*Dynamisk!$C$16+F243</f>
        <v>87.141089778136461</v>
      </c>
      <c r="M243" s="2">
        <f>Dynamisk!$C$20/365</f>
        <v>34.246575342465754</v>
      </c>
      <c r="N243" s="2">
        <f t="shared" si="18"/>
        <v>1.4269406392694064</v>
      </c>
      <c r="O243" s="2">
        <f>(E243/$E$4)*Dynamisk!$C$16+F243</f>
        <v>87.141089778136461</v>
      </c>
      <c r="P243" s="2">
        <f t="shared" si="19"/>
        <v>121.38766512060222</v>
      </c>
      <c r="Q243" s="17" t="e">
        <f>IF(O243&lt;=Dynamisk!$F$51,Data_sorteret!O243,#N/A)</f>
        <v>#N/A</v>
      </c>
      <c r="R243" s="22">
        <f>IF(AND(O243&gt;=Dynamisk!$F$51,O243&lt;=Dynamisk!$F$50),O243,#N/A)</f>
        <v>87.141089778136461</v>
      </c>
      <c r="S243" s="22" t="e">
        <f>IF(AND(O243&gt;=Dynamisk!$F$50,O243&lt;=Dynamisk!$F$49),O243,#N/A)</f>
        <v>#N/A</v>
      </c>
      <c r="T243" s="34" t="e">
        <f>IF(O243&gt;=Dynamisk!$F$49,Data_sorteret!O243,#N/A)</f>
        <v>#N/A</v>
      </c>
      <c r="U243" s="17">
        <f>IF(P243&gt;=Dynamisk!$F$41,Dynamisk!$F$41,P243)</f>
        <v>74.703333321584452</v>
      </c>
      <c r="V243" s="22">
        <f>(IF(AND(P243&gt;=Dynamisk!$F$41,P243&lt;=Dynamisk!$F$40),P243,(IF(P243&gt;Dynamisk!$F$40,Dynamisk!$F$40,#N/A))))-U243</f>
        <v>46.68433179901777</v>
      </c>
      <c r="W243" s="22" t="e">
        <f>(IF(AND(P243&gt;=Dynamisk!$F$40,P243&lt;=Dynamisk!$F$39),P243,(IF(P243&gt;Dynamisk!$F$39,Dynamisk!$F$39,#N/A))))-V243-U243</f>
        <v>#N/A</v>
      </c>
      <c r="X243" s="23" t="e">
        <f>(IF(AND(P243&gt;=Dynamisk!$F$39,P243&lt;=Dynamisk!$F$38),P243,(IF(P243&gt;Dynamisk!$F$38,Dynamisk!$F$38,#N/A))))-V243-U243-W243</f>
        <v>#N/A</v>
      </c>
    </row>
    <row r="244" spans="1:24" x14ac:dyDescent="0.15">
      <c r="A244">
        <v>282</v>
      </c>
      <c r="B244">
        <v>282</v>
      </c>
      <c r="C244" t="s">
        <v>337</v>
      </c>
      <c r="D244" s="1">
        <v>12.075000000000003</v>
      </c>
      <c r="E244" s="2">
        <f t="shared" si="15"/>
        <v>4.9249999999999972</v>
      </c>
      <c r="F244" s="1">
        <f>Dynamisk!$C$14</f>
        <v>27.397260273972602</v>
      </c>
      <c r="G244" s="1">
        <f t="shared" si="16"/>
        <v>1.1415525114155252</v>
      </c>
      <c r="H244" s="2">
        <f>Dynamisk!$C$15</f>
        <v>34.246575342465754</v>
      </c>
      <c r="I244" s="2">
        <f>E244/$E$4*Dynamisk!$C$16</f>
        <v>59.342190314219856</v>
      </c>
      <c r="J244" s="2">
        <f t="shared" si="17"/>
        <v>2.472591263092494</v>
      </c>
      <c r="K244" s="2">
        <f>E244/$E$4*Dynamisk!$C$17</f>
        <v>74.177737892774829</v>
      </c>
      <c r="L244" s="2">
        <f>(E244/$E$4)*Dynamisk!$C$16+F244</f>
        <v>86.739450588192454</v>
      </c>
      <c r="M244" s="2">
        <f>Dynamisk!$C$20/365</f>
        <v>34.246575342465754</v>
      </c>
      <c r="N244" s="2">
        <f t="shared" si="18"/>
        <v>1.4269406392694064</v>
      </c>
      <c r="O244" s="2">
        <f>(E244/$E$4)*Dynamisk!$C$16+F244</f>
        <v>86.739450588192454</v>
      </c>
      <c r="P244" s="2">
        <f t="shared" si="19"/>
        <v>120.9860259306582</v>
      </c>
      <c r="Q244" s="17" t="e">
        <f>IF(O244&lt;=Dynamisk!$F$51,Data_sorteret!O244,#N/A)</f>
        <v>#N/A</v>
      </c>
      <c r="R244" s="22">
        <f>IF(AND(O244&gt;=Dynamisk!$F$51,O244&lt;=Dynamisk!$F$50),O244,#N/A)</f>
        <v>86.739450588192454</v>
      </c>
      <c r="S244" s="22" t="e">
        <f>IF(AND(O244&gt;=Dynamisk!$F$50,O244&lt;=Dynamisk!$F$49),O244,#N/A)</f>
        <v>#N/A</v>
      </c>
      <c r="T244" s="34" t="e">
        <f>IF(O244&gt;=Dynamisk!$F$49,Data_sorteret!O244,#N/A)</f>
        <v>#N/A</v>
      </c>
      <c r="U244" s="17">
        <f>IF(P244&gt;=Dynamisk!$F$41,Dynamisk!$F$41,P244)</f>
        <v>74.703333321584452</v>
      </c>
      <c r="V244" s="22">
        <f>(IF(AND(P244&gt;=Dynamisk!$F$41,P244&lt;=Dynamisk!$F$40),P244,(IF(P244&gt;Dynamisk!$F$40,Dynamisk!$F$40,#N/A))))-U244</f>
        <v>46.282692609073749</v>
      </c>
      <c r="W244" s="22" t="e">
        <f>(IF(AND(P244&gt;=Dynamisk!$F$40,P244&lt;=Dynamisk!$F$39),P244,(IF(P244&gt;Dynamisk!$F$39,Dynamisk!$F$39,#N/A))))-V244-U244</f>
        <v>#N/A</v>
      </c>
      <c r="X244" s="23" t="e">
        <f>(IF(AND(P244&gt;=Dynamisk!$F$39,P244&lt;=Dynamisk!$F$38),P244,(IF(P244&gt;Dynamisk!$F$38,Dynamisk!$F$38,#N/A))))-V244-U244-W244</f>
        <v>#N/A</v>
      </c>
    </row>
    <row r="245" spans="1:24" x14ac:dyDescent="0.15">
      <c r="A245">
        <v>293</v>
      </c>
      <c r="B245">
        <v>293</v>
      </c>
      <c r="C245" t="s">
        <v>348</v>
      </c>
      <c r="D245" s="1">
        <v>12.125</v>
      </c>
      <c r="E245" s="2">
        <f t="shared" si="15"/>
        <v>4.875</v>
      </c>
      <c r="F245" s="1">
        <f>Dynamisk!$C$14</f>
        <v>27.397260273972602</v>
      </c>
      <c r="G245" s="1">
        <f t="shared" si="16"/>
        <v>1.1415525114155252</v>
      </c>
      <c r="H245" s="2">
        <f>Dynamisk!$C$15</f>
        <v>34.246575342465754</v>
      </c>
      <c r="I245" s="2">
        <f>E245/$E$4*Dynamisk!$C$16</f>
        <v>58.739731529303953</v>
      </c>
      <c r="J245" s="2">
        <f t="shared" si="17"/>
        <v>2.447488813720998</v>
      </c>
      <c r="K245" s="2">
        <f>E245/$E$4*Dynamisk!$C$17</f>
        <v>73.424664411629934</v>
      </c>
      <c r="L245" s="2">
        <f>(E245/$E$4)*Dynamisk!$C$16+F245</f>
        <v>86.136991803276558</v>
      </c>
      <c r="M245" s="2">
        <f>Dynamisk!$C$20/365</f>
        <v>34.246575342465754</v>
      </c>
      <c r="N245" s="2">
        <f t="shared" si="18"/>
        <v>1.4269406392694064</v>
      </c>
      <c r="O245" s="2">
        <f>(E245/$E$4)*Dynamisk!$C$16+F245</f>
        <v>86.136991803276558</v>
      </c>
      <c r="P245" s="2">
        <f t="shared" si="19"/>
        <v>120.3835671457423</v>
      </c>
      <c r="Q245" s="17" t="e">
        <f>IF(O245&lt;=Dynamisk!$F$51,Data_sorteret!O245,#N/A)</f>
        <v>#N/A</v>
      </c>
      <c r="R245" s="22">
        <f>IF(AND(O245&gt;=Dynamisk!$F$51,O245&lt;=Dynamisk!$F$50),O245,#N/A)</f>
        <v>86.136991803276558</v>
      </c>
      <c r="S245" s="22" t="e">
        <f>IF(AND(O245&gt;=Dynamisk!$F$50,O245&lt;=Dynamisk!$F$49),O245,#N/A)</f>
        <v>#N/A</v>
      </c>
      <c r="T245" s="34" t="e">
        <f>IF(O245&gt;=Dynamisk!$F$49,Data_sorteret!O245,#N/A)</f>
        <v>#N/A</v>
      </c>
      <c r="U245" s="17">
        <f>IF(P245&gt;=Dynamisk!$F$41,Dynamisk!$F$41,P245)</f>
        <v>74.703333321584452</v>
      </c>
      <c r="V245" s="22">
        <f>(IF(AND(P245&gt;=Dynamisk!$F$41,P245&lt;=Dynamisk!$F$40),P245,(IF(P245&gt;Dynamisk!$F$40,Dynamisk!$F$40,#N/A))))-U245</f>
        <v>45.680233824157852</v>
      </c>
      <c r="W245" s="22" t="e">
        <f>(IF(AND(P245&gt;=Dynamisk!$F$40,P245&lt;=Dynamisk!$F$39),P245,(IF(P245&gt;Dynamisk!$F$39,Dynamisk!$F$39,#N/A))))-V245-U245</f>
        <v>#N/A</v>
      </c>
      <c r="X245" s="23" t="e">
        <f>(IF(AND(P245&gt;=Dynamisk!$F$39,P245&lt;=Dynamisk!$F$38),P245,(IF(P245&gt;Dynamisk!$F$38,Dynamisk!$F$38,#N/A))))-V245-U245-W245</f>
        <v>#N/A</v>
      </c>
    </row>
    <row r="246" spans="1:24" x14ac:dyDescent="0.15">
      <c r="A246">
        <v>283</v>
      </c>
      <c r="B246">
        <v>283</v>
      </c>
      <c r="C246" t="s">
        <v>338</v>
      </c>
      <c r="D246" s="1">
        <v>12.245833333333335</v>
      </c>
      <c r="E246" s="2">
        <f t="shared" si="15"/>
        <v>4.7541666666666647</v>
      </c>
      <c r="F246" s="1">
        <f>Dynamisk!$C$14</f>
        <v>27.397260273972602</v>
      </c>
      <c r="G246" s="1">
        <f t="shared" si="16"/>
        <v>1.1415525114155252</v>
      </c>
      <c r="H246" s="2">
        <f>Dynamisk!$C$15</f>
        <v>34.246575342465754</v>
      </c>
      <c r="I246" s="2">
        <f>E246/$E$4*Dynamisk!$C$16</f>
        <v>57.283789465757074</v>
      </c>
      <c r="J246" s="2">
        <f t="shared" si="17"/>
        <v>2.3868245610732113</v>
      </c>
      <c r="K246" s="2">
        <f>E246/$E$4*Dynamisk!$C$17</f>
        <v>71.604736832196352</v>
      </c>
      <c r="L246" s="2">
        <f>(E246/$E$4)*Dynamisk!$C$16+F246</f>
        <v>84.681049739729673</v>
      </c>
      <c r="M246" s="2">
        <f>Dynamisk!$C$20/365</f>
        <v>34.246575342465754</v>
      </c>
      <c r="N246" s="2">
        <f t="shared" si="18"/>
        <v>1.4269406392694064</v>
      </c>
      <c r="O246" s="2">
        <f>(E246/$E$4)*Dynamisk!$C$16+F246</f>
        <v>84.681049739729673</v>
      </c>
      <c r="P246" s="2">
        <f t="shared" si="19"/>
        <v>118.92762508219543</v>
      </c>
      <c r="Q246" s="17" t="e">
        <f>IF(O246&lt;=Dynamisk!$F$51,Data_sorteret!O246,#N/A)</f>
        <v>#N/A</v>
      </c>
      <c r="R246" s="22">
        <f>IF(AND(O246&gt;=Dynamisk!$F$51,O246&lt;=Dynamisk!$F$50),O246,#N/A)</f>
        <v>84.681049739729673</v>
      </c>
      <c r="S246" s="22" t="e">
        <f>IF(AND(O246&gt;=Dynamisk!$F$50,O246&lt;=Dynamisk!$F$49),O246,#N/A)</f>
        <v>#N/A</v>
      </c>
      <c r="T246" s="34" t="e">
        <f>IF(O246&gt;=Dynamisk!$F$49,Data_sorteret!O246,#N/A)</f>
        <v>#N/A</v>
      </c>
      <c r="U246" s="17">
        <f>IF(P246&gt;=Dynamisk!$F$41,Dynamisk!$F$41,P246)</f>
        <v>74.703333321584452</v>
      </c>
      <c r="V246" s="22">
        <f>(IF(AND(P246&gt;=Dynamisk!$F$41,P246&lt;=Dynamisk!$F$40),P246,(IF(P246&gt;Dynamisk!$F$40,Dynamisk!$F$40,#N/A))))-U246</f>
        <v>44.224291760610981</v>
      </c>
      <c r="W246" s="22" t="e">
        <f>(IF(AND(P246&gt;=Dynamisk!$F$40,P246&lt;=Dynamisk!$F$39),P246,(IF(P246&gt;Dynamisk!$F$39,Dynamisk!$F$39,#N/A))))-V246-U246</f>
        <v>#N/A</v>
      </c>
      <c r="X246" s="23" t="e">
        <f>(IF(AND(P246&gt;=Dynamisk!$F$39,P246&lt;=Dynamisk!$F$38),P246,(IF(P246&gt;Dynamisk!$F$38,Dynamisk!$F$38,#N/A))))-V246-U246-W246</f>
        <v>#N/A</v>
      </c>
    </row>
    <row r="247" spans="1:24" x14ac:dyDescent="0.15">
      <c r="A247">
        <v>123</v>
      </c>
      <c r="B247">
        <v>123</v>
      </c>
      <c r="C247" t="s">
        <v>178</v>
      </c>
      <c r="D247" s="1">
        <v>12.249999999999998</v>
      </c>
      <c r="E247" s="2">
        <f t="shared" si="15"/>
        <v>4.7500000000000018</v>
      </c>
      <c r="F247" s="1">
        <f>Dynamisk!$C$14</f>
        <v>27.397260273972602</v>
      </c>
      <c r="G247" s="1">
        <f t="shared" si="16"/>
        <v>1.1415525114155252</v>
      </c>
      <c r="H247" s="2">
        <f>Dynamisk!$C$15</f>
        <v>34.246575342465754</v>
      </c>
      <c r="I247" s="2">
        <f>E247/$E$4*Dynamisk!$C$16</f>
        <v>57.233584567014127</v>
      </c>
      <c r="J247" s="2">
        <f t="shared" si="17"/>
        <v>2.3847326902922554</v>
      </c>
      <c r="K247" s="2">
        <f>E247/$E$4*Dynamisk!$C$17</f>
        <v>71.541980708767653</v>
      </c>
      <c r="L247" s="2">
        <f>(E247/$E$4)*Dynamisk!$C$16+F247</f>
        <v>84.630844840986725</v>
      </c>
      <c r="M247" s="2">
        <f>Dynamisk!$C$20/365</f>
        <v>34.246575342465754</v>
      </c>
      <c r="N247" s="2">
        <f t="shared" si="18"/>
        <v>1.4269406392694064</v>
      </c>
      <c r="O247" s="2">
        <f>(E247/$E$4)*Dynamisk!$C$16+F247</f>
        <v>84.630844840986725</v>
      </c>
      <c r="P247" s="2">
        <f t="shared" si="19"/>
        <v>118.8774201834525</v>
      </c>
      <c r="Q247" s="17" t="e">
        <f>IF(O247&lt;=Dynamisk!$F$51,Data_sorteret!O247,#N/A)</f>
        <v>#N/A</v>
      </c>
      <c r="R247" s="22">
        <f>IF(AND(O247&gt;=Dynamisk!$F$51,O247&lt;=Dynamisk!$F$50),O247,#N/A)</f>
        <v>84.630844840986725</v>
      </c>
      <c r="S247" s="22" t="e">
        <f>IF(AND(O247&gt;=Dynamisk!$F$50,O247&lt;=Dynamisk!$F$49),O247,#N/A)</f>
        <v>#N/A</v>
      </c>
      <c r="T247" s="34" t="e">
        <f>IF(O247&gt;=Dynamisk!$F$49,Data_sorteret!O247,#N/A)</f>
        <v>#N/A</v>
      </c>
      <c r="U247" s="17">
        <f>IF(P247&gt;=Dynamisk!$F$41,Dynamisk!$F$41,P247)</f>
        <v>74.703333321584452</v>
      </c>
      <c r="V247" s="22">
        <f>(IF(AND(P247&gt;=Dynamisk!$F$41,P247&lt;=Dynamisk!$F$40),P247,(IF(P247&gt;Dynamisk!$F$40,Dynamisk!$F$40,#N/A))))-U247</f>
        <v>44.174086861868048</v>
      </c>
      <c r="W247" s="22" t="e">
        <f>(IF(AND(P247&gt;=Dynamisk!$F$40,P247&lt;=Dynamisk!$F$39),P247,(IF(P247&gt;Dynamisk!$F$39,Dynamisk!$F$39,#N/A))))-V247-U247</f>
        <v>#N/A</v>
      </c>
      <c r="X247" s="23" t="e">
        <f>(IF(AND(P247&gt;=Dynamisk!$F$39,P247&lt;=Dynamisk!$F$38),P247,(IF(P247&gt;Dynamisk!$F$38,Dynamisk!$F$38,#N/A))))-V247-U247-W247</f>
        <v>#N/A</v>
      </c>
    </row>
    <row r="248" spans="1:24" x14ac:dyDescent="0.15">
      <c r="A248">
        <v>259</v>
      </c>
      <c r="B248">
        <v>259</v>
      </c>
      <c r="C248" t="s">
        <v>314</v>
      </c>
      <c r="D248" s="1">
        <v>12.362500000000002</v>
      </c>
      <c r="E248" s="2">
        <f t="shared" si="15"/>
        <v>4.6374999999999975</v>
      </c>
      <c r="F248" s="1">
        <f>Dynamisk!$C$14</f>
        <v>27.397260273972602</v>
      </c>
      <c r="G248" s="1">
        <f t="shared" si="16"/>
        <v>1.1415525114155252</v>
      </c>
      <c r="H248" s="2">
        <f>Dynamisk!$C$15</f>
        <v>34.246575342465754</v>
      </c>
      <c r="I248" s="2">
        <f>E248/$E$4*Dynamisk!$C$16</f>
        <v>55.878052300953215</v>
      </c>
      <c r="J248" s="2">
        <f t="shared" si="17"/>
        <v>2.3282521792063839</v>
      </c>
      <c r="K248" s="2">
        <f>E248/$E$4*Dynamisk!$C$17</f>
        <v>69.847565376191525</v>
      </c>
      <c r="L248" s="2">
        <f>(E248/$E$4)*Dynamisk!$C$16+F248</f>
        <v>83.27531257492582</v>
      </c>
      <c r="M248" s="2">
        <f>Dynamisk!$C$20/365</f>
        <v>34.246575342465754</v>
      </c>
      <c r="N248" s="2">
        <f t="shared" si="18"/>
        <v>1.4269406392694064</v>
      </c>
      <c r="O248" s="2">
        <f>(E248/$E$4)*Dynamisk!$C$16+F248</f>
        <v>83.27531257492582</v>
      </c>
      <c r="P248" s="2">
        <f t="shared" si="19"/>
        <v>117.52188791739157</v>
      </c>
      <c r="Q248" s="17" t="e">
        <f>IF(O248&lt;=Dynamisk!$F$51,Data_sorteret!O248,#N/A)</f>
        <v>#N/A</v>
      </c>
      <c r="R248" s="22">
        <f>IF(AND(O248&gt;=Dynamisk!$F$51,O248&lt;=Dynamisk!$F$50),O248,#N/A)</f>
        <v>83.27531257492582</v>
      </c>
      <c r="S248" s="22" t="e">
        <f>IF(AND(O248&gt;=Dynamisk!$F$50,O248&lt;=Dynamisk!$F$49),O248,#N/A)</f>
        <v>#N/A</v>
      </c>
      <c r="T248" s="34" t="e">
        <f>IF(O248&gt;=Dynamisk!$F$49,Data_sorteret!O248,#N/A)</f>
        <v>#N/A</v>
      </c>
      <c r="U248" s="17">
        <f>IF(P248&gt;=Dynamisk!$F$41,Dynamisk!$F$41,P248)</f>
        <v>74.703333321584452</v>
      </c>
      <c r="V248" s="22">
        <f>(IF(AND(P248&gt;=Dynamisk!$F$41,P248&lt;=Dynamisk!$F$40),P248,(IF(P248&gt;Dynamisk!$F$40,Dynamisk!$F$40,#N/A))))-U248</f>
        <v>42.818554595807115</v>
      </c>
      <c r="W248" s="22" t="e">
        <f>(IF(AND(P248&gt;=Dynamisk!$F$40,P248&lt;=Dynamisk!$F$39),P248,(IF(P248&gt;Dynamisk!$F$39,Dynamisk!$F$39,#N/A))))-V248-U248</f>
        <v>#N/A</v>
      </c>
      <c r="X248" s="23" t="e">
        <f>(IF(AND(P248&gt;=Dynamisk!$F$39,P248&lt;=Dynamisk!$F$38),P248,(IF(P248&gt;Dynamisk!$F$38,Dynamisk!$F$38,#N/A))))-V248-U248-W248</f>
        <v>#N/A</v>
      </c>
    </row>
    <row r="249" spans="1:24" x14ac:dyDescent="0.15">
      <c r="A249">
        <v>161</v>
      </c>
      <c r="B249">
        <v>161</v>
      </c>
      <c r="C249" t="s">
        <v>216</v>
      </c>
      <c r="D249" s="1">
        <v>12.383333333333331</v>
      </c>
      <c r="E249" s="2">
        <f t="shared" si="15"/>
        <v>4.6166666666666689</v>
      </c>
      <c r="F249" s="1">
        <f>Dynamisk!$C$14</f>
        <v>27.397260273972602</v>
      </c>
      <c r="G249" s="1">
        <f t="shared" si="16"/>
        <v>1.1415525114155252</v>
      </c>
      <c r="H249" s="2">
        <f>Dynamisk!$C$15</f>
        <v>34.246575342465754</v>
      </c>
      <c r="I249" s="2">
        <f>E249/$E$4*Dynamisk!$C$16</f>
        <v>55.627027807238292</v>
      </c>
      <c r="J249" s="2">
        <f t="shared" si="17"/>
        <v>2.3177928253015954</v>
      </c>
      <c r="K249" s="2">
        <f>E249/$E$4*Dynamisk!$C$17</f>
        <v>69.533784759047862</v>
      </c>
      <c r="L249" s="2">
        <f>(E249/$E$4)*Dynamisk!$C$16+F249</f>
        <v>83.024288081210898</v>
      </c>
      <c r="M249" s="2">
        <f>Dynamisk!$C$20/365</f>
        <v>34.246575342465754</v>
      </c>
      <c r="N249" s="2">
        <f t="shared" si="18"/>
        <v>1.4269406392694064</v>
      </c>
      <c r="O249" s="2">
        <f>(E249/$E$4)*Dynamisk!$C$16+F249</f>
        <v>83.024288081210898</v>
      </c>
      <c r="P249" s="2">
        <f t="shared" si="19"/>
        <v>117.27086342367664</v>
      </c>
      <c r="Q249" s="17" t="e">
        <f>IF(O249&lt;=Dynamisk!$F$51,Data_sorteret!O249,#N/A)</f>
        <v>#N/A</v>
      </c>
      <c r="R249" s="22">
        <f>IF(AND(O249&gt;=Dynamisk!$F$51,O249&lt;=Dynamisk!$F$50),O249,#N/A)</f>
        <v>83.024288081210898</v>
      </c>
      <c r="S249" s="22" t="e">
        <f>IF(AND(O249&gt;=Dynamisk!$F$50,O249&lt;=Dynamisk!$F$49),O249,#N/A)</f>
        <v>#N/A</v>
      </c>
      <c r="T249" s="34" t="e">
        <f>IF(O249&gt;=Dynamisk!$F$49,Data_sorteret!O249,#N/A)</f>
        <v>#N/A</v>
      </c>
      <c r="U249" s="17">
        <f>IF(P249&gt;=Dynamisk!$F$41,Dynamisk!$F$41,P249)</f>
        <v>74.703333321584452</v>
      </c>
      <c r="V249" s="22">
        <f>(IF(AND(P249&gt;=Dynamisk!$F$41,P249&lt;=Dynamisk!$F$40),P249,(IF(P249&gt;Dynamisk!$F$40,Dynamisk!$F$40,#N/A))))-U249</f>
        <v>42.567530102092192</v>
      </c>
      <c r="W249" s="22" t="e">
        <f>(IF(AND(P249&gt;=Dynamisk!$F$40,P249&lt;=Dynamisk!$F$39),P249,(IF(P249&gt;Dynamisk!$F$39,Dynamisk!$F$39,#N/A))))-V249-U249</f>
        <v>#N/A</v>
      </c>
      <c r="X249" s="23" t="e">
        <f>(IF(AND(P249&gt;=Dynamisk!$F$39,P249&lt;=Dynamisk!$F$38),P249,(IF(P249&gt;Dynamisk!$F$38,Dynamisk!$F$38,#N/A))))-V249-U249-W249</f>
        <v>#N/A</v>
      </c>
    </row>
    <row r="250" spans="1:24" x14ac:dyDescent="0.15">
      <c r="A250">
        <v>281</v>
      </c>
      <c r="B250">
        <v>281</v>
      </c>
      <c r="C250" t="s">
        <v>336</v>
      </c>
      <c r="D250" s="1">
        <v>12.395833333333334</v>
      </c>
      <c r="E250" s="2">
        <f t="shared" si="15"/>
        <v>4.6041666666666661</v>
      </c>
      <c r="F250" s="1">
        <f>Dynamisk!$C$14</f>
        <v>27.397260273972602</v>
      </c>
      <c r="G250" s="1">
        <f t="shared" si="16"/>
        <v>1.1415525114155252</v>
      </c>
      <c r="H250" s="2">
        <f>Dynamisk!$C$15</f>
        <v>34.246575342465754</v>
      </c>
      <c r="I250" s="2">
        <f>E250/$E$4*Dynamisk!$C$16</f>
        <v>55.476413111009279</v>
      </c>
      <c r="J250" s="2">
        <f t="shared" si="17"/>
        <v>2.3115172129587198</v>
      </c>
      <c r="K250" s="2">
        <f>E250/$E$4*Dynamisk!$C$17</f>
        <v>69.345516388761595</v>
      </c>
      <c r="L250" s="2">
        <f>(E250/$E$4)*Dynamisk!$C$16+F250</f>
        <v>82.873673384981885</v>
      </c>
      <c r="M250" s="2">
        <f>Dynamisk!$C$20/365</f>
        <v>34.246575342465754</v>
      </c>
      <c r="N250" s="2">
        <f t="shared" si="18"/>
        <v>1.4269406392694064</v>
      </c>
      <c r="O250" s="2">
        <f>(E250/$E$4)*Dynamisk!$C$16+F250</f>
        <v>82.873673384981885</v>
      </c>
      <c r="P250" s="2">
        <f t="shared" si="19"/>
        <v>117.12024872744763</v>
      </c>
      <c r="Q250" s="17" t="e">
        <f>IF(O250&lt;=Dynamisk!$F$51,Data_sorteret!O250,#N/A)</f>
        <v>#N/A</v>
      </c>
      <c r="R250" s="22">
        <f>IF(AND(O250&gt;=Dynamisk!$F$51,O250&lt;=Dynamisk!$F$50),O250,#N/A)</f>
        <v>82.873673384981885</v>
      </c>
      <c r="S250" s="22" t="e">
        <f>IF(AND(O250&gt;=Dynamisk!$F$50,O250&lt;=Dynamisk!$F$49),O250,#N/A)</f>
        <v>#N/A</v>
      </c>
      <c r="T250" s="34" t="e">
        <f>IF(O250&gt;=Dynamisk!$F$49,Data_sorteret!O250,#N/A)</f>
        <v>#N/A</v>
      </c>
      <c r="U250" s="17">
        <f>IF(P250&gt;=Dynamisk!$F$41,Dynamisk!$F$41,P250)</f>
        <v>74.703333321584452</v>
      </c>
      <c r="V250" s="22">
        <f>(IF(AND(P250&gt;=Dynamisk!$F$41,P250&lt;=Dynamisk!$F$40),P250,(IF(P250&gt;Dynamisk!$F$40,Dynamisk!$F$40,#N/A))))-U250</f>
        <v>42.416915405863179</v>
      </c>
      <c r="W250" s="22" t="e">
        <f>(IF(AND(P250&gt;=Dynamisk!$F$40,P250&lt;=Dynamisk!$F$39),P250,(IF(P250&gt;Dynamisk!$F$39,Dynamisk!$F$39,#N/A))))-V250-U250</f>
        <v>#N/A</v>
      </c>
      <c r="X250" s="23" t="e">
        <f>(IF(AND(P250&gt;=Dynamisk!$F$39,P250&lt;=Dynamisk!$F$38),P250,(IF(P250&gt;Dynamisk!$F$38,Dynamisk!$F$38,#N/A))))-V250-U250-W250</f>
        <v>#N/A</v>
      </c>
    </row>
    <row r="251" spans="1:24" x14ac:dyDescent="0.15">
      <c r="A251">
        <v>285</v>
      </c>
      <c r="B251">
        <v>285</v>
      </c>
      <c r="C251" t="s">
        <v>340</v>
      </c>
      <c r="D251" s="1">
        <v>12.495833333333335</v>
      </c>
      <c r="E251" s="2">
        <f t="shared" si="15"/>
        <v>4.5041666666666647</v>
      </c>
      <c r="F251" s="1">
        <f>Dynamisk!$C$14</f>
        <v>27.397260273972602</v>
      </c>
      <c r="G251" s="1">
        <f t="shared" si="16"/>
        <v>1.1415525114155252</v>
      </c>
      <c r="H251" s="2">
        <f>Dynamisk!$C$15</f>
        <v>34.246575342465754</v>
      </c>
      <c r="I251" s="2">
        <f>E251/$E$4*Dynamisk!$C$16</f>
        <v>54.271495541177387</v>
      </c>
      <c r="J251" s="2">
        <f t="shared" si="17"/>
        <v>2.2613123142157243</v>
      </c>
      <c r="K251" s="2">
        <f>E251/$E$4*Dynamisk!$C$17</f>
        <v>67.839369426471734</v>
      </c>
      <c r="L251" s="2">
        <f>(E251/$E$4)*Dynamisk!$C$16+F251</f>
        <v>81.668755815149993</v>
      </c>
      <c r="M251" s="2">
        <f>Dynamisk!$C$20/365</f>
        <v>34.246575342465754</v>
      </c>
      <c r="N251" s="2">
        <f t="shared" si="18"/>
        <v>1.4269406392694064</v>
      </c>
      <c r="O251" s="2">
        <f>(E251/$E$4)*Dynamisk!$C$16+F251</f>
        <v>81.668755815149993</v>
      </c>
      <c r="P251" s="2">
        <f t="shared" si="19"/>
        <v>115.91533115761575</v>
      </c>
      <c r="Q251" s="17" t="e">
        <f>IF(O251&lt;=Dynamisk!$F$51,Data_sorteret!O251,#N/A)</f>
        <v>#N/A</v>
      </c>
      <c r="R251" s="22">
        <f>IF(AND(O251&gt;=Dynamisk!$F$51,O251&lt;=Dynamisk!$F$50),O251,#N/A)</f>
        <v>81.668755815149993</v>
      </c>
      <c r="S251" s="22" t="e">
        <f>IF(AND(O251&gt;=Dynamisk!$F$50,O251&lt;=Dynamisk!$F$49),O251,#N/A)</f>
        <v>#N/A</v>
      </c>
      <c r="T251" s="34" t="e">
        <f>IF(O251&gt;=Dynamisk!$F$49,Data_sorteret!O251,#N/A)</f>
        <v>#N/A</v>
      </c>
      <c r="U251" s="17">
        <f>IF(P251&gt;=Dynamisk!$F$41,Dynamisk!$F$41,P251)</f>
        <v>74.703333321584452</v>
      </c>
      <c r="V251" s="22">
        <f>(IF(AND(P251&gt;=Dynamisk!$F$41,P251&lt;=Dynamisk!$F$40),P251,(IF(P251&gt;Dynamisk!$F$40,Dynamisk!$F$40,#N/A))))-U251</f>
        <v>41.211997836031301</v>
      </c>
      <c r="W251" s="22" t="e">
        <f>(IF(AND(P251&gt;=Dynamisk!$F$40,P251&lt;=Dynamisk!$F$39),P251,(IF(P251&gt;Dynamisk!$F$39,Dynamisk!$F$39,#N/A))))-V251-U251</f>
        <v>#N/A</v>
      </c>
      <c r="X251" s="23" t="e">
        <f>(IF(AND(P251&gt;=Dynamisk!$F$39,P251&lt;=Dynamisk!$F$38),P251,(IF(P251&gt;Dynamisk!$F$38,Dynamisk!$F$38,#N/A))))-V251-U251-W251</f>
        <v>#N/A</v>
      </c>
    </row>
    <row r="252" spans="1:24" x14ac:dyDescent="0.15">
      <c r="A252">
        <v>160</v>
      </c>
      <c r="B252">
        <v>160</v>
      </c>
      <c r="C252" t="s">
        <v>215</v>
      </c>
      <c r="D252" s="1">
        <v>12.574999999999998</v>
      </c>
      <c r="E252" s="2">
        <f t="shared" si="15"/>
        <v>4.4250000000000025</v>
      </c>
      <c r="F252" s="1">
        <f>Dynamisk!$C$14</f>
        <v>27.397260273972602</v>
      </c>
      <c r="G252" s="1">
        <f t="shared" si="16"/>
        <v>1.1415525114155252</v>
      </c>
      <c r="H252" s="2">
        <f>Dynamisk!$C$15</f>
        <v>34.246575342465754</v>
      </c>
      <c r="I252" s="2">
        <f>E252/$E$4*Dynamisk!$C$16</f>
        <v>53.317602465060538</v>
      </c>
      <c r="J252" s="2">
        <f t="shared" si="17"/>
        <v>2.2215667693775223</v>
      </c>
      <c r="K252" s="2">
        <f>E252/$E$4*Dynamisk!$C$17</f>
        <v>66.647003081325678</v>
      </c>
      <c r="L252" s="2">
        <f>(E252/$E$4)*Dynamisk!$C$16+F252</f>
        <v>80.714862739033137</v>
      </c>
      <c r="M252" s="2">
        <f>Dynamisk!$C$20/365</f>
        <v>34.246575342465754</v>
      </c>
      <c r="N252" s="2">
        <f t="shared" si="18"/>
        <v>1.4269406392694064</v>
      </c>
      <c r="O252" s="2">
        <f>(E252/$E$4)*Dynamisk!$C$16+F252</f>
        <v>80.714862739033137</v>
      </c>
      <c r="P252" s="2">
        <f t="shared" si="19"/>
        <v>114.9614380814989</v>
      </c>
      <c r="Q252" s="17" t="e">
        <f>IF(O252&lt;=Dynamisk!$F$51,Data_sorteret!O252,#N/A)</f>
        <v>#N/A</v>
      </c>
      <c r="R252" s="22">
        <f>IF(AND(O252&gt;=Dynamisk!$F$51,O252&lt;=Dynamisk!$F$50),O252,#N/A)</f>
        <v>80.714862739033137</v>
      </c>
      <c r="S252" s="22" t="e">
        <f>IF(AND(O252&gt;=Dynamisk!$F$50,O252&lt;=Dynamisk!$F$49),O252,#N/A)</f>
        <v>#N/A</v>
      </c>
      <c r="T252" s="34" t="e">
        <f>IF(O252&gt;=Dynamisk!$F$49,Data_sorteret!O252,#N/A)</f>
        <v>#N/A</v>
      </c>
      <c r="U252" s="17">
        <f>IF(P252&gt;=Dynamisk!$F$41,Dynamisk!$F$41,P252)</f>
        <v>74.703333321584452</v>
      </c>
      <c r="V252" s="22">
        <f>(IF(AND(P252&gt;=Dynamisk!$F$41,P252&lt;=Dynamisk!$F$40),P252,(IF(P252&gt;Dynamisk!$F$40,Dynamisk!$F$40,#N/A))))-U252</f>
        <v>40.258104759914445</v>
      </c>
      <c r="W252" s="22" t="e">
        <f>(IF(AND(P252&gt;=Dynamisk!$F$40,P252&lt;=Dynamisk!$F$39),P252,(IF(P252&gt;Dynamisk!$F$39,Dynamisk!$F$39,#N/A))))-V252-U252</f>
        <v>#N/A</v>
      </c>
      <c r="X252" s="23" t="e">
        <f>(IF(AND(P252&gt;=Dynamisk!$F$39,P252&lt;=Dynamisk!$F$38),P252,(IF(P252&gt;Dynamisk!$F$38,Dynamisk!$F$38,#N/A))))-V252-U252-W252</f>
        <v>#N/A</v>
      </c>
    </row>
    <row r="253" spans="1:24" x14ac:dyDescent="0.15">
      <c r="A253">
        <v>142</v>
      </c>
      <c r="B253">
        <v>142</v>
      </c>
      <c r="C253" t="s">
        <v>197</v>
      </c>
      <c r="D253" s="1">
        <v>12.825000000000001</v>
      </c>
      <c r="E253" s="2">
        <f t="shared" si="15"/>
        <v>4.1749999999999989</v>
      </c>
      <c r="F253" s="1">
        <f>Dynamisk!$C$14</f>
        <v>27.397260273972602</v>
      </c>
      <c r="G253" s="1">
        <f t="shared" si="16"/>
        <v>1.1415525114155252</v>
      </c>
      <c r="H253" s="2">
        <f>Dynamisk!$C$15</f>
        <v>34.246575342465754</v>
      </c>
      <c r="I253" s="2">
        <f>E253/$E$4*Dynamisk!$C$16</f>
        <v>50.305308540480809</v>
      </c>
      <c r="J253" s="2">
        <f t="shared" si="17"/>
        <v>2.0960545225200335</v>
      </c>
      <c r="K253" s="2">
        <f>E253/$E$4*Dynamisk!$C$17</f>
        <v>62.881635675601011</v>
      </c>
      <c r="L253" s="2">
        <f>(E253/$E$4)*Dynamisk!$C$16+F253</f>
        <v>77.702568814453414</v>
      </c>
      <c r="M253" s="2">
        <f>Dynamisk!$C$20/365</f>
        <v>34.246575342465754</v>
      </c>
      <c r="N253" s="2">
        <f t="shared" si="18"/>
        <v>1.4269406392694064</v>
      </c>
      <c r="O253" s="2">
        <f>(E253/$E$4)*Dynamisk!$C$16+F253</f>
        <v>77.702568814453414</v>
      </c>
      <c r="P253" s="2">
        <f t="shared" si="19"/>
        <v>111.94914415691917</v>
      </c>
      <c r="Q253" s="17" t="e">
        <f>IF(O253&lt;=Dynamisk!$F$51,Data_sorteret!O253,#N/A)</f>
        <v>#N/A</v>
      </c>
      <c r="R253" s="22">
        <f>IF(AND(O253&gt;=Dynamisk!$F$51,O253&lt;=Dynamisk!$F$50),O253,#N/A)</f>
        <v>77.702568814453414</v>
      </c>
      <c r="S253" s="22" t="e">
        <f>IF(AND(O253&gt;=Dynamisk!$F$50,O253&lt;=Dynamisk!$F$49),O253,#N/A)</f>
        <v>#N/A</v>
      </c>
      <c r="T253" s="34" t="e">
        <f>IF(O253&gt;=Dynamisk!$F$49,Data_sorteret!O253,#N/A)</f>
        <v>#N/A</v>
      </c>
      <c r="U253" s="17">
        <f>IF(P253&gt;=Dynamisk!$F$41,Dynamisk!$F$41,P253)</f>
        <v>74.703333321584452</v>
      </c>
      <c r="V253" s="22">
        <f>(IF(AND(P253&gt;=Dynamisk!$F$41,P253&lt;=Dynamisk!$F$40),P253,(IF(P253&gt;Dynamisk!$F$40,Dynamisk!$F$40,#N/A))))-U253</f>
        <v>37.245810835334723</v>
      </c>
      <c r="W253" s="22" t="e">
        <f>(IF(AND(P253&gt;=Dynamisk!$F$40,P253&lt;=Dynamisk!$F$39),P253,(IF(P253&gt;Dynamisk!$F$39,Dynamisk!$F$39,#N/A))))-V253-U253</f>
        <v>#N/A</v>
      </c>
      <c r="X253" s="23" t="e">
        <f>(IF(AND(P253&gt;=Dynamisk!$F$39,P253&lt;=Dynamisk!$F$38),P253,(IF(P253&gt;Dynamisk!$F$38,Dynamisk!$F$38,#N/A))))-V253-U253-W253</f>
        <v>#N/A</v>
      </c>
    </row>
    <row r="254" spans="1:24" x14ac:dyDescent="0.15">
      <c r="A254">
        <v>284</v>
      </c>
      <c r="B254">
        <v>284</v>
      </c>
      <c r="C254" t="s">
        <v>339</v>
      </c>
      <c r="D254" s="1">
        <v>13.362500000000004</v>
      </c>
      <c r="E254" s="2">
        <f t="shared" si="15"/>
        <v>3.6374999999999957</v>
      </c>
      <c r="F254" s="1">
        <f>Dynamisk!$C$14</f>
        <v>27.397260273972602</v>
      </c>
      <c r="G254" s="1">
        <f t="shared" si="16"/>
        <v>1.1415525114155252</v>
      </c>
      <c r="H254" s="2">
        <f>Dynamisk!$C$15</f>
        <v>34.246575342465754</v>
      </c>
      <c r="I254" s="2">
        <f>E254/$E$4*Dynamisk!$C$16</f>
        <v>43.828876602634431</v>
      </c>
      <c r="J254" s="2">
        <f t="shared" si="17"/>
        <v>1.8262031917764345</v>
      </c>
      <c r="K254" s="2">
        <f>E254/$E$4*Dynamisk!$C$17</f>
        <v>54.78609575329304</v>
      </c>
      <c r="L254" s="2">
        <f>(E254/$E$4)*Dynamisk!$C$16+F254</f>
        <v>71.226136876607029</v>
      </c>
      <c r="M254" s="2">
        <f>Dynamisk!$C$20/365</f>
        <v>34.246575342465754</v>
      </c>
      <c r="N254" s="2">
        <f t="shared" si="18"/>
        <v>1.4269406392694064</v>
      </c>
      <c r="O254" s="2">
        <f>(E254/$E$4)*Dynamisk!$C$16+F254</f>
        <v>71.226136876607029</v>
      </c>
      <c r="P254" s="2">
        <f t="shared" si="19"/>
        <v>105.47271221907278</v>
      </c>
      <c r="Q254" s="17" t="e">
        <f>IF(O254&lt;=Dynamisk!$F$51,Data_sorteret!O254,#N/A)</f>
        <v>#N/A</v>
      </c>
      <c r="R254" s="22">
        <f>IF(AND(O254&gt;=Dynamisk!$F$51,O254&lt;=Dynamisk!$F$50),O254,#N/A)</f>
        <v>71.226136876607029</v>
      </c>
      <c r="S254" s="22" t="e">
        <f>IF(AND(O254&gt;=Dynamisk!$F$50,O254&lt;=Dynamisk!$F$49),O254,#N/A)</f>
        <v>#N/A</v>
      </c>
      <c r="T254" s="34" t="e">
        <f>IF(O254&gt;=Dynamisk!$F$49,Data_sorteret!O254,#N/A)</f>
        <v>#N/A</v>
      </c>
      <c r="U254" s="17">
        <f>IF(P254&gt;=Dynamisk!$F$41,Dynamisk!$F$41,P254)</f>
        <v>74.703333321584452</v>
      </c>
      <c r="V254" s="22">
        <f>(IF(AND(P254&gt;=Dynamisk!$F$41,P254&lt;=Dynamisk!$F$40),P254,(IF(P254&gt;Dynamisk!$F$40,Dynamisk!$F$40,#N/A))))-U254</f>
        <v>30.769378897488323</v>
      </c>
      <c r="W254" s="22" t="e">
        <f>(IF(AND(P254&gt;=Dynamisk!$F$40,P254&lt;=Dynamisk!$F$39),P254,(IF(P254&gt;Dynamisk!$F$39,Dynamisk!$F$39,#N/A))))-V254-U254</f>
        <v>#N/A</v>
      </c>
      <c r="X254" s="23" t="e">
        <f>(IF(AND(P254&gt;=Dynamisk!$F$39,P254&lt;=Dynamisk!$F$38),P254,(IF(P254&gt;Dynamisk!$F$38,Dynamisk!$F$38,#N/A))))-V254-U254-W254</f>
        <v>#N/A</v>
      </c>
    </row>
    <row r="255" spans="1:24" x14ac:dyDescent="0.15">
      <c r="A255">
        <v>264</v>
      </c>
      <c r="B255">
        <v>264</v>
      </c>
      <c r="C255" t="s">
        <v>319</v>
      </c>
      <c r="D255" s="1">
        <v>13.391666666666666</v>
      </c>
      <c r="E255" s="2">
        <f t="shared" si="15"/>
        <v>3.6083333333333343</v>
      </c>
      <c r="F255" s="1">
        <f>Dynamisk!$C$14</f>
        <v>27.397260273972602</v>
      </c>
      <c r="G255" s="1">
        <f t="shared" si="16"/>
        <v>1.1415525114155252</v>
      </c>
      <c r="H255" s="2">
        <f>Dynamisk!$C$15</f>
        <v>34.246575342465754</v>
      </c>
      <c r="I255" s="2">
        <f>E255/$E$4*Dynamisk!$C$16</f>
        <v>43.477442311433535</v>
      </c>
      <c r="J255" s="2">
        <f t="shared" si="17"/>
        <v>1.8115600963097307</v>
      </c>
      <c r="K255" s="2">
        <f>E255/$E$4*Dynamisk!$C$17</f>
        <v>54.346802889291915</v>
      </c>
      <c r="L255" s="2">
        <f>(E255/$E$4)*Dynamisk!$C$16+F255</f>
        <v>70.874702585406141</v>
      </c>
      <c r="M255" s="2">
        <f>Dynamisk!$C$20/365</f>
        <v>34.246575342465754</v>
      </c>
      <c r="N255" s="2">
        <f t="shared" si="18"/>
        <v>1.4269406392694064</v>
      </c>
      <c r="O255" s="2">
        <f>(E255/$E$4)*Dynamisk!$C$16+F255</f>
        <v>70.874702585406141</v>
      </c>
      <c r="P255" s="2">
        <f t="shared" si="19"/>
        <v>105.12127792787189</v>
      </c>
      <c r="Q255" s="17" t="e">
        <f>IF(O255&lt;=Dynamisk!$F$51,Data_sorteret!O255,#N/A)</f>
        <v>#N/A</v>
      </c>
      <c r="R255" s="22">
        <f>IF(AND(O255&gt;=Dynamisk!$F$51,O255&lt;=Dynamisk!$F$50),O255,#N/A)</f>
        <v>70.874702585406141</v>
      </c>
      <c r="S255" s="22" t="e">
        <f>IF(AND(O255&gt;=Dynamisk!$F$50,O255&lt;=Dynamisk!$F$49),O255,#N/A)</f>
        <v>#N/A</v>
      </c>
      <c r="T255" s="34" t="e">
        <f>IF(O255&gt;=Dynamisk!$F$49,Data_sorteret!O255,#N/A)</f>
        <v>#N/A</v>
      </c>
      <c r="U255" s="17">
        <f>IF(P255&gt;=Dynamisk!$F$41,Dynamisk!$F$41,P255)</f>
        <v>74.703333321584452</v>
      </c>
      <c r="V255" s="22">
        <f>(IF(AND(P255&gt;=Dynamisk!$F$41,P255&lt;=Dynamisk!$F$40),P255,(IF(P255&gt;Dynamisk!$F$40,Dynamisk!$F$40,#N/A))))-U255</f>
        <v>30.417944606287435</v>
      </c>
      <c r="W255" s="22" t="e">
        <f>(IF(AND(P255&gt;=Dynamisk!$F$40,P255&lt;=Dynamisk!$F$39),P255,(IF(P255&gt;Dynamisk!$F$39,Dynamisk!$F$39,#N/A))))-V255-U255</f>
        <v>#N/A</v>
      </c>
      <c r="X255" s="23" t="e">
        <f>(IF(AND(P255&gt;=Dynamisk!$F$39,P255&lt;=Dynamisk!$F$38),P255,(IF(P255&gt;Dynamisk!$F$38,Dynamisk!$F$38,#N/A))))-V255-U255-W255</f>
        <v>#N/A</v>
      </c>
    </row>
    <row r="256" spans="1:24" x14ac:dyDescent="0.15">
      <c r="A256">
        <v>255</v>
      </c>
      <c r="B256">
        <v>255</v>
      </c>
      <c r="C256" t="s">
        <v>310</v>
      </c>
      <c r="D256" s="1">
        <v>13.433333333333332</v>
      </c>
      <c r="E256" s="2">
        <f t="shared" si="15"/>
        <v>3.5666666666666682</v>
      </c>
      <c r="F256" s="1">
        <f>Dynamisk!$C$14</f>
        <v>27.397260273972602</v>
      </c>
      <c r="G256" s="1">
        <f t="shared" si="16"/>
        <v>1.1415525114155252</v>
      </c>
      <c r="H256" s="2">
        <f>Dynamisk!$C$15</f>
        <v>34.246575342465754</v>
      </c>
      <c r="I256" s="2">
        <f>E256/$E$4*Dynamisk!$C$16</f>
        <v>42.975393324003591</v>
      </c>
      <c r="J256" s="2">
        <f t="shared" si="17"/>
        <v>1.7906413885001495</v>
      </c>
      <c r="K256" s="2">
        <f>E256/$E$4*Dynamisk!$C$17</f>
        <v>53.719241655004495</v>
      </c>
      <c r="L256" s="2">
        <f>(E256/$E$4)*Dynamisk!$C$16+F256</f>
        <v>70.372653597976196</v>
      </c>
      <c r="M256" s="2">
        <f>Dynamisk!$C$20/365</f>
        <v>34.246575342465754</v>
      </c>
      <c r="N256" s="2">
        <f t="shared" si="18"/>
        <v>1.4269406392694064</v>
      </c>
      <c r="O256" s="2">
        <f>(E256/$E$4)*Dynamisk!$C$16+F256</f>
        <v>70.372653597976196</v>
      </c>
      <c r="P256" s="2">
        <f t="shared" si="19"/>
        <v>104.61922894044193</v>
      </c>
      <c r="Q256" s="17" t="e">
        <f>IF(O256&lt;=Dynamisk!$F$51,Data_sorteret!O256,#N/A)</f>
        <v>#N/A</v>
      </c>
      <c r="R256" s="22">
        <f>IF(AND(O256&gt;=Dynamisk!$F$51,O256&lt;=Dynamisk!$F$50),O256,#N/A)</f>
        <v>70.372653597976196</v>
      </c>
      <c r="S256" s="22" t="e">
        <f>IF(AND(O256&gt;=Dynamisk!$F$50,O256&lt;=Dynamisk!$F$49),O256,#N/A)</f>
        <v>#N/A</v>
      </c>
      <c r="T256" s="34" t="e">
        <f>IF(O256&gt;=Dynamisk!$F$49,Data_sorteret!O256,#N/A)</f>
        <v>#N/A</v>
      </c>
      <c r="U256" s="17">
        <f>IF(P256&gt;=Dynamisk!$F$41,Dynamisk!$F$41,P256)</f>
        <v>74.703333321584452</v>
      </c>
      <c r="V256" s="22">
        <f>(IF(AND(P256&gt;=Dynamisk!$F$41,P256&lt;=Dynamisk!$F$40),P256,(IF(P256&gt;Dynamisk!$F$40,Dynamisk!$F$40,#N/A))))-U256</f>
        <v>29.915895618857476</v>
      </c>
      <c r="W256" s="22" t="e">
        <f>(IF(AND(P256&gt;=Dynamisk!$F$40,P256&lt;=Dynamisk!$F$39),P256,(IF(P256&gt;Dynamisk!$F$39,Dynamisk!$F$39,#N/A))))-V256-U256</f>
        <v>#N/A</v>
      </c>
      <c r="X256" s="23" t="e">
        <f>(IF(AND(P256&gt;=Dynamisk!$F$39,P256&lt;=Dynamisk!$F$38),P256,(IF(P256&gt;Dynamisk!$F$38,Dynamisk!$F$38,#N/A))))-V256-U256-W256</f>
        <v>#N/A</v>
      </c>
    </row>
    <row r="257" spans="1:24" x14ac:dyDescent="0.15">
      <c r="A257">
        <v>286</v>
      </c>
      <c r="B257">
        <v>286</v>
      </c>
      <c r="C257" t="s">
        <v>341</v>
      </c>
      <c r="D257" s="1">
        <v>13.574999999999996</v>
      </c>
      <c r="E257" s="2">
        <f t="shared" si="15"/>
        <v>3.4250000000000043</v>
      </c>
      <c r="F257" s="1">
        <f>Dynamisk!$C$14</f>
        <v>27.397260273972602</v>
      </c>
      <c r="G257" s="1">
        <f t="shared" si="16"/>
        <v>1.1415525114155252</v>
      </c>
      <c r="H257" s="2">
        <f>Dynamisk!$C$15</f>
        <v>34.246575342465754</v>
      </c>
      <c r="I257" s="2">
        <f>E257/$E$4*Dynamisk!$C$16</f>
        <v>41.268426766741797</v>
      </c>
      <c r="J257" s="2">
        <f t="shared" si="17"/>
        <v>1.7195177819475749</v>
      </c>
      <c r="K257" s="2">
        <f>E257/$E$4*Dynamisk!$C$17</f>
        <v>51.58553345842725</v>
      </c>
      <c r="L257" s="2">
        <f>(E257/$E$4)*Dynamisk!$C$16+F257</f>
        <v>68.665687040714403</v>
      </c>
      <c r="M257" s="2">
        <f>Dynamisk!$C$20/365</f>
        <v>34.246575342465754</v>
      </c>
      <c r="N257" s="2">
        <f t="shared" si="18"/>
        <v>1.4269406392694064</v>
      </c>
      <c r="O257" s="2">
        <f>(E257/$E$4)*Dynamisk!$C$16+F257</f>
        <v>68.665687040714403</v>
      </c>
      <c r="P257" s="2">
        <f t="shared" si="19"/>
        <v>102.91226238318015</v>
      </c>
      <c r="Q257" s="17" t="e">
        <f>IF(O257&lt;=Dynamisk!$F$51,Data_sorteret!O257,#N/A)</f>
        <v>#N/A</v>
      </c>
      <c r="R257" s="22">
        <f>IF(AND(O257&gt;=Dynamisk!$F$51,O257&lt;=Dynamisk!$F$50),O257,#N/A)</f>
        <v>68.665687040714403</v>
      </c>
      <c r="S257" s="22" t="e">
        <f>IF(AND(O257&gt;=Dynamisk!$F$50,O257&lt;=Dynamisk!$F$49),O257,#N/A)</f>
        <v>#N/A</v>
      </c>
      <c r="T257" s="34" t="e">
        <f>IF(O257&gt;=Dynamisk!$F$49,Data_sorteret!O257,#N/A)</f>
        <v>#N/A</v>
      </c>
      <c r="U257" s="17">
        <f>IF(P257&gt;=Dynamisk!$F$41,Dynamisk!$F$41,P257)</f>
        <v>74.703333321584452</v>
      </c>
      <c r="V257" s="22">
        <f>(IF(AND(P257&gt;=Dynamisk!$F$41,P257&lt;=Dynamisk!$F$40),P257,(IF(P257&gt;Dynamisk!$F$40,Dynamisk!$F$40,#N/A))))-U257</f>
        <v>28.208929061595697</v>
      </c>
      <c r="W257" s="22" t="e">
        <f>(IF(AND(P257&gt;=Dynamisk!$F$40,P257&lt;=Dynamisk!$F$39),P257,(IF(P257&gt;Dynamisk!$F$39,Dynamisk!$F$39,#N/A))))-V257-U257</f>
        <v>#N/A</v>
      </c>
      <c r="X257" s="23" t="e">
        <f>(IF(AND(P257&gt;=Dynamisk!$F$39,P257&lt;=Dynamisk!$F$38),P257,(IF(P257&gt;Dynamisk!$F$38,Dynamisk!$F$38,#N/A))))-V257-U257-W257</f>
        <v>#N/A</v>
      </c>
    </row>
    <row r="258" spans="1:24" x14ac:dyDescent="0.15">
      <c r="A258">
        <v>132</v>
      </c>
      <c r="B258">
        <v>132</v>
      </c>
      <c r="C258" t="s">
        <v>187</v>
      </c>
      <c r="D258" s="1">
        <v>13.779166666666667</v>
      </c>
      <c r="E258" s="2">
        <f t="shared" si="15"/>
        <v>3.2208333333333332</v>
      </c>
      <c r="F258" s="1">
        <f>Dynamisk!$C$14</f>
        <v>27.397260273972602</v>
      </c>
      <c r="G258" s="1">
        <f t="shared" si="16"/>
        <v>1.1415525114155252</v>
      </c>
      <c r="H258" s="2">
        <f>Dynamisk!$C$15</f>
        <v>34.246575342465754</v>
      </c>
      <c r="I258" s="2">
        <f>E258/$E$4*Dynamisk!$C$16</f>
        <v>38.808386728335002</v>
      </c>
      <c r="J258" s="2">
        <f t="shared" si="17"/>
        <v>1.6170161136806251</v>
      </c>
      <c r="K258" s="2">
        <f>E258/$E$4*Dynamisk!$C$17</f>
        <v>48.51048341041875</v>
      </c>
      <c r="L258" s="2">
        <f>(E258/$E$4)*Dynamisk!$C$16+F258</f>
        <v>66.2056470023076</v>
      </c>
      <c r="M258" s="2">
        <f>Dynamisk!$C$20/365</f>
        <v>34.246575342465754</v>
      </c>
      <c r="N258" s="2">
        <f t="shared" si="18"/>
        <v>1.4269406392694064</v>
      </c>
      <c r="O258" s="2">
        <f>(E258/$E$4)*Dynamisk!$C$16+F258</f>
        <v>66.2056470023076</v>
      </c>
      <c r="P258" s="2">
        <f t="shared" si="19"/>
        <v>100.45222234477336</v>
      </c>
      <c r="Q258" s="17">
        <f>IF(O258&lt;=Dynamisk!$F$51,Data_sorteret!O258,#N/A)</f>
        <v>66.2056470023076</v>
      </c>
      <c r="R258" s="22" t="e">
        <f>IF(AND(O258&gt;=Dynamisk!$F$51,O258&lt;=Dynamisk!$F$50),O258,#N/A)</f>
        <v>#N/A</v>
      </c>
      <c r="S258" s="22" t="e">
        <f>IF(AND(O258&gt;=Dynamisk!$F$50,O258&lt;=Dynamisk!$F$49),O258,#N/A)</f>
        <v>#N/A</v>
      </c>
      <c r="T258" s="34" t="e">
        <f>IF(O258&gt;=Dynamisk!$F$49,Data_sorteret!O258,#N/A)</f>
        <v>#N/A</v>
      </c>
      <c r="U258" s="17">
        <f>IF(P258&gt;=Dynamisk!$F$41,Dynamisk!$F$41,P258)</f>
        <v>74.703333321584452</v>
      </c>
      <c r="V258" s="22">
        <f>(IF(AND(P258&gt;=Dynamisk!$F$41,P258&lt;=Dynamisk!$F$40),P258,(IF(P258&gt;Dynamisk!$F$40,Dynamisk!$F$40,#N/A))))-U258</f>
        <v>25.748889023188909</v>
      </c>
      <c r="W258" s="22" t="e">
        <f>(IF(AND(P258&gt;=Dynamisk!$F$40,P258&lt;=Dynamisk!$F$39),P258,(IF(P258&gt;Dynamisk!$F$39,Dynamisk!$F$39,#N/A))))-V258-U258</f>
        <v>#N/A</v>
      </c>
      <c r="X258" s="23" t="e">
        <f>(IF(AND(P258&gt;=Dynamisk!$F$39,P258&lt;=Dynamisk!$F$38),P258,(IF(P258&gt;Dynamisk!$F$38,Dynamisk!$F$38,#N/A))))-V258-U258-W258</f>
        <v>#N/A</v>
      </c>
    </row>
    <row r="259" spans="1:24" x14ac:dyDescent="0.15">
      <c r="A259">
        <v>258</v>
      </c>
      <c r="B259">
        <v>258</v>
      </c>
      <c r="C259" t="s">
        <v>313</v>
      </c>
      <c r="D259" s="1">
        <v>13.787500000000003</v>
      </c>
      <c r="E259" s="2">
        <f t="shared" si="15"/>
        <v>3.2124999999999968</v>
      </c>
      <c r="F259" s="1">
        <f>Dynamisk!$C$14</f>
        <v>27.397260273972602</v>
      </c>
      <c r="G259" s="1">
        <f t="shared" si="16"/>
        <v>1.1415525114155252</v>
      </c>
      <c r="H259" s="2">
        <f>Dynamisk!$C$15</f>
        <v>34.246575342465754</v>
      </c>
      <c r="I259" s="2">
        <f>E259/$E$4*Dynamisk!$C$16</f>
        <v>38.707976930848979</v>
      </c>
      <c r="J259" s="2">
        <f t="shared" si="17"/>
        <v>1.6128323721187074</v>
      </c>
      <c r="K259" s="2">
        <f>E259/$E$4*Dynamisk!$C$17</f>
        <v>48.384971163561218</v>
      </c>
      <c r="L259" s="2">
        <f>(E259/$E$4)*Dynamisk!$C$16+F259</f>
        <v>66.105237204821577</v>
      </c>
      <c r="M259" s="2">
        <f>Dynamisk!$C$20/365</f>
        <v>34.246575342465754</v>
      </c>
      <c r="N259" s="2">
        <f t="shared" si="18"/>
        <v>1.4269406392694064</v>
      </c>
      <c r="O259" s="2">
        <f>(E259/$E$4)*Dynamisk!$C$16+F259</f>
        <v>66.105237204821577</v>
      </c>
      <c r="P259" s="2">
        <f t="shared" si="19"/>
        <v>100.35181254728732</v>
      </c>
      <c r="Q259" s="17">
        <f>IF(O259&lt;=Dynamisk!$F$51,Data_sorteret!O259,#N/A)</f>
        <v>66.105237204821577</v>
      </c>
      <c r="R259" s="22" t="e">
        <f>IF(AND(O259&gt;=Dynamisk!$F$51,O259&lt;=Dynamisk!$F$50),O259,#N/A)</f>
        <v>#N/A</v>
      </c>
      <c r="S259" s="22" t="e">
        <f>IF(AND(O259&gt;=Dynamisk!$F$50,O259&lt;=Dynamisk!$F$49),O259,#N/A)</f>
        <v>#N/A</v>
      </c>
      <c r="T259" s="34" t="e">
        <f>IF(O259&gt;=Dynamisk!$F$49,Data_sorteret!O259,#N/A)</f>
        <v>#N/A</v>
      </c>
      <c r="U259" s="17">
        <f>IF(P259&gt;=Dynamisk!$F$41,Dynamisk!$F$41,P259)</f>
        <v>74.703333321584452</v>
      </c>
      <c r="V259" s="22">
        <f>(IF(AND(P259&gt;=Dynamisk!$F$41,P259&lt;=Dynamisk!$F$40),P259,(IF(P259&gt;Dynamisk!$F$40,Dynamisk!$F$40,#N/A))))-U259</f>
        <v>25.648479225702872</v>
      </c>
      <c r="W259" s="22" t="e">
        <f>(IF(AND(P259&gt;=Dynamisk!$F$40,P259&lt;=Dynamisk!$F$39),P259,(IF(P259&gt;Dynamisk!$F$39,Dynamisk!$F$39,#N/A))))-V259-U259</f>
        <v>#N/A</v>
      </c>
      <c r="X259" s="23" t="e">
        <f>(IF(AND(P259&gt;=Dynamisk!$F$39,P259&lt;=Dynamisk!$F$38),P259,(IF(P259&gt;Dynamisk!$F$38,Dynamisk!$F$38,#N/A))))-V259-U259-W259</f>
        <v>#N/A</v>
      </c>
    </row>
    <row r="260" spans="1:24" x14ac:dyDescent="0.15">
      <c r="A260">
        <v>165</v>
      </c>
      <c r="B260">
        <v>165</v>
      </c>
      <c r="C260" t="s">
        <v>220</v>
      </c>
      <c r="D260" s="1">
        <v>13.81666666666667</v>
      </c>
      <c r="E260" s="2">
        <f t="shared" si="15"/>
        <v>3.18333333333333</v>
      </c>
      <c r="F260" s="1">
        <f>Dynamisk!$C$14</f>
        <v>27.397260273972602</v>
      </c>
      <c r="G260" s="1">
        <f t="shared" si="16"/>
        <v>1.1415525114155252</v>
      </c>
      <c r="H260" s="2">
        <f>Dynamisk!$C$15</f>
        <v>34.246575342465754</v>
      </c>
      <c r="I260" s="2">
        <f>E260/$E$4*Dynamisk!$C$16</f>
        <v>38.356542639648012</v>
      </c>
      <c r="J260" s="2">
        <f t="shared" si="17"/>
        <v>1.5981892766520005</v>
      </c>
      <c r="K260" s="2">
        <f>E260/$E$4*Dynamisk!$C$17</f>
        <v>47.945678299560015</v>
      </c>
      <c r="L260" s="2">
        <f>(E260/$E$4)*Dynamisk!$C$16+F260</f>
        <v>65.753802913620618</v>
      </c>
      <c r="M260" s="2">
        <f>Dynamisk!$C$20/365</f>
        <v>34.246575342465754</v>
      </c>
      <c r="N260" s="2">
        <f t="shared" si="18"/>
        <v>1.4269406392694064</v>
      </c>
      <c r="O260" s="2">
        <f>(E260/$E$4)*Dynamisk!$C$16+F260</f>
        <v>65.753802913620618</v>
      </c>
      <c r="P260" s="2">
        <f t="shared" si="19"/>
        <v>100.00037825608636</v>
      </c>
      <c r="Q260" s="17">
        <f>IF(O260&lt;=Dynamisk!$F$51,Data_sorteret!O260,#N/A)</f>
        <v>65.753802913620618</v>
      </c>
      <c r="R260" s="22" t="e">
        <f>IF(AND(O260&gt;=Dynamisk!$F$51,O260&lt;=Dynamisk!$F$50),O260,#N/A)</f>
        <v>#N/A</v>
      </c>
      <c r="S260" s="22" t="e">
        <f>IF(AND(O260&gt;=Dynamisk!$F$50,O260&lt;=Dynamisk!$F$49),O260,#N/A)</f>
        <v>#N/A</v>
      </c>
      <c r="T260" s="34" t="e">
        <f>IF(O260&gt;=Dynamisk!$F$49,Data_sorteret!O260,#N/A)</f>
        <v>#N/A</v>
      </c>
      <c r="U260" s="17">
        <f>IF(P260&gt;=Dynamisk!$F$41,Dynamisk!$F$41,P260)</f>
        <v>74.703333321584452</v>
      </c>
      <c r="V260" s="22">
        <f>(IF(AND(P260&gt;=Dynamisk!$F$41,P260&lt;=Dynamisk!$F$40),P260,(IF(P260&gt;Dynamisk!$F$40,Dynamisk!$F$40,#N/A))))-U260</f>
        <v>25.297044934501912</v>
      </c>
      <c r="W260" s="22" t="e">
        <f>(IF(AND(P260&gt;=Dynamisk!$F$40,P260&lt;=Dynamisk!$F$39),P260,(IF(P260&gt;Dynamisk!$F$39,Dynamisk!$F$39,#N/A))))-V260-U260</f>
        <v>#N/A</v>
      </c>
      <c r="X260" s="23" t="e">
        <f>(IF(AND(P260&gt;=Dynamisk!$F$39,P260&lt;=Dynamisk!$F$38),P260,(IF(P260&gt;Dynamisk!$F$38,Dynamisk!$F$38,#N/A))))-V260-U260-W260</f>
        <v>#N/A</v>
      </c>
    </row>
    <row r="261" spans="1:24" x14ac:dyDescent="0.15">
      <c r="A261">
        <v>155</v>
      </c>
      <c r="B261">
        <v>155</v>
      </c>
      <c r="C261" t="s">
        <v>210</v>
      </c>
      <c r="D261" s="1">
        <v>13.891666666666667</v>
      </c>
      <c r="E261" s="2">
        <f t="shared" si="15"/>
        <v>3.1083333333333325</v>
      </c>
      <c r="F261" s="1">
        <f>Dynamisk!$C$14</f>
        <v>27.397260273972602</v>
      </c>
      <c r="G261" s="1">
        <f t="shared" si="16"/>
        <v>1.1415525114155252</v>
      </c>
      <c r="H261" s="2">
        <f>Dynamisk!$C$15</f>
        <v>34.246575342465754</v>
      </c>
      <c r="I261" s="2">
        <f>E261/$E$4*Dynamisk!$C$16</f>
        <v>37.452854462274132</v>
      </c>
      <c r="J261" s="2">
        <f t="shared" si="17"/>
        <v>1.5605356025947554</v>
      </c>
      <c r="K261" s="2">
        <f>E261/$E$4*Dynamisk!$C$17</f>
        <v>46.816068077842665</v>
      </c>
      <c r="L261" s="2">
        <f>(E261/$E$4)*Dynamisk!$C$16+F261</f>
        <v>64.850114736246738</v>
      </c>
      <c r="M261" s="2">
        <f>Dynamisk!$C$20/365</f>
        <v>34.246575342465754</v>
      </c>
      <c r="N261" s="2">
        <f t="shared" si="18"/>
        <v>1.4269406392694064</v>
      </c>
      <c r="O261" s="2">
        <f>(E261/$E$4)*Dynamisk!$C$16+F261</f>
        <v>64.850114736246738</v>
      </c>
      <c r="P261" s="2">
        <f t="shared" si="19"/>
        <v>99.09669007871247</v>
      </c>
      <c r="Q261" s="17">
        <f>IF(O261&lt;=Dynamisk!$F$51,Data_sorteret!O261,#N/A)</f>
        <v>64.850114736246738</v>
      </c>
      <c r="R261" s="22" t="e">
        <f>IF(AND(O261&gt;=Dynamisk!$F$51,O261&lt;=Dynamisk!$F$50),O261,#N/A)</f>
        <v>#N/A</v>
      </c>
      <c r="S261" s="22" t="e">
        <f>IF(AND(O261&gt;=Dynamisk!$F$50,O261&lt;=Dynamisk!$F$49),O261,#N/A)</f>
        <v>#N/A</v>
      </c>
      <c r="T261" s="34" t="e">
        <f>IF(O261&gt;=Dynamisk!$F$49,Data_sorteret!O261,#N/A)</f>
        <v>#N/A</v>
      </c>
      <c r="U261" s="17">
        <f>IF(P261&gt;=Dynamisk!$F$41,Dynamisk!$F$41,P261)</f>
        <v>74.703333321584452</v>
      </c>
      <c r="V261" s="22">
        <f>(IF(AND(P261&gt;=Dynamisk!$F$41,P261&lt;=Dynamisk!$F$40),P261,(IF(P261&gt;Dynamisk!$F$40,Dynamisk!$F$40,#N/A))))-U261</f>
        <v>24.393356757128018</v>
      </c>
      <c r="W261" s="22" t="e">
        <f>(IF(AND(P261&gt;=Dynamisk!$F$40,P261&lt;=Dynamisk!$F$39),P261,(IF(P261&gt;Dynamisk!$F$39,Dynamisk!$F$39,#N/A))))-V261-U261</f>
        <v>#N/A</v>
      </c>
      <c r="X261" s="23" t="e">
        <f>(IF(AND(P261&gt;=Dynamisk!$F$39,P261&lt;=Dynamisk!$F$38),P261,(IF(P261&gt;Dynamisk!$F$38,Dynamisk!$F$38,#N/A))))-V261-U261-W261</f>
        <v>#N/A</v>
      </c>
    </row>
    <row r="262" spans="1:24" x14ac:dyDescent="0.15">
      <c r="A262">
        <v>254</v>
      </c>
      <c r="B262">
        <v>254</v>
      </c>
      <c r="C262" t="s">
        <v>309</v>
      </c>
      <c r="D262" s="1">
        <v>13.945833333333333</v>
      </c>
      <c r="E262" s="2">
        <f t="shared" si="15"/>
        <v>3.0541666666666671</v>
      </c>
      <c r="F262" s="1">
        <f>Dynamisk!$C$14</f>
        <v>27.397260273972602</v>
      </c>
      <c r="G262" s="1">
        <f t="shared" si="16"/>
        <v>1.1415525114155252</v>
      </c>
      <c r="H262" s="2">
        <f>Dynamisk!$C$15</f>
        <v>34.246575342465754</v>
      </c>
      <c r="I262" s="2">
        <f>E262/$E$4*Dynamisk!$C$16</f>
        <v>36.800190778615217</v>
      </c>
      <c r="J262" s="2">
        <f t="shared" si="17"/>
        <v>1.5333412824423007</v>
      </c>
      <c r="K262" s="2">
        <f>E262/$E$4*Dynamisk!$C$17</f>
        <v>46.000238473269022</v>
      </c>
      <c r="L262" s="2">
        <f>(E262/$E$4)*Dynamisk!$C$16+F262</f>
        <v>64.197451052587823</v>
      </c>
      <c r="M262" s="2">
        <f>Dynamisk!$C$20/365</f>
        <v>34.246575342465754</v>
      </c>
      <c r="N262" s="2">
        <f t="shared" si="18"/>
        <v>1.4269406392694064</v>
      </c>
      <c r="O262" s="2">
        <f>(E262/$E$4)*Dynamisk!$C$16+F262</f>
        <v>64.197451052587823</v>
      </c>
      <c r="P262" s="2">
        <f t="shared" si="19"/>
        <v>98.444026395053569</v>
      </c>
      <c r="Q262" s="17">
        <f>IF(O262&lt;=Dynamisk!$F$51,Data_sorteret!O262,#N/A)</f>
        <v>64.197451052587823</v>
      </c>
      <c r="R262" s="22" t="e">
        <f>IF(AND(O262&gt;=Dynamisk!$F$51,O262&lt;=Dynamisk!$F$50),O262,#N/A)</f>
        <v>#N/A</v>
      </c>
      <c r="S262" s="22" t="e">
        <f>IF(AND(O262&gt;=Dynamisk!$F$50,O262&lt;=Dynamisk!$F$49),O262,#N/A)</f>
        <v>#N/A</v>
      </c>
      <c r="T262" s="34" t="e">
        <f>IF(O262&gt;=Dynamisk!$F$49,Data_sorteret!O262,#N/A)</f>
        <v>#N/A</v>
      </c>
      <c r="U262" s="17">
        <f>IF(P262&gt;=Dynamisk!$F$41,Dynamisk!$F$41,P262)</f>
        <v>74.703333321584452</v>
      </c>
      <c r="V262" s="22">
        <f>(IF(AND(P262&gt;=Dynamisk!$F$41,P262&lt;=Dynamisk!$F$40),P262,(IF(P262&gt;Dynamisk!$F$40,Dynamisk!$F$40,#N/A))))-U262</f>
        <v>23.740693073469117</v>
      </c>
      <c r="W262" s="22" t="e">
        <f>(IF(AND(P262&gt;=Dynamisk!$F$40,P262&lt;=Dynamisk!$F$39),P262,(IF(P262&gt;Dynamisk!$F$39,Dynamisk!$F$39,#N/A))))-V262-U262</f>
        <v>#N/A</v>
      </c>
      <c r="X262" s="23" t="e">
        <f>(IF(AND(P262&gt;=Dynamisk!$F$39,P262&lt;=Dynamisk!$F$38),P262,(IF(P262&gt;Dynamisk!$F$38,Dynamisk!$F$38,#N/A))))-V262-U262-W262</f>
        <v>#N/A</v>
      </c>
    </row>
    <row r="263" spans="1:24" x14ac:dyDescent="0.15">
      <c r="A263">
        <v>267</v>
      </c>
      <c r="B263">
        <v>267</v>
      </c>
      <c r="C263" t="s">
        <v>322</v>
      </c>
      <c r="D263" s="1">
        <v>13.970833333333333</v>
      </c>
      <c r="E263" s="2">
        <f t="shared" ref="E263:E326" si="20">IF(D263&lt;=17,17-D263,0)</f>
        <v>3.0291666666666668</v>
      </c>
      <c r="F263" s="1">
        <f>Dynamisk!$C$14</f>
        <v>27.397260273972602</v>
      </c>
      <c r="G263" s="1">
        <f t="shared" ref="G263:G326" si="21">F263/24</f>
        <v>1.1415525114155252</v>
      </c>
      <c r="H263" s="2">
        <f>Dynamisk!$C$15</f>
        <v>34.246575342465754</v>
      </c>
      <c r="I263" s="2">
        <f>E263/$E$4*Dynamisk!$C$16</f>
        <v>36.498961386157241</v>
      </c>
      <c r="J263" s="2">
        <f t="shared" ref="J263:J326" si="22">I263/24</f>
        <v>1.5207900577565516</v>
      </c>
      <c r="K263" s="2">
        <f>E263/$E$4*Dynamisk!$C$17</f>
        <v>45.623701732696553</v>
      </c>
      <c r="L263" s="2">
        <f>(E263/$E$4)*Dynamisk!$C$16+F263</f>
        <v>63.896221660129839</v>
      </c>
      <c r="M263" s="2">
        <f>Dynamisk!$C$20/365</f>
        <v>34.246575342465754</v>
      </c>
      <c r="N263" s="2">
        <f t="shared" ref="N263:N326" si="23">M263/24</f>
        <v>1.4269406392694064</v>
      </c>
      <c r="O263" s="2">
        <f>(E263/$E$4)*Dynamisk!$C$16+F263</f>
        <v>63.896221660129839</v>
      </c>
      <c r="P263" s="2">
        <f t="shared" ref="P263:P326" si="24">(N263+J263+G263)*24</f>
        <v>98.142797002595586</v>
      </c>
      <c r="Q263" s="17">
        <f>IF(O263&lt;=Dynamisk!$F$51,Data_sorteret!O263,#N/A)</f>
        <v>63.896221660129839</v>
      </c>
      <c r="R263" s="22" t="e">
        <f>IF(AND(O263&gt;=Dynamisk!$F$51,O263&lt;=Dynamisk!$F$50),O263,#N/A)</f>
        <v>#N/A</v>
      </c>
      <c r="S263" s="22" t="e">
        <f>IF(AND(O263&gt;=Dynamisk!$F$50,O263&lt;=Dynamisk!$F$49),O263,#N/A)</f>
        <v>#N/A</v>
      </c>
      <c r="T263" s="34" t="e">
        <f>IF(O263&gt;=Dynamisk!$F$49,Data_sorteret!O263,#N/A)</f>
        <v>#N/A</v>
      </c>
      <c r="U263" s="17">
        <f>IF(P263&gt;=Dynamisk!$F$41,Dynamisk!$F$41,P263)</f>
        <v>74.703333321584452</v>
      </c>
      <c r="V263" s="22">
        <f>(IF(AND(P263&gt;=Dynamisk!$F$41,P263&lt;=Dynamisk!$F$40),P263,(IF(P263&gt;Dynamisk!$F$40,Dynamisk!$F$40,#N/A))))-U263</f>
        <v>23.439463681011134</v>
      </c>
      <c r="W263" s="22" t="e">
        <f>(IF(AND(P263&gt;=Dynamisk!$F$40,P263&lt;=Dynamisk!$F$39),P263,(IF(P263&gt;Dynamisk!$F$39,Dynamisk!$F$39,#N/A))))-V263-U263</f>
        <v>#N/A</v>
      </c>
      <c r="X263" s="23" t="e">
        <f>(IF(AND(P263&gt;=Dynamisk!$F$39,P263&lt;=Dynamisk!$F$38),P263,(IF(P263&gt;Dynamisk!$F$38,Dynamisk!$F$38,#N/A))))-V263-U263-W263</f>
        <v>#N/A</v>
      </c>
    </row>
    <row r="264" spans="1:24" x14ac:dyDescent="0.15">
      <c r="A264">
        <v>124</v>
      </c>
      <c r="B264">
        <v>124</v>
      </c>
      <c r="C264" t="s">
        <v>179</v>
      </c>
      <c r="D264" s="1">
        <v>14.079166666666667</v>
      </c>
      <c r="E264" s="2">
        <f t="shared" si="20"/>
        <v>2.9208333333333325</v>
      </c>
      <c r="F264" s="1">
        <f>Dynamisk!$C$14</f>
        <v>27.397260273972602</v>
      </c>
      <c r="G264" s="1">
        <f t="shared" si="21"/>
        <v>1.1415525114155252</v>
      </c>
      <c r="H264" s="2">
        <f>Dynamisk!$C$15</f>
        <v>34.246575342465754</v>
      </c>
      <c r="I264" s="2">
        <f>E264/$E$4*Dynamisk!$C$16</f>
        <v>35.193634018839361</v>
      </c>
      <c r="J264" s="2">
        <f t="shared" si="22"/>
        <v>1.46640141745164</v>
      </c>
      <c r="K264" s="2">
        <f>E264/$E$4*Dynamisk!$C$17</f>
        <v>43.992042523549209</v>
      </c>
      <c r="L264" s="2">
        <f>(E264/$E$4)*Dynamisk!$C$16+F264</f>
        <v>62.590894292811967</v>
      </c>
      <c r="M264" s="2">
        <f>Dynamisk!$C$20/365</f>
        <v>34.246575342465754</v>
      </c>
      <c r="N264" s="2">
        <f t="shared" si="23"/>
        <v>1.4269406392694064</v>
      </c>
      <c r="O264" s="2">
        <f>(E264/$E$4)*Dynamisk!$C$16+F264</f>
        <v>62.590894292811967</v>
      </c>
      <c r="P264" s="2">
        <f t="shared" si="24"/>
        <v>96.837469635277699</v>
      </c>
      <c r="Q264" s="17">
        <f>IF(O264&lt;=Dynamisk!$F$51,Data_sorteret!O264,#N/A)</f>
        <v>62.590894292811967</v>
      </c>
      <c r="R264" s="22" t="e">
        <f>IF(AND(O264&gt;=Dynamisk!$F$51,O264&lt;=Dynamisk!$F$50),O264,#N/A)</f>
        <v>#N/A</v>
      </c>
      <c r="S264" s="22" t="e">
        <f>IF(AND(O264&gt;=Dynamisk!$F$50,O264&lt;=Dynamisk!$F$49),O264,#N/A)</f>
        <v>#N/A</v>
      </c>
      <c r="T264" s="34" t="e">
        <f>IF(O264&gt;=Dynamisk!$F$49,Data_sorteret!O264,#N/A)</f>
        <v>#N/A</v>
      </c>
      <c r="U264" s="17">
        <f>IF(P264&gt;=Dynamisk!$F$41,Dynamisk!$F$41,P264)</f>
        <v>74.703333321584452</v>
      </c>
      <c r="V264" s="22">
        <f>(IF(AND(P264&gt;=Dynamisk!$F$41,P264&lt;=Dynamisk!$F$40),P264,(IF(P264&gt;Dynamisk!$F$40,Dynamisk!$F$40,#N/A))))-U264</f>
        <v>22.134136313693247</v>
      </c>
      <c r="W264" s="22" t="e">
        <f>(IF(AND(P264&gt;=Dynamisk!$F$40,P264&lt;=Dynamisk!$F$39),P264,(IF(P264&gt;Dynamisk!$F$39,Dynamisk!$F$39,#N/A))))-V264-U264</f>
        <v>#N/A</v>
      </c>
      <c r="X264" s="23" t="e">
        <f>(IF(AND(P264&gt;=Dynamisk!$F$39,P264&lt;=Dynamisk!$F$38),P264,(IF(P264&gt;Dynamisk!$F$38,Dynamisk!$F$38,#N/A))))-V264-U264-W264</f>
        <v>#N/A</v>
      </c>
    </row>
    <row r="265" spans="1:24" x14ac:dyDescent="0.15">
      <c r="A265">
        <v>248</v>
      </c>
      <c r="B265">
        <v>248</v>
      </c>
      <c r="C265" t="s">
        <v>303</v>
      </c>
      <c r="D265" s="1">
        <v>14.200000000000003</v>
      </c>
      <c r="E265" s="2">
        <f t="shared" si="20"/>
        <v>2.7999999999999972</v>
      </c>
      <c r="F265" s="1">
        <f>Dynamisk!$C$14</f>
        <v>27.397260273972602</v>
      </c>
      <c r="G265" s="1">
        <f t="shared" si="21"/>
        <v>1.1415525114155252</v>
      </c>
      <c r="H265" s="2">
        <f>Dynamisk!$C$15</f>
        <v>34.246575342465754</v>
      </c>
      <c r="I265" s="2">
        <f>E265/$E$4*Dynamisk!$C$16</f>
        <v>33.73769195529249</v>
      </c>
      <c r="J265" s="2">
        <f t="shared" si="22"/>
        <v>1.4057371648038537</v>
      </c>
      <c r="K265" s="2">
        <f>E265/$E$4*Dynamisk!$C$17</f>
        <v>42.172114944115613</v>
      </c>
      <c r="L265" s="2">
        <f>(E265/$E$4)*Dynamisk!$C$16+F265</f>
        <v>61.134952229265096</v>
      </c>
      <c r="M265" s="2">
        <f>Dynamisk!$C$20/365</f>
        <v>34.246575342465754</v>
      </c>
      <c r="N265" s="2">
        <f t="shared" si="23"/>
        <v>1.4269406392694064</v>
      </c>
      <c r="O265" s="2">
        <f>(E265/$E$4)*Dynamisk!$C$16+F265</f>
        <v>61.134952229265096</v>
      </c>
      <c r="P265" s="2">
        <f t="shared" si="24"/>
        <v>95.381527571730828</v>
      </c>
      <c r="Q265" s="17">
        <f>IF(O265&lt;=Dynamisk!$F$51,Data_sorteret!O265,#N/A)</f>
        <v>61.134952229265096</v>
      </c>
      <c r="R265" s="22" t="e">
        <f>IF(AND(O265&gt;=Dynamisk!$F$51,O265&lt;=Dynamisk!$F$50),O265,#N/A)</f>
        <v>#N/A</v>
      </c>
      <c r="S265" s="22" t="e">
        <f>IF(AND(O265&gt;=Dynamisk!$F$50,O265&lt;=Dynamisk!$F$49),O265,#N/A)</f>
        <v>#N/A</v>
      </c>
      <c r="T265" s="34" t="e">
        <f>IF(O265&gt;=Dynamisk!$F$49,Data_sorteret!O265,#N/A)</f>
        <v>#N/A</v>
      </c>
      <c r="U265" s="17">
        <f>IF(P265&gt;=Dynamisk!$F$41,Dynamisk!$F$41,P265)</f>
        <v>74.703333321584452</v>
      </c>
      <c r="V265" s="22">
        <f>(IF(AND(P265&gt;=Dynamisk!$F$41,P265&lt;=Dynamisk!$F$40),P265,(IF(P265&gt;Dynamisk!$F$40,Dynamisk!$F$40,#N/A))))-U265</f>
        <v>20.678194250146376</v>
      </c>
      <c r="W265" s="22" t="e">
        <f>(IF(AND(P265&gt;=Dynamisk!$F$40,P265&lt;=Dynamisk!$F$39),P265,(IF(P265&gt;Dynamisk!$F$39,Dynamisk!$F$39,#N/A))))-V265-U265</f>
        <v>#N/A</v>
      </c>
      <c r="X265" s="23" t="e">
        <f>(IF(AND(P265&gt;=Dynamisk!$F$39,P265&lt;=Dynamisk!$F$38),P265,(IF(P265&gt;Dynamisk!$F$38,Dynamisk!$F$38,#N/A))))-V265-U265-W265</f>
        <v>#N/A</v>
      </c>
    </row>
    <row r="266" spans="1:24" x14ac:dyDescent="0.15">
      <c r="A266">
        <v>268</v>
      </c>
      <c r="B266">
        <v>268</v>
      </c>
      <c r="C266" t="s">
        <v>323</v>
      </c>
      <c r="D266" s="1">
        <v>14.25</v>
      </c>
      <c r="E266" s="2">
        <f t="shared" si="20"/>
        <v>2.75</v>
      </c>
      <c r="F266" s="1">
        <f>Dynamisk!$C$14</f>
        <v>27.397260273972602</v>
      </c>
      <c r="G266" s="1">
        <f t="shared" si="21"/>
        <v>1.1415525114155252</v>
      </c>
      <c r="H266" s="2">
        <f>Dynamisk!$C$15</f>
        <v>34.246575342465754</v>
      </c>
      <c r="I266" s="2">
        <f>E266/$E$4*Dynamisk!$C$16</f>
        <v>33.135233170376587</v>
      </c>
      <c r="J266" s="2">
        <f t="shared" si="22"/>
        <v>1.3806347154323577</v>
      </c>
      <c r="K266" s="2">
        <f>E266/$E$4*Dynamisk!$C$17</f>
        <v>41.419041462970732</v>
      </c>
      <c r="L266" s="2">
        <f>(E266/$E$4)*Dynamisk!$C$16+F266</f>
        <v>60.532493444349186</v>
      </c>
      <c r="M266" s="2">
        <f>Dynamisk!$C$20/365</f>
        <v>34.246575342465754</v>
      </c>
      <c r="N266" s="2">
        <f t="shared" si="23"/>
        <v>1.4269406392694064</v>
      </c>
      <c r="O266" s="2">
        <f>(E266/$E$4)*Dynamisk!$C$16+F266</f>
        <v>60.532493444349186</v>
      </c>
      <c r="P266" s="2">
        <f t="shared" si="24"/>
        <v>94.779068786814932</v>
      </c>
      <c r="Q266" s="17">
        <f>IF(O266&lt;=Dynamisk!$F$51,Data_sorteret!O266,#N/A)</f>
        <v>60.532493444349186</v>
      </c>
      <c r="R266" s="22" t="e">
        <f>IF(AND(O266&gt;=Dynamisk!$F$51,O266&lt;=Dynamisk!$F$50),O266,#N/A)</f>
        <v>#N/A</v>
      </c>
      <c r="S266" s="22" t="e">
        <f>IF(AND(O266&gt;=Dynamisk!$F$50,O266&lt;=Dynamisk!$F$49),O266,#N/A)</f>
        <v>#N/A</v>
      </c>
      <c r="T266" s="34" t="e">
        <f>IF(O266&gt;=Dynamisk!$F$49,Data_sorteret!O266,#N/A)</f>
        <v>#N/A</v>
      </c>
      <c r="U266" s="17">
        <f>IF(P266&gt;=Dynamisk!$F$41,Dynamisk!$F$41,P266)</f>
        <v>74.703333321584452</v>
      </c>
      <c r="V266" s="22">
        <f>(IF(AND(P266&gt;=Dynamisk!$F$41,P266&lt;=Dynamisk!$F$40),P266,(IF(P266&gt;Dynamisk!$F$40,Dynamisk!$F$40,#N/A))))-U266</f>
        <v>20.07573546523048</v>
      </c>
      <c r="W266" s="22" t="e">
        <f>(IF(AND(P266&gt;=Dynamisk!$F$40,P266&lt;=Dynamisk!$F$39),P266,(IF(P266&gt;Dynamisk!$F$39,Dynamisk!$F$39,#N/A))))-V266-U266</f>
        <v>#N/A</v>
      </c>
      <c r="X266" s="23" t="e">
        <f>(IF(AND(P266&gt;=Dynamisk!$F$39,P266&lt;=Dynamisk!$F$38),P266,(IF(P266&gt;Dynamisk!$F$38,Dynamisk!$F$38,#N/A))))-V266-U266-W266</f>
        <v>#N/A</v>
      </c>
    </row>
    <row r="267" spans="1:24" x14ac:dyDescent="0.15">
      <c r="A267">
        <v>242</v>
      </c>
      <c r="B267">
        <v>242</v>
      </c>
      <c r="C267" t="s">
        <v>297</v>
      </c>
      <c r="D267" s="1">
        <v>14.254166666666663</v>
      </c>
      <c r="E267" s="2">
        <f t="shared" si="20"/>
        <v>2.7458333333333371</v>
      </c>
      <c r="F267" s="1">
        <f>Dynamisk!$C$14</f>
        <v>27.397260273972602</v>
      </c>
      <c r="G267" s="1">
        <f t="shared" si="21"/>
        <v>1.1415525114155252</v>
      </c>
      <c r="H267" s="2">
        <f>Dynamisk!$C$15</f>
        <v>34.246575342465754</v>
      </c>
      <c r="I267" s="2">
        <f>E267/$E$4*Dynamisk!$C$16</f>
        <v>33.085028271633639</v>
      </c>
      <c r="J267" s="2">
        <f t="shared" si="22"/>
        <v>1.3785428446514016</v>
      </c>
      <c r="K267" s="2">
        <f>E267/$E$4*Dynamisk!$C$17</f>
        <v>41.356285339542048</v>
      </c>
      <c r="L267" s="2">
        <f>(E267/$E$4)*Dynamisk!$C$16+F267</f>
        <v>60.482288545606238</v>
      </c>
      <c r="M267" s="2">
        <f>Dynamisk!$C$20/365</f>
        <v>34.246575342465754</v>
      </c>
      <c r="N267" s="2">
        <f t="shared" si="23"/>
        <v>1.4269406392694064</v>
      </c>
      <c r="O267" s="2">
        <f>(E267/$E$4)*Dynamisk!$C$16+F267</f>
        <v>60.482288545606238</v>
      </c>
      <c r="P267" s="2">
        <f t="shared" si="24"/>
        <v>94.728863888071999</v>
      </c>
      <c r="Q267" s="17">
        <f>IF(O267&lt;=Dynamisk!$F$51,Data_sorteret!O267,#N/A)</f>
        <v>60.482288545606238</v>
      </c>
      <c r="R267" s="22" t="e">
        <f>IF(AND(O267&gt;=Dynamisk!$F$51,O267&lt;=Dynamisk!$F$50),O267,#N/A)</f>
        <v>#N/A</v>
      </c>
      <c r="S267" s="22" t="e">
        <f>IF(AND(O267&gt;=Dynamisk!$F$50,O267&lt;=Dynamisk!$F$49),O267,#N/A)</f>
        <v>#N/A</v>
      </c>
      <c r="T267" s="34" t="e">
        <f>IF(O267&gt;=Dynamisk!$F$49,Data_sorteret!O267,#N/A)</f>
        <v>#N/A</v>
      </c>
      <c r="U267" s="17">
        <f>IF(P267&gt;=Dynamisk!$F$41,Dynamisk!$F$41,P267)</f>
        <v>74.703333321584452</v>
      </c>
      <c r="V267" s="22">
        <f>(IF(AND(P267&gt;=Dynamisk!$F$41,P267&lt;=Dynamisk!$F$40),P267,(IF(P267&gt;Dynamisk!$F$40,Dynamisk!$F$40,#N/A))))-U267</f>
        <v>20.025530566487546</v>
      </c>
      <c r="W267" s="22" t="e">
        <f>(IF(AND(P267&gt;=Dynamisk!$F$40,P267&lt;=Dynamisk!$F$39),P267,(IF(P267&gt;Dynamisk!$F$39,Dynamisk!$F$39,#N/A))))-V267-U267</f>
        <v>#N/A</v>
      </c>
      <c r="X267" s="23" t="e">
        <f>(IF(AND(P267&gt;=Dynamisk!$F$39,P267&lt;=Dynamisk!$F$38),P267,(IF(P267&gt;Dynamisk!$F$38,Dynamisk!$F$38,#N/A))))-V267-U267-W267</f>
        <v>#N/A</v>
      </c>
    </row>
    <row r="268" spans="1:24" x14ac:dyDescent="0.15">
      <c r="A268">
        <v>271</v>
      </c>
      <c r="B268">
        <v>271</v>
      </c>
      <c r="C268" t="s">
        <v>326</v>
      </c>
      <c r="D268" s="1">
        <v>14.287500000000001</v>
      </c>
      <c r="E268" s="2">
        <f t="shared" si="20"/>
        <v>2.7124999999999986</v>
      </c>
      <c r="F268" s="1">
        <f>Dynamisk!$C$14</f>
        <v>27.397260273972602</v>
      </c>
      <c r="G268" s="1">
        <f t="shared" si="21"/>
        <v>1.1415525114155252</v>
      </c>
      <c r="H268" s="2">
        <f>Dynamisk!$C$15</f>
        <v>34.246575342465754</v>
      </c>
      <c r="I268" s="2">
        <f>E268/$E$4*Dynamisk!$C$16</f>
        <v>32.683389081689619</v>
      </c>
      <c r="J268" s="2">
        <f t="shared" si="22"/>
        <v>1.3618078784037342</v>
      </c>
      <c r="K268" s="2">
        <f>E268/$E$4*Dynamisk!$C$17</f>
        <v>40.854236352112025</v>
      </c>
      <c r="L268" s="2">
        <f>(E268/$E$4)*Dynamisk!$C$16+F268</f>
        <v>60.080649355662217</v>
      </c>
      <c r="M268" s="2">
        <f>Dynamisk!$C$20/365</f>
        <v>34.246575342465754</v>
      </c>
      <c r="N268" s="2">
        <f t="shared" si="23"/>
        <v>1.4269406392694064</v>
      </c>
      <c r="O268" s="2">
        <f>(E268/$E$4)*Dynamisk!$C$16+F268</f>
        <v>60.080649355662217</v>
      </c>
      <c r="P268" s="2">
        <f t="shared" si="24"/>
        <v>94.327224698127978</v>
      </c>
      <c r="Q268" s="17">
        <f>IF(O268&lt;=Dynamisk!$F$51,Data_sorteret!O268,#N/A)</f>
        <v>60.080649355662217</v>
      </c>
      <c r="R268" s="22" t="e">
        <f>IF(AND(O268&gt;=Dynamisk!$F$51,O268&lt;=Dynamisk!$F$50),O268,#N/A)</f>
        <v>#N/A</v>
      </c>
      <c r="S268" s="22" t="e">
        <f>IF(AND(O268&gt;=Dynamisk!$F$50,O268&lt;=Dynamisk!$F$49),O268,#N/A)</f>
        <v>#N/A</v>
      </c>
      <c r="T268" s="34" t="e">
        <f>IF(O268&gt;=Dynamisk!$F$49,Data_sorteret!O268,#N/A)</f>
        <v>#N/A</v>
      </c>
      <c r="U268" s="17">
        <f>IF(P268&gt;=Dynamisk!$F$41,Dynamisk!$F$41,P268)</f>
        <v>74.703333321584452</v>
      </c>
      <c r="V268" s="22">
        <f>(IF(AND(P268&gt;=Dynamisk!$F$41,P268&lt;=Dynamisk!$F$40),P268,(IF(P268&gt;Dynamisk!$F$40,Dynamisk!$F$40,#N/A))))-U268</f>
        <v>19.623891376543526</v>
      </c>
      <c r="W268" s="22" t="e">
        <f>(IF(AND(P268&gt;=Dynamisk!$F$40,P268&lt;=Dynamisk!$F$39),P268,(IF(P268&gt;Dynamisk!$F$39,Dynamisk!$F$39,#N/A))))-V268-U268</f>
        <v>#N/A</v>
      </c>
      <c r="X268" s="23" t="e">
        <f>(IF(AND(P268&gt;=Dynamisk!$F$39,P268&lt;=Dynamisk!$F$38),P268,(IF(P268&gt;Dynamisk!$F$38,Dynamisk!$F$38,#N/A))))-V268-U268-W268</f>
        <v>#N/A</v>
      </c>
    </row>
    <row r="269" spans="1:24" x14ac:dyDescent="0.15">
      <c r="A269">
        <v>191</v>
      </c>
      <c r="B269">
        <v>191</v>
      </c>
      <c r="C269" t="s">
        <v>246</v>
      </c>
      <c r="D269" s="1">
        <v>14.295833333333336</v>
      </c>
      <c r="E269" s="2">
        <f t="shared" si="20"/>
        <v>2.7041666666666639</v>
      </c>
      <c r="F269" s="1">
        <f>Dynamisk!$C$14</f>
        <v>27.397260273972602</v>
      </c>
      <c r="G269" s="1">
        <f t="shared" si="21"/>
        <v>1.1415525114155252</v>
      </c>
      <c r="H269" s="2">
        <f>Dynamisk!$C$15</f>
        <v>34.246575342465754</v>
      </c>
      <c r="I269" s="2">
        <f>E269/$E$4*Dynamisk!$C$16</f>
        <v>32.58297928420361</v>
      </c>
      <c r="J269" s="2">
        <f t="shared" si="22"/>
        <v>1.3576241368418172</v>
      </c>
      <c r="K269" s="2">
        <f>E269/$E$4*Dynamisk!$C$17</f>
        <v>40.728724105254514</v>
      </c>
      <c r="L269" s="2">
        <f>(E269/$E$4)*Dynamisk!$C$16+F269</f>
        <v>59.980239558176208</v>
      </c>
      <c r="M269" s="2">
        <f>Dynamisk!$C$20/365</f>
        <v>34.246575342465754</v>
      </c>
      <c r="N269" s="2">
        <f t="shared" si="23"/>
        <v>1.4269406392694064</v>
      </c>
      <c r="O269" s="2">
        <f>(E269/$E$4)*Dynamisk!$C$16+F269</f>
        <v>59.980239558176208</v>
      </c>
      <c r="P269" s="2">
        <f t="shared" si="24"/>
        <v>94.226814900641969</v>
      </c>
      <c r="Q269" s="17">
        <f>IF(O269&lt;=Dynamisk!$F$51,Data_sorteret!O269,#N/A)</f>
        <v>59.980239558176208</v>
      </c>
      <c r="R269" s="22" t="e">
        <f>IF(AND(O269&gt;=Dynamisk!$F$51,O269&lt;=Dynamisk!$F$50),O269,#N/A)</f>
        <v>#N/A</v>
      </c>
      <c r="S269" s="22" t="e">
        <f>IF(AND(O269&gt;=Dynamisk!$F$50,O269&lt;=Dynamisk!$F$49),O269,#N/A)</f>
        <v>#N/A</v>
      </c>
      <c r="T269" s="34" t="e">
        <f>IF(O269&gt;=Dynamisk!$F$49,Data_sorteret!O269,#N/A)</f>
        <v>#N/A</v>
      </c>
      <c r="U269" s="17">
        <f>IF(P269&gt;=Dynamisk!$F$41,Dynamisk!$F$41,P269)</f>
        <v>74.703333321584452</v>
      </c>
      <c r="V269" s="22">
        <f>(IF(AND(P269&gt;=Dynamisk!$F$41,P269&lt;=Dynamisk!$F$40),P269,(IF(P269&gt;Dynamisk!$F$40,Dynamisk!$F$40,#N/A))))-U269</f>
        <v>19.523481579057517</v>
      </c>
      <c r="W269" s="22" t="e">
        <f>(IF(AND(P269&gt;=Dynamisk!$F$40,P269&lt;=Dynamisk!$F$39),P269,(IF(P269&gt;Dynamisk!$F$39,Dynamisk!$F$39,#N/A))))-V269-U269</f>
        <v>#N/A</v>
      </c>
      <c r="X269" s="23" t="e">
        <f>(IF(AND(P269&gt;=Dynamisk!$F$39,P269&lt;=Dynamisk!$F$38),P269,(IF(P269&gt;Dynamisk!$F$38,Dynamisk!$F$38,#N/A))))-V269-U269-W269</f>
        <v>#N/A</v>
      </c>
    </row>
    <row r="270" spans="1:24" x14ac:dyDescent="0.15">
      <c r="A270">
        <v>129</v>
      </c>
      <c r="B270">
        <v>129</v>
      </c>
      <c r="C270" t="s">
        <v>184</v>
      </c>
      <c r="D270" s="1">
        <v>14.554166666666665</v>
      </c>
      <c r="E270" s="2">
        <f t="shared" si="20"/>
        <v>2.4458333333333346</v>
      </c>
      <c r="F270" s="1">
        <f>Dynamisk!$C$14</f>
        <v>27.397260273972602</v>
      </c>
      <c r="G270" s="1">
        <f t="shared" si="21"/>
        <v>1.1415525114155252</v>
      </c>
      <c r="H270" s="2">
        <f>Dynamisk!$C$15</f>
        <v>34.246575342465754</v>
      </c>
      <c r="I270" s="2">
        <f>E270/$E$4*Dynamisk!$C$16</f>
        <v>29.470275562137981</v>
      </c>
      <c r="J270" s="2">
        <f t="shared" si="22"/>
        <v>1.2279281484224158</v>
      </c>
      <c r="K270" s="2">
        <f>E270/$E$4*Dynamisk!$C$17</f>
        <v>36.837844452672478</v>
      </c>
      <c r="L270" s="2">
        <f>(E270/$E$4)*Dynamisk!$C$16+F270</f>
        <v>56.867535836110584</v>
      </c>
      <c r="M270" s="2">
        <f>Dynamisk!$C$20/365</f>
        <v>34.246575342465754</v>
      </c>
      <c r="N270" s="2">
        <f t="shared" si="23"/>
        <v>1.4269406392694064</v>
      </c>
      <c r="O270" s="2">
        <f>(E270/$E$4)*Dynamisk!$C$16+F270</f>
        <v>56.867535836110584</v>
      </c>
      <c r="P270" s="2">
        <f t="shared" si="24"/>
        <v>91.114111178576337</v>
      </c>
      <c r="Q270" s="17">
        <f>IF(O270&lt;=Dynamisk!$F$51,Data_sorteret!O270,#N/A)</f>
        <v>56.867535836110584</v>
      </c>
      <c r="R270" s="22" t="e">
        <f>IF(AND(O270&gt;=Dynamisk!$F$51,O270&lt;=Dynamisk!$F$50),O270,#N/A)</f>
        <v>#N/A</v>
      </c>
      <c r="S270" s="22" t="e">
        <f>IF(AND(O270&gt;=Dynamisk!$F$50,O270&lt;=Dynamisk!$F$49),O270,#N/A)</f>
        <v>#N/A</v>
      </c>
      <c r="T270" s="34" t="e">
        <f>IF(O270&gt;=Dynamisk!$F$49,Data_sorteret!O270,#N/A)</f>
        <v>#N/A</v>
      </c>
      <c r="U270" s="17">
        <f>IF(P270&gt;=Dynamisk!$F$41,Dynamisk!$F$41,P270)</f>
        <v>74.703333321584452</v>
      </c>
      <c r="V270" s="22">
        <f>(IF(AND(P270&gt;=Dynamisk!$F$41,P270&lt;=Dynamisk!$F$40),P270,(IF(P270&gt;Dynamisk!$F$40,Dynamisk!$F$40,#N/A))))-U270</f>
        <v>16.410777856991885</v>
      </c>
      <c r="W270" s="22" t="e">
        <f>(IF(AND(P270&gt;=Dynamisk!$F$40,P270&lt;=Dynamisk!$F$39),P270,(IF(P270&gt;Dynamisk!$F$39,Dynamisk!$F$39,#N/A))))-V270-U270</f>
        <v>#N/A</v>
      </c>
      <c r="X270" s="23" t="e">
        <f>(IF(AND(P270&gt;=Dynamisk!$F$39,P270&lt;=Dynamisk!$F$38),P270,(IF(P270&gt;Dynamisk!$F$38,Dynamisk!$F$38,#N/A))))-V270-U270-W270</f>
        <v>#N/A</v>
      </c>
    </row>
    <row r="271" spans="1:24" x14ac:dyDescent="0.15">
      <c r="A271">
        <v>126</v>
      </c>
      <c r="B271">
        <v>126</v>
      </c>
      <c r="C271" t="s">
        <v>181</v>
      </c>
      <c r="D271" s="1">
        <v>14.566666666666668</v>
      </c>
      <c r="E271" s="2">
        <f t="shared" si="20"/>
        <v>2.4333333333333318</v>
      </c>
      <c r="F271" s="1">
        <f>Dynamisk!$C$14</f>
        <v>27.397260273972602</v>
      </c>
      <c r="G271" s="1">
        <f t="shared" si="21"/>
        <v>1.1415525114155252</v>
      </c>
      <c r="H271" s="2">
        <f>Dynamisk!$C$15</f>
        <v>34.246575342465754</v>
      </c>
      <c r="I271" s="2">
        <f>E271/$E$4*Dynamisk!$C$16</f>
        <v>29.319660865908961</v>
      </c>
      <c r="J271" s="2">
        <f t="shared" si="22"/>
        <v>1.2216525360795401</v>
      </c>
      <c r="K271" s="2">
        <f>E271/$E$4*Dynamisk!$C$17</f>
        <v>36.649576082386204</v>
      </c>
      <c r="L271" s="2">
        <f>(E271/$E$4)*Dynamisk!$C$16+F271</f>
        <v>56.716921139881563</v>
      </c>
      <c r="M271" s="2">
        <f>Dynamisk!$C$20/365</f>
        <v>34.246575342465754</v>
      </c>
      <c r="N271" s="2">
        <f t="shared" si="23"/>
        <v>1.4269406392694064</v>
      </c>
      <c r="O271" s="2">
        <f>(E271/$E$4)*Dynamisk!$C$16+F271</f>
        <v>56.716921139881563</v>
      </c>
      <c r="P271" s="2">
        <f t="shared" si="24"/>
        <v>90.963496482347324</v>
      </c>
      <c r="Q271" s="17">
        <f>IF(O271&lt;=Dynamisk!$F$51,Data_sorteret!O271,#N/A)</f>
        <v>56.716921139881563</v>
      </c>
      <c r="R271" s="22" t="e">
        <f>IF(AND(O271&gt;=Dynamisk!$F$51,O271&lt;=Dynamisk!$F$50),O271,#N/A)</f>
        <v>#N/A</v>
      </c>
      <c r="S271" s="22" t="e">
        <f>IF(AND(O271&gt;=Dynamisk!$F$50,O271&lt;=Dynamisk!$F$49),O271,#N/A)</f>
        <v>#N/A</v>
      </c>
      <c r="T271" s="34" t="e">
        <f>IF(O271&gt;=Dynamisk!$F$49,Data_sorteret!O271,#N/A)</f>
        <v>#N/A</v>
      </c>
      <c r="U271" s="17">
        <f>IF(P271&gt;=Dynamisk!$F$41,Dynamisk!$F$41,P271)</f>
        <v>74.703333321584452</v>
      </c>
      <c r="V271" s="22">
        <f>(IF(AND(P271&gt;=Dynamisk!$F$41,P271&lt;=Dynamisk!$F$40),P271,(IF(P271&gt;Dynamisk!$F$40,Dynamisk!$F$40,#N/A))))-U271</f>
        <v>16.260163160762872</v>
      </c>
      <c r="W271" s="22" t="e">
        <f>(IF(AND(P271&gt;=Dynamisk!$F$40,P271&lt;=Dynamisk!$F$39),P271,(IF(P271&gt;Dynamisk!$F$39,Dynamisk!$F$39,#N/A))))-V271-U271</f>
        <v>#N/A</v>
      </c>
      <c r="X271" s="23" t="e">
        <f>(IF(AND(P271&gt;=Dynamisk!$F$39,P271&lt;=Dynamisk!$F$38),P271,(IF(P271&gt;Dynamisk!$F$38,Dynamisk!$F$38,#N/A))))-V271-U271-W271</f>
        <v>#N/A</v>
      </c>
    </row>
    <row r="272" spans="1:24" x14ac:dyDescent="0.15">
      <c r="A272">
        <v>266</v>
      </c>
      <c r="B272">
        <v>266</v>
      </c>
      <c r="C272" t="s">
        <v>321</v>
      </c>
      <c r="D272" s="1">
        <v>14.58333333333333</v>
      </c>
      <c r="E272" s="2">
        <f t="shared" si="20"/>
        <v>2.4166666666666696</v>
      </c>
      <c r="F272" s="1">
        <f>Dynamisk!$C$14</f>
        <v>27.397260273972602</v>
      </c>
      <c r="G272" s="1">
        <f t="shared" si="21"/>
        <v>1.1415525114155252</v>
      </c>
      <c r="H272" s="2">
        <f>Dynamisk!$C$15</f>
        <v>34.246575342465754</v>
      </c>
      <c r="I272" s="2">
        <f>E272/$E$4*Dynamisk!$C$16</f>
        <v>29.118841270937036</v>
      </c>
      <c r="J272" s="2">
        <f t="shared" si="22"/>
        <v>1.2132850529557098</v>
      </c>
      <c r="K272" s="2">
        <f>E272/$E$4*Dynamisk!$C$17</f>
        <v>36.398551588671296</v>
      </c>
      <c r="L272" s="2">
        <f>(E272/$E$4)*Dynamisk!$C$16+F272</f>
        <v>56.516101544909638</v>
      </c>
      <c r="M272" s="2">
        <f>Dynamisk!$C$20/365</f>
        <v>34.246575342465754</v>
      </c>
      <c r="N272" s="2">
        <f t="shared" si="23"/>
        <v>1.4269406392694064</v>
      </c>
      <c r="O272" s="2">
        <f>(E272/$E$4)*Dynamisk!$C$16+F272</f>
        <v>56.516101544909638</v>
      </c>
      <c r="P272" s="2">
        <f t="shared" si="24"/>
        <v>90.762676887375392</v>
      </c>
      <c r="Q272" s="17">
        <f>IF(O272&lt;=Dynamisk!$F$51,Data_sorteret!O272,#N/A)</f>
        <v>56.516101544909638</v>
      </c>
      <c r="R272" s="22" t="e">
        <f>IF(AND(O272&gt;=Dynamisk!$F$51,O272&lt;=Dynamisk!$F$50),O272,#N/A)</f>
        <v>#N/A</v>
      </c>
      <c r="S272" s="22" t="e">
        <f>IF(AND(O272&gt;=Dynamisk!$F$50,O272&lt;=Dynamisk!$F$49),O272,#N/A)</f>
        <v>#N/A</v>
      </c>
      <c r="T272" s="34" t="e">
        <f>IF(O272&gt;=Dynamisk!$F$49,Data_sorteret!O272,#N/A)</f>
        <v>#N/A</v>
      </c>
      <c r="U272" s="17">
        <f>IF(P272&gt;=Dynamisk!$F$41,Dynamisk!$F$41,P272)</f>
        <v>74.703333321584452</v>
      </c>
      <c r="V272" s="22">
        <f>(IF(AND(P272&gt;=Dynamisk!$F$41,P272&lt;=Dynamisk!$F$40),P272,(IF(P272&gt;Dynamisk!$F$40,Dynamisk!$F$40,#N/A))))-U272</f>
        <v>16.05934356579094</v>
      </c>
      <c r="W272" s="22" t="e">
        <f>(IF(AND(P272&gt;=Dynamisk!$F$40,P272&lt;=Dynamisk!$F$39),P272,(IF(P272&gt;Dynamisk!$F$39,Dynamisk!$F$39,#N/A))))-V272-U272</f>
        <v>#N/A</v>
      </c>
      <c r="X272" s="23" t="e">
        <f>(IF(AND(P272&gt;=Dynamisk!$F$39,P272&lt;=Dynamisk!$F$38),P272,(IF(P272&gt;Dynamisk!$F$38,Dynamisk!$F$38,#N/A))))-V272-U272-W272</f>
        <v>#N/A</v>
      </c>
    </row>
    <row r="273" spans="1:24" x14ac:dyDescent="0.15">
      <c r="A273">
        <v>269</v>
      </c>
      <c r="B273">
        <v>269</v>
      </c>
      <c r="C273" t="s">
        <v>324</v>
      </c>
      <c r="D273" s="1">
        <v>14.662500000000001</v>
      </c>
      <c r="E273" s="2">
        <f t="shared" si="20"/>
        <v>2.3374999999999986</v>
      </c>
      <c r="F273" s="1">
        <f>Dynamisk!$C$14</f>
        <v>27.397260273972602</v>
      </c>
      <c r="G273" s="1">
        <f t="shared" si="21"/>
        <v>1.1415525114155252</v>
      </c>
      <c r="H273" s="2">
        <f>Dynamisk!$C$15</f>
        <v>34.246575342465754</v>
      </c>
      <c r="I273" s="2">
        <f>E273/$E$4*Dynamisk!$C$16</f>
        <v>28.164948194820084</v>
      </c>
      <c r="J273" s="2">
        <f t="shared" si="22"/>
        <v>1.1735395081175035</v>
      </c>
      <c r="K273" s="2">
        <f>E273/$E$4*Dynamisk!$C$17</f>
        <v>35.206185243525105</v>
      </c>
      <c r="L273" s="2">
        <f>(E273/$E$4)*Dynamisk!$C$16+F273</f>
        <v>55.56220846879269</v>
      </c>
      <c r="M273" s="2">
        <f>Dynamisk!$C$20/365</f>
        <v>34.246575342465754</v>
      </c>
      <c r="N273" s="2">
        <f t="shared" si="23"/>
        <v>1.4269406392694064</v>
      </c>
      <c r="O273" s="2">
        <f>(E273/$E$4)*Dynamisk!$C$16+F273</f>
        <v>55.56220846879269</v>
      </c>
      <c r="P273" s="2">
        <f t="shared" si="24"/>
        <v>89.808783811258436</v>
      </c>
      <c r="Q273" s="17">
        <f>IF(O273&lt;=Dynamisk!$F$51,Data_sorteret!O273,#N/A)</f>
        <v>55.56220846879269</v>
      </c>
      <c r="R273" s="22" t="e">
        <f>IF(AND(O273&gt;=Dynamisk!$F$51,O273&lt;=Dynamisk!$F$50),O273,#N/A)</f>
        <v>#N/A</v>
      </c>
      <c r="S273" s="22" t="e">
        <f>IF(AND(O273&gt;=Dynamisk!$F$50,O273&lt;=Dynamisk!$F$49),O273,#N/A)</f>
        <v>#N/A</v>
      </c>
      <c r="T273" s="34" t="e">
        <f>IF(O273&gt;=Dynamisk!$F$49,Data_sorteret!O273,#N/A)</f>
        <v>#N/A</v>
      </c>
      <c r="U273" s="17">
        <f>IF(P273&gt;=Dynamisk!$F$41,Dynamisk!$F$41,P273)</f>
        <v>74.703333321584452</v>
      </c>
      <c r="V273" s="22">
        <f>(IF(AND(P273&gt;=Dynamisk!$F$41,P273&lt;=Dynamisk!$F$40),P273,(IF(P273&gt;Dynamisk!$F$40,Dynamisk!$F$40,#N/A))))-U273</f>
        <v>15.105450489673984</v>
      </c>
      <c r="W273" s="22" t="e">
        <f>(IF(AND(P273&gt;=Dynamisk!$F$40,P273&lt;=Dynamisk!$F$39),P273,(IF(P273&gt;Dynamisk!$F$39,Dynamisk!$F$39,#N/A))))-V273-U273</f>
        <v>#N/A</v>
      </c>
      <c r="X273" s="23" t="e">
        <f>(IF(AND(P273&gt;=Dynamisk!$F$39,P273&lt;=Dynamisk!$F$38),P273,(IF(P273&gt;Dynamisk!$F$38,Dynamisk!$F$38,#N/A))))-V273-U273-W273</f>
        <v>#N/A</v>
      </c>
    </row>
    <row r="274" spans="1:24" x14ac:dyDescent="0.15">
      <c r="A274">
        <v>131</v>
      </c>
      <c r="B274">
        <v>131</v>
      </c>
      <c r="C274" t="s">
        <v>186</v>
      </c>
      <c r="D274" s="1">
        <v>14.68333333333333</v>
      </c>
      <c r="E274" s="2">
        <f t="shared" si="20"/>
        <v>2.31666666666667</v>
      </c>
      <c r="F274" s="1">
        <f>Dynamisk!$C$14</f>
        <v>27.397260273972602</v>
      </c>
      <c r="G274" s="1">
        <f t="shared" si="21"/>
        <v>1.1415525114155252</v>
      </c>
      <c r="H274" s="2">
        <f>Dynamisk!$C$15</f>
        <v>34.246575342465754</v>
      </c>
      <c r="I274" s="2">
        <f>E274/$E$4*Dynamisk!$C$16</f>
        <v>27.913923701105166</v>
      </c>
      <c r="J274" s="2">
        <f t="shared" si="22"/>
        <v>1.1630801542127152</v>
      </c>
      <c r="K274" s="2">
        <f>E274/$E$4*Dynamisk!$C$17</f>
        <v>34.892404626381456</v>
      </c>
      <c r="L274" s="2">
        <f>(E274/$E$4)*Dynamisk!$C$16+F274</f>
        <v>55.311183975077768</v>
      </c>
      <c r="M274" s="2">
        <f>Dynamisk!$C$20/365</f>
        <v>34.246575342465754</v>
      </c>
      <c r="N274" s="2">
        <f t="shared" si="23"/>
        <v>1.4269406392694064</v>
      </c>
      <c r="O274" s="2">
        <f>(E274/$E$4)*Dynamisk!$C$16+F274</f>
        <v>55.311183975077768</v>
      </c>
      <c r="P274" s="2">
        <f t="shared" si="24"/>
        <v>89.557759317543514</v>
      </c>
      <c r="Q274" s="17">
        <f>IF(O274&lt;=Dynamisk!$F$51,Data_sorteret!O274,#N/A)</f>
        <v>55.311183975077768</v>
      </c>
      <c r="R274" s="22" t="e">
        <f>IF(AND(O274&gt;=Dynamisk!$F$51,O274&lt;=Dynamisk!$F$50),O274,#N/A)</f>
        <v>#N/A</v>
      </c>
      <c r="S274" s="22" t="e">
        <f>IF(AND(O274&gt;=Dynamisk!$F$50,O274&lt;=Dynamisk!$F$49),O274,#N/A)</f>
        <v>#N/A</v>
      </c>
      <c r="T274" s="34" t="e">
        <f>IF(O274&gt;=Dynamisk!$F$49,Data_sorteret!O274,#N/A)</f>
        <v>#N/A</v>
      </c>
      <c r="U274" s="17">
        <f>IF(P274&gt;=Dynamisk!$F$41,Dynamisk!$F$41,P274)</f>
        <v>74.703333321584452</v>
      </c>
      <c r="V274" s="22">
        <f>(IF(AND(P274&gt;=Dynamisk!$F$41,P274&lt;=Dynamisk!$F$40),P274,(IF(P274&gt;Dynamisk!$F$40,Dynamisk!$F$40,#N/A))))-U274</f>
        <v>14.854425995959062</v>
      </c>
      <c r="W274" s="22" t="e">
        <f>(IF(AND(P274&gt;=Dynamisk!$F$40,P274&lt;=Dynamisk!$F$39),P274,(IF(P274&gt;Dynamisk!$F$39,Dynamisk!$F$39,#N/A))))-V274-U274</f>
        <v>#N/A</v>
      </c>
      <c r="X274" s="23" t="e">
        <f>(IF(AND(P274&gt;=Dynamisk!$F$39,P274&lt;=Dynamisk!$F$38),P274,(IF(P274&gt;Dynamisk!$F$38,Dynamisk!$F$38,#N/A))))-V274-U274-W274</f>
        <v>#N/A</v>
      </c>
    </row>
    <row r="275" spans="1:24" x14ac:dyDescent="0.15">
      <c r="A275">
        <v>125</v>
      </c>
      <c r="B275">
        <v>125</v>
      </c>
      <c r="C275" t="s">
        <v>180</v>
      </c>
      <c r="D275" s="1">
        <v>14.691666666666665</v>
      </c>
      <c r="E275" s="2">
        <f t="shared" si="20"/>
        <v>2.3083333333333353</v>
      </c>
      <c r="F275" s="1">
        <f>Dynamisk!$C$14</f>
        <v>27.397260273972602</v>
      </c>
      <c r="G275" s="1">
        <f t="shared" si="21"/>
        <v>1.1415525114155252</v>
      </c>
      <c r="H275" s="2">
        <f>Dynamisk!$C$15</f>
        <v>34.246575342465754</v>
      </c>
      <c r="I275" s="2">
        <f>E275/$E$4*Dynamisk!$C$16</f>
        <v>27.81351390361916</v>
      </c>
      <c r="J275" s="2">
        <f t="shared" si="22"/>
        <v>1.1588964126507983</v>
      </c>
      <c r="K275" s="2">
        <f>E275/$E$4*Dynamisk!$C$17</f>
        <v>34.766892379523952</v>
      </c>
      <c r="L275" s="2">
        <f>(E275/$E$4)*Dynamisk!$C$16+F275</f>
        <v>55.210774177591759</v>
      </c>
      <c r="M275" s="2">
        <f>Dynamisk!$C$20/365</f>
        <v>34.246575342465754</v>
      </c>
      <c r="N275" s="2">
        <f t="shared" si="23"/>
        <v>1.4269406392694064</v>
      </c>
      <c r="O275" s="2">
        <f>(E275/$E$4)*Dynamisk!$C$16+F275</f>
        <v>55.210774177591759</v>
      </c>
      <c r="P275" s="2">
        <f t="shared" si="24"/>
        <v>89.457349520057505</v>
      </c>
      <c r="Q275" s="17">
        <f>IF(O275&lt;=Dynamisk!$F$51,Data_sorteret!O275,#N/A)</f>
        <v>55.210774177591759</v>
      </c>
      <c r="R275" s="22" t="e">
        <f>IF(AND(O275&gt;=Dynamisk!$F$51,O275&lt;=Dynamisk!$F$50),O275,#N/A)</f>
        <v>#N/A</v>
      </c>
      <c r="S275" s="22" t="e">
        <f>IF(AND(O275&gt;=Dynamisk!$F$50,O275&lt;=Dynamisk!$F$49),O275,#N/A)</f>
        <v>#N/A</v>
      </c>
      <c r="T275" s="34" t="e">
        <f>IF(O275&gt;=Dynamisk!$F$49,Data_sorteret!O275,#N/A)</f>
        <v>#N/A</v>
      </c>
      <c r="U275" s="17">
        <f>IF(P275&gt;=Dynamisk!$F$41,Dynamisk!$F$41,P275)</f>
        <v>74.703333321584452</v>
      </c>
      <c r="V275" s="22">
        <f>(IF(AND(P275&gt;=Dynamisk!$F$41,P275&lt;=Dynamisk!$F$40),P275,(IF(P275&gt;Dynamisk!$F$40,Dynamisk!$F$40,#N/A))))-U275</f>
        <v>14.754016198473053</v>
      </c>
      <c r="W275" s="22" t="e">
        <f>(IF(AND(P275&gt;=Dynamisk!$F$40,P275&lt;=Dynamisk!$F$39),P275,(IF(P275&gt;Dynamisk!$F$39,Dynamisk!$F$39,#N/A))))-V275-U275</f>
        <v>#N/A</v>
      </c>
      <c r="X275" s="23" t="e">
        <f>(IF(AND(P275&gt;=Dynamisk!$F$39,P275&lt;=Dynamisk!$F$38),P275,(IF(P275&gt;Dynamisk!$F$38,Dynamisk!$F$38,#N/A))))-V275-U275-W275</f>
        <v>#N/A</v>
      </c>
    </row>
    <row r="276" spans="1:24" x14ac:dyDescent="0.15">
      <c r="A276">
        <v>241</v>
      </c>
      <c r="B276">
        <v>241</v>
      </c>
      <c r="C276" t="s">
        <v>296</v>
      </c>
      <c r="D276" s="1">
        <v>14.691666666666668</v>
      </c>
      <c r="E276" s="2">
        <f t="shared" si="20"/>
        <v>2.3083333333333318</v>
      </c>
      <c r="F276" s="1">
        <f>Dynamisk!$C$14</f>
        <v>27.397260273972602</v>
      </c>
      <c r="G276" s="1">
        <f t="shared" si="21"/>
        <v>1.1415525114155252</v>
      </c>
      <c r="H276" s="2">
        <f>Dynamisk!$C$15</f>
        <v>34.246575342465754</v>
      </c>
      <c r="I276" s="2">
        <f>E276/$E$4*Dynamisk!$C$16</f>
        <v>27.813513903619118</v>
      </c>
      <c r="J276" s="2">
        <f t="shared" si="22"/>
        <v>1.1588964126507966</v>
      </c>
      <c r="K276" s="2">
        <f>E276/$E$4*Dynamisk!$C$17</f>
        <v>34.766892379523895</v>
      </c>
      <c r="L276" s="2">
        <f>(E276/$E$4)*Dynamisk!$C$16+F276</f>
        <v>55.210774177591716</v>
      </c>
      <c r="M276" s="2">
        <f>Dynamisk!$C$20/365</f>
        <v>34.246575342465754</v>
      </c>
      <c r="N276" s="2">
        <f t="shared" si="23"/>
        <v>1.4269406392694064</v>
      </c>
      <c r="O276" s="2">
        <f>(E276/$E$4)*Dynamisk!$C$16+F276</f>
        <v>55.210774177591716</v>
      </c>
      <c r="P276" s="2">
        <f t="shared" si="24"/>
        <v>89.457349520057477</v>
      </c>
      <c r="Q276" s="17">
        <f>IF(O276&lt;=Dynamisk!$F$51,Data_sorteret!O276,#N/A)</f>
        <v>55.210774177591716</v>
      </c>
      <c r="R276" s="22" t="e">
        <f>IF(AND(O276&gt;=Dynamisk!$F$51,O276&lt;=Dynamisk!$F$50),O276,#N/A)</f>
        <v>#N/A</v>
      </c>
      <c r="S276" s="22" t="e">
        <f>IF(AND(O276&gt;=Dynamisk!$F$50,O276&lt;=Dynamisk!$F$49),O276,#N/A)</f>
        <v>#N/A</v>
      </c>
      <c r="T276" s="34" t="e">
        <f>IF(O276&gt;=Dynamisk!$F$49,Data_sorteret!O276,#N/A)</f>
        <v>#N/A</v>
      </c>
      <c r="U276" s="17">
        <f>IF(P276&gt;=Dynamisk!$F$41,Dynamisk!$F$41,P276)</f>
        <v>74.703333321584452</v>
      </c>
      <c r="V276" s="22">
        <f>(IF(AND(P276&gt;=Dynamisk!$F$41,P276&lt;=Dynamisk!$F$40),P276,(IF(P276&gt;Dynamisk!$F$40,Dynamisk!$F$40,#N/A))))-U276</f>
        <v>14.754016198473025</v>
      </c>
      <c r="W276" s="22" t="e">
        <f>(IF(AND(P276&gt;=Dynamisk!$F$40,P276&lt;=Dynamisk!$F$39),P276,(IF(P276&gt;Dynamisk!$F$39,Dynamisk!$F$39,#N/A))))-V276-U276</f>
        <v>#N/A</v>
      </c>
      <c r="X276" s="23" t="e">
        <f>(IF(AND(P276&gt;=Dynamisk!$F$39,P276&lt;=Dynamisk!$F$38),P276,(IF(P276&gt;Dynamisk!$F$38,Dynamisk!$F$38,#N/A))))-V276-U276-W276</f>
        <v>#N/A</v>
      </c>
    </row>
    <row r="277" spans="1:24" x14ac:dyDescent="0.15">
      <c r="A277">
        <v>263</v>
      </c>
      <c r="B277">
        <v>263</v>
      </c>
      <c r="C277" t="s">
        <v>318</v>
      </c>
      <c r="D277" s="1">
        <v>14.858333333333329</v>
      </c>
      <c r="E277" s="2">
        <f t="shared" si="20"/>
        <v>2.141666666666671</v>
      </c>
      <c r="F277" s="1">
        <f>Dynamisk!$C$14</f>
        <v>27.397260273972602</v>
      </c>
      <c r="G277" s="1">
        <f t="shared" si="21"/>
        <v>1.1415525114155252</v>
      </c>
      <c r="H277" s="2">
        <f>Dynamisk!$C$15</f>
        <v>34.246575342465754</v>
      </c>
      <c r="I277" s="2">
        <f>E277/$E$4*Dynamisk!$C$16</f>
        <v>25.805317953899394</v>
      </c>
      <c r="J277" s="2">
        <f t="shared" si="22"/>
        <v>1.0752215814124748</v>
      </c>
      <c r="K277" s="2">
        <f>E277/$E$4*Dynamisk!$C$17</f>
        <v>32.256647442374238</v>
      </c>
      <c r="L277" s="2">
        <f>(E277/$E$4)*Dynamisk!$C$16+F277</f>
        <v>53.202578227871996</v>
      </c>
      <c r="M277" s="2">
        <f>Dynamisk!$C$20/365</f>
        <v>34.246575342465754</v>
      </c>
      <c r="N277" s="2">
        <f t="shared" si="23"/>
        <v>1.4269406392694064</v>
      </c>
      <c r="O277" s="2">
        <f>(E277/$E$4)*Dynamisk!$C$16+F277</f>
        <v>53.202578227871996</v>
      </c>
      <c r="P277" s="2">
        <f t="shared" si="24"/>
        <v>87.449153570337742</v>
      </c>
      <c r="Q277" s="17">
        <f>IF(O277&lt;=Dynamisk!$F$51,Data_sorteret!O277,#N/A)</f>
        <v>53.202578227871996</v>
      </c>
      <c r="R277" s="22" t="e">
        <f>IF(AND(O277&gt;=Dynamisk!$F$51,O277&lt;=Dynamisk!$F$50),O277,#N/A)</f>
        <v>#N/A</v>
      </c>
      <c r="S277" s="22" t="e">
        <f>IF(AND(O277&gt;=Dynamisk!$F$50,O277&lt;=Dynamisk!$F$49),O277,#N/A)</f>
        <v>#N/A</v>
      </c>
      <c r="T277" s="34" t="e">
        <f>IF(O277&gt;=Dynamisk!$F$49,Data_sorteret!O277,#N/A)</f>
        <v>#N/A</v>
      </c>
      <c r="U277" s="17">
        <f>IF(P277&gt;=Dynamisk!$F$41,Dynamisk!$F$41,P277)</f>
        <v>74.703333321584452</v>
      </c>
      <c r="V277" s="22">
        <f>(IF(AND(P277&gt;=Dynamisk!$F$41,P277&lt;=Dynamisk!$F$40),P277,(IF(P277&gt;Dynamisk!$F$40,Dynamisk!$F$40,#N/A))))-U277</f>
        <v>12.74582024875329</v>
      </c>
      <c r="W277" s="22" t="e">
        <f>(IF(AND(P277&gt;=Dynamisk!$F$40,P277&lt;=Dynamisk!$F$39),P277,(IF(P277&gt;Dynamisk!$F$39,Dynamisk!$F$39,#N/A))))-V277-U277</f>
        <v>#N/A</v>
      </c>
      <c r="X277" s="23" t="e">
        <f>(IF(AND(P277&gt;=Dynamisk!$F$39,P277&lt;=Dynamisk!$F$38),P277,(IF(P277&gt;Dynamisk!$F$38,Dynamisk!$F$38,#N/A))))-V277-U277-W277</f>
        <v>#N/A</v>
      </c>
    </row>
    <row r="278" spans="1:24" x14ac:dyDescent="0.15">
      <c r="A278">
        <v>247</v>
      </c>
      <c r="B278">
        <v>247</v>
      </c>
      <c r="C278" t="s">
        <v>302</v>
      </c>
      <c r="D278" s="1">
        <v>14.875000000000005</v>
      </c>
      <c r="E278" s="2">
        <f t="shared" si="20"/>
        <v>2.1249999999999947</v>
      </c>
      <c r="F278" s="1">
        <f>Dynamisk!$C$14</f>
        <v>27.397260273972602</v>
      </c>
      <c r="G278" s="1">
        <f t="shared" si="21"/>
        <v>1.1415525114155252</v>
      </c>
      <c r="H278" s="2">
        <f>Dynamisk!$C$15</f>
        <v>34.246575342465754</v>
      </c>
      <c r="I278" s="2">
        <f>E278/$E$4*Dynamisk!$C$16</f>
        <v>25.604498358927298</v>
      </c>
      <c r="J278" s="2">
        <f t="shared" si="22"/>
        <v>1.0668540982886374</v>
      </c>
      <c r="K278" s="2">
        <f>E278/$E$4*Dynamisk!$C$17</f>
        <v>32.005622948659123</v>
      </c>
      <c r="L278" s="2">
        <f>(E278/$E$4)*Dynamisk!$C$16+F278</f>
        <v>53.0017586328999</v>
      </c>
      <c r="M278" s="2">
        <f>Dynamisk!$C$20/365</f>
        <v>34.246575342465754</v>
      </c>
      <c r="N278" s="2">
        <f t="shared" si="23"/>
        <v>1.4269406392694064</v>
      </c>
      <c r="O278" s="2">
        <f>(E278/$E$4)*Dynamisk!$C$16+F278</f>
        <v>53.0017586328999</v>
      </c>
      <c r="P278" s="2">
        <f t="shared" si="24"/>
        <v>87.248333975365654</v>
      </c>
      <c r="Q278" s="17">
        <f>IF(O278&lt;=Dynamisk!$F$51,Data_sorteret!O278,#N/A)</f>
        <v>53.0017586328999</v>
      </c>
      <c r="R278" s="22" t="e">
        <f>IF(AND(O278&gt;=Dynamisk!$F$51,O278&lt;=Dynamisk!$F$50),O278,#N/A)</f>
        <v>#N/A</v>
      </c>
      <c r="S278" s="22" t="e">
        <f>IF(AND(O278&gt;=Dynamisk!$F$50,O278&lt;=Dynamisk!$F$49),O278,#N/A)</f>
        <v>#N/A</v>
      </c>
      <c r="T278" s="34" t="e">
        <f>IF(O278&gt;=Dynamisk!$F$49,Data_sorteret!O278,#N/A)</f>
        <v>#N/A</v>
      </c>
      <c r="U278" s="17">
        <f>IF(P278&gt;=Dynamisk!$F$41,Dynamisk!$F$41,P278)</f>
        <v>74.703333321584452</v>
      </c>
      <c r="V278" s="22">
        <f>(IF(AND(P278&gt;=Dynamisk!$F$41,P278&lt;=Dynamisk!$F$40),P278,(IF(P278&gt;Dynamisk!$F$40,Dynamisk!$F$40,#N/A))))-U278</f>
        <v>12.545000653781202</v>
      </c>
      <c r="W278" s="22" t="e">
        <f>(IF(AND(P278&gt;=Dynamisk!$F$40,P278&lt;=Dynamisk!$F$39),P278,(IF(P278&gt;Dynamisk!$F$39,Dynamisk!$F$39,#N/A))))-V278-U278</f>
        <v>#N/A</v>
      </c>
      <c r="X278" s="23" t="e">
        <f>(IF(AND(P278&gt;=Dynamisk!$F$39,P278&lt;=Dynamisk!$F$38),P278,(IF(P278&gt;Dynamisk!$F$38,Dynamisk!$F$38,#N/A))))-V278-U278-W278</f>
        <v>#N/A</v>
      </c>
    </row>
    <row r="279" spans="1:24" x14ac:dyDescent="0.15">
      <c r="A279">
        <v>262</v>
      </c>
      <c r="B279">
        <v>262</v>
      </c>
      <c r="C279" t="s">
        <v>317</v>
      </c>
      <c r="D279" s="1">
        <v>14.908333333333331</v>
      </c>
      <c r="E279" s="2">
        <f t="shared" si="20"/>
        <v>2.0916666666666686</v>
      </c>
      <c r="F279" s="1">
        <f>Dynamisk!$C$14</f>
        <v>27.397260273972602</v>
      </c>
      <c r="G279" s="1">
        <f t="shared" si="21"/>
        <v>1.1415525114155252</v>
      </c>
      <c r="H279" s="2">
        <f>Dynamisk!$C$15</f>
        <v>34.246575342465754</v>
      </c>
      <c r="I279" s="2">
        <f>E279/$E$4*Dynamisk!$C$16</f>
        <v>25.202859168983426</v>
      </c>
      <c r="J279" s="2">
        <f t="shared" si="22"/>
        <v>1.0501191320409762</v>
      </c>
      <c r="K279" s="2">
        <f>E279/$E$4*Dynamisk!$C$17</f>
        <v>31.503573961229282</v>
      </c>
      <c r="L279" s="2">
        <f>(E279/$E$4)*Dynamisk!$C$16+F279</f>
        <v>52.600119442956029</v>
      </c>
      <c r="M279" s="2">
        <f>Dynamisk!$C$20/365</f>
        <v>34.246575342465754</v>
      </c>
      <c r="N279" s="2">
        <f t="shared" si="23"/>
        <v>1.4269406392694064</v>
      </c>
      <c r="O279" s="2">
        <f>(E279/$E$4)*Dynamisk!$C$16+F279</f>
        <v>52.600119442956029</v>
      </c>
      <c r="P279" s="2">
        <f t="shared" si="24"/>
        <v>86.846694785421775</v>
      </c>
      <c r="Q279" s="17">
        <f>IF(O279&lt;=Dynamisk!$F$51,Data_sorteret!O279,#N/A)</f>
        <v>52.600119442956029</v>
      </c>
      <c r="R279" s="22" t="e">
        <f>IF(AND(O279&gt;=Dynamisk!$F$51,O279&lt;=Dynamisk!$F$50),O279,#N/A)</f>
        <v>#N/A</v>
      </c>
      <c r="S279" s="22" t="e">
        <f>IF(AND(O279&gt;=Dynamisk!$F$50,O279&lt;=Dynamisk!$F$49),O279,#N/A)</f>
        <v>#N/A</v>
      </c>
      <c r="T279" s="34" t="e">
        <f>IF(O279&gt;=Dynamisk!$F$49,Data_sorteret!O279,#N/A)</f>
        <v>#N/A</v>
      </c>
      <c r="U279" s="17">
        <f>IF(P279&gt;=Dynamisk!$F$41,Dynamisk!$F$41,P279)</f>
        <v>74.703333321584452</v>
      </c>
      <c r="V279" s="22">
        <f>(IF(AND(P279&gt;=Dynamisk!$F$41,P279&lt;=Dynamisk!$F$40),P279,(IF(P279&gt;Dynamisk!$F$40,Dynamisk!$F$40,#N/A))))-U279</f>
        <v>12.143361463837323</v>
      </c>
      <c r="W279" s="22" t="e">
        <f>(IF(AND(P279&gt;=Dynamisk!$F$40,P279&lt;=Dynamisk!$F$39),P279,(IF(P279&gt;Dynamisk!$F$39,Dynamisk!$F$39,#N/A))))-V279-U279</f>
        <v>#N/A</v>
      </c>
      <c r="X279" s="23" t="e">
        <f>(IF(AND(P279&gt;=Dynamisk!$F$39,P279&lt;=Dynamisk!$F$38),P279,(IF(P279&gt;Dynamisk!$F$38,Dynamisk!$F$38,#N/A))))-V279-U279-W279</f>
        <v>#N/A</v>
      </c>
    </row>
    <row r="280" spans="1:24" x14ac:dyDescent="0.15">
      <c r="A280">
        <v>256</v>
      </c>
      <c r="B280">
        <v>256</v>
      </c>
      <c r="C280" t="s">
        <v>311</v>
      </c>
      <c r="D280" s="1">
        <v>14.929166666666665</v>
      </c>
      <c r="E280" s="2">
        <f t="shared" si="20"/>
        <v>2.0708333333333346</v>
      </c>
      <c r="F280" s="1">
        <f>Dynamisk!$C$14</f>
        <v>27.397260273972602</v>
      </c>
      <c r="G280" s="1">
        <f t="shared" si="21"/>
        <v>1.1415525114155252</v>
      </c>
      <c r="H280" s="2">
        <f>Dynamisk!$C$15</f>
        <v>34.246575342465754</v>
      </c>
      <c r="I280" s="2">
        <f>E280/$E$4*Dynamisk!$C$16</f>
        <v>24.951834675268447</v>
      </c>
      <c r="J280" s="2">
        <f t="shared" si="22"/>
        <v>1.0396597781361854</v>
      </c>
      <c r="K280" s="2">
        <f>E280/$E$4*Dynamisk!$C$17</f>
        <v>31.189793344085558</v>
      </c>
      <c r="L280" s="2">
        <f>(E280/$E$4)*Dynamisk!$C$16+F280</f>
        <v>52.349094949241049</v>
      </c>
      <c r="M280" s="2">
        <f>Dynamisk!$C$20/365</f>
        <v>34.246575342465754</v>
      </c>
      <c r="N280" s="2">
        <f t="shared" si="23"/>
        <v>1.4269406392694064</v>
      </c>
      <c r="O280" s="2">
        <f>(E280/$E$4)*Dynamisk!$C$16+F280</f>
        <v>52.349094949241049</v>
      </c>
      <c r="P280" s="2">
        <f t="shared" si="24"/>
        <v>86.595670291706796</v>
      </c>
      <c r="Q280" s="17">
        <f>IF(O280&lt;=Dynamisk!$F$51,Data_sorteret!O280,#N/A)</f>
        <v>52.349094949241049</v>
      </c>
      <c r="R280" s="22" t="e">
        <f>IF(AND(O280&gt;=Dynamisk!$F$51,O280&lt;=Dynamisk!$F$50),O280,#N/A)</f>
        <v>#N/A</v>
      </c>
      <c r="S280" s="22" t="e">
        <f>IF(AND(O280&gt;=Dynamisk!$F$50,O280&lt;=Dynamisk!$F$49),O280,#N/A)</f>
        <v>#N/A</v>
      </c>
      <c r="T280" s="34" t="e">
        <f>IF(O280&gt;=Dynamisk!$F$49,Data_sorteret!O280,#N/A)</f>
        <v>#N/A</v>
      </c>
      <c r="U280" s="17">
        <f>IF(P280&gt;=Dynamisk!$F$41,Dynamisk!$F$41,P280)</f>
        <v>74.703333321584452</v>
      </c>
      <c r="V280" s="22">
        <f>(IF(AND(P280&gt;=Dynamisk!$F$41,P280&lt;=Dynamisk!$F$40),P280,(IF(P280&gt;Dynamisk!$F$40,Dynamisk!$F$40,#N/A))))-U280</f>
        <v>11.892336970122344</v>
      </c>
      <c r="W280" s="22" t="e">
        <f>(IF(AND(P280&gt;=Dynamisk!$F$40,P280&lt;=Dynamisk!$F$39),P280,(IF(P280&gt;Dynamisk!$F$39,Dynamisk!$F$39,#N/A))))-V280-U280</f>
        <v>#N/A</v>
      </c>
      <c r="X280" s="23" t="e">
        <f>(IF(AND(P280&gt;=Dynamisk!$F$39,P280&lt;=Dynamisk!$F$38),P280,(IF(P280&gt;Dynamisk!$F$38,Dynamisk!$F$38,#N/A))))-V280-U280-W280</f>
        <v>#N/A</v>
      </c>
    </row>
    <row r="281" spans="1:24" x14ac:dyDescent="0.15">
      <c r="A281">
        <v>257</v>
      </c>
      <c r="B281">
        <v>257</v>
      </c>
      <c r="C281" t="s">
        <v>312</v>
      </c>
      <c r="D281" s="1">
        <v>14.929166666666665</v>
      </c>
      <c r="E281" s="2">
        <f t="shared" si="20"/>
        <v>2.0708333333333346</v>
      </c>
      <c r="F281" s="1">
        <f>Dynamisk!$C$14</f>
        <v>27.397260273972602</v>
      </c>
      <c r="G281" s="1">
        <f t="shared" si="21"/>
        <v>1.1415525114155252</v>
      </c>
      <c r="H281" s="2">
        <f>Dynamisk!$C$15</f>
        <v>34.246575342465754</v>
      </c>
      <c r="I281" s="2">
        <f>E281/$E$4*Dynamisk!$C$16</f>
        <v>24.951834675268447</v>
      </c>
      <c r="J281" s="2">
        <f t="shared" si="22"/>
        <v>1.0396597781361854</v>
      </c>
      <c r="K281" s="2">
        <f>E281/$E$4*Dynamisk!$C$17</f>
        <v>31.189793344085558</v>
      </c>
      <c r="L281" s="2">
        <f>(E281/$E$4)*Dynamisk!$C$16+F281</f>
        <v>52.349094949241049</v>
      </c>
      <c r="M281" s="2">
        <f>Dynamisk!$C$20/365</f>
        <v>34.246575342465754</v>
      </c>
      <c r="N281" s="2">
        <f t="shared" si="23"/>
        <v>1.4269406392694064</v>
      </c>
      <c r="O281" s="2">
        <f>(E281/$E$4)*Dynamisk!$C$16+F281</f>
        <v>52.349094949241049</v>
      </c>
      <c r="P281" s="2">
        <f t="shared" si="24"/>
        <v>86.595670291706796</v>
      </c>
      <c r="Q281" s="17">
        <f>IF(O281&lt;=Dynamisk!$F$51,Data_sorteret!O281,#N/A)</f>
        <v>52.349094949241049</v>
      </c>
      <c r="R281" s="22" t="e">
        <f>IF(AND(O281&gt;=Dynamisk!$F$51,O281&lt;=Dynamisk!$F$50),O281,#N/A)</f>
        <v>#N/A</v>
      </c>
      <c r="S281" s="22" t="e">
        <f>IF(AND(O281&gt;=Dynamisk!$F$50,O281&lt;=Dynamisk!$F$49),O281,#N/A)</f>
        <v>#N/A</v>
      </c>
      <c r="T281" s="34" t="e">
        <f>IF(O281&gt;=Dynamisk!$F$49,Data_sorteret!O281,#N/A)</f>
        <v>#N/A</v>
      </c>
      <c r="U281" s="17">
        <f>IF(P281&gt;=Dynamisk!$F$41,Dynamisk!$F$41,P281)</f>
        <v>74.703333321584452</v>
      </c>
      <c r="V281" s="22">
        <f>(IF(AND(P281&gt;=Dynamisk!$F$41,P281&lt;=Dynamisk!$F$40),P281,(IF(P281&gt;Dynamisk!$F$40,Dynamisk!$F$40,#N/A))))-U281</f>
        <v>11.892336970122344</v>
      </c>
      <c r="W281" s="22" t="e">
        <f>(IF(AND(P281&gt;=Dynamisk!$F$40,P281&lt;=Dynamisk!$F$39),P281,(IF(P281&gt;Dynamisk!$F$39,Dynamisk!$F$39,#N/A))))-V281-U281</f>
        <v>#N/A</v>
      </c>
      <c r="X281" s="23" t="e">
        <f>(IF(AND(P281&gt;=Dynamisk!$F$39,P281&lt;=Dynamisk!$F$38),P281,(IF(P281&gt;Dynamisk!$F$38,Dynamisk!$F$38,#N/A))))-V281-U281-W281</f>
        <v>#N/A</v>
      </c>
    </row>
    <row r="282" spans="1:24" x14ac:dyDescent="0.15">
      <c r="A282">
        <v>130</v>
      </c>
      <c r="B282">
        <v>130</v>
      </c>
      <c r="C282" t="s">
        <v>185</v>
      </c>
      <c r="D282" s="1">
        <v>14.995833333333332</v>
      </c>
      <c r="E282" s="2">
        <f t="shared" si="20"/>
        <v>2.0041666666666682</v>
      </c>
      <c r="F282" s="1">
        <f>Dynamisk!$C$14</f>
        <v>27.397260273972602</v>
      </c>
      <c r="G282" s="1">
        <f t="shared" si="21"/>
        <v>1.1415525114155252</v>
      </c>
      <c r="H282" s="2">
        <f>Dynamisk!$C$15</f>
        <v>34.246575342465754</v>
      </c>
      <c r="I282" s="2">
        <f>E282/$E$4*Dynamisk!$C$16</f>
        <v>24.148556295380533</v>
      </c>
      <c r="J282" s="2">
        <f t="shared" si="22"/>
        <v>1.0061898456408556</v>
      </c>
      <c r="K282" s="2">
        <f>E282/$E$4*Dynamisk!$C$17</f>
        <v>30.185695369225666</v>
      </c>
      <c r="L282" s="2">
        <f>(E282/$E$4)*Dynamisk!$C$16+F282</f>
        <v>51.545816569353136</v>
      </c>
      <c r="M282" s="2">
        <f>Dynamisk!$C$20/365</f>
        <v>34.246575342465754</v>
      </c>
      <c r="N282" s="2">
        <f t="shared" si="23"/>
        <v>1.4269406392694064</v>
      </c>
      <c r="O282" s="2">
        <f>(E282/$E$4)*Dynamisk!$C$16+F282</f>
        <v>51.545816569353136</v>
      </c>
      <c r="P282" s="2">
        <f t="shared" si="24"/>
        <v>85.792391911818896</v>
      </c>
      <c r="Q282" s="17">
        <f>IF(O282&lt;=Dynamisk!$F$51,Data_sorteret!O282,#N/A)</f>
        <v>51.545816569353136</v>
      </c>
      <c r="R282" s="22" t="e">
        <f>IF(AND(O282&gt;=Dynamisk!$F$51,O282&lt;=Dynamisk!$F$50),O282,#N/A)</f>
        <v>#N/A</v>
      </c>
      <c r="S282" s="22" t="e">
        <f>IF(AND(O282&gt;=Dynamisk!$F$50,O282&lt;=Dynamisk!$F$49),O282,#N/A)</f>
        <v>#N/A</v>
      </c>
      <c r="T282" s="34" t="e">
        <f>IF(O282&gt;=Dynamisk!$F$49,Data_sorteret!O282,#N/A)</f>
        <v>#N/A</v>
      </c>
      <c r="U282" s="17">
        <f>IF(P282&gt;=Dynamisk!$F$41,Dynamisk!$F$41,P282)</f>
        <v>74.703333321584452</v>
      </c>
      <c r="V282" s="22">
        <f>(IF(AND(P282&gt;=Dynamisk!$F$41,P282&lt;=Dynamisk!$F$40),P282,(IF(P282&gt;Dynamisk!$F$40,Dynamisk!$F$40,#N/A))))-U282</f>
        <v>11.089058590234444</v>
      </c>
      <c r="W282" s="22" t="e">
        <f>(IF(AND(P282&gt;=Dynamisk!$F$40,P282&lt;=Dynamisk!$F$39),P282,(IF(P282&gt;Dynamisk!$F$39,Dynamisk!$F$39,#N/A))))-V282-U282</f>
        <v>#N/A</v>
      </c>
      <c r="X282" s="23" t="e">
        <f>(IF(AND(P282&gt;=Dynamisk!$F$39,P282&lt;=Dynamisk!$F$38),P282,(IF(P282&gt;Dynamisk!$F$38,Dynamisk!$F$38,#N/A))))-V282-U282-W282</f>
        <v>#N/A</v>
      </c>
    </row>
    <row r="283" spans="1:24" x14ac:dyDescent="0.15">
      <c r="A283">
        <v>249</v>
      </c>
      <c r="B283">
        <v>249</v>
      </c>
      <c r="C283" t="s">
        <v>304</v>
      </c>
      <c r="D283" s="1">
        <v>15.02083333333333</v>
      </c>
      <c r="E283" s="2">
        <f t="shared" si="20"/>
        <v>1.9791666666666696</v>
      </c>
      <c r="F283" s="1">
        <f>Dynamisk!$C$14</f>
        <v>27.397260273972602</v>
      </c>
      <c r="G283" s="1">
        <f t="shared" si="21"/>
        <v>1.1415525114155252</v>
      </c>
      <c r="H283" s="2">
        <f>Dynamisk!$C$15</f>
        <v>34.246575342465754</v>
      </c>
      <c r="I283" s="2">
        <f>E283/$E$4*Dynamisk!$C$16</f>
        <v>23.847326902922578</v>
      </c>
      <c r="J283" s="2">
        <f t="shared" si="22"/>
        <v>0.99363862095510747</v>
      </c>
      <c r="K283" s="2">
        <f>E283/$E$4*Dynamisk!$C$17</f>
        <v>29.809158628653226</v>
      </c>
      <c r="L283" s="2">
        <f>(E283/$E$4)*Dynamisk!$C$16+F283</f>
        <v>51.24458717689518</v>
      </c>
      <c r="M283" s="2">
        <f>Dynamisk!$C$20/365</f>
        <v>34.246575342465754</v>
      </c>
      <c r="N283" s="2">
        <f t="shared" si="23"/>
        <v>1.4269406392694064</v>
      </c>
      <c r="O283" s="2">
        <f>(E283/$E$4)*Dynamisk!$C$16+F283</f>
        <v>51.24458717689518</v>
      </c>
      <c r="P283" s="2">
        <f t="shared" si="24"/>
        <v>85.491162519360927</v>
      </c>
      <c r="Q283" s="17">
        <f>IF(O283&lt;=Dynamisk!$F$51,Data_sorteret!O283,#N/A)</f>
        <v>51.24458717689518</v>
      </c>
      <c r="R283" s="22" t="e">
        <f>IF(AND(O283&gt;=Dynamisk!$F$51,O283&lt;=Dynamisk!$F$50),O283,#N/A)</f>
        <v>#N/A</v>
      </c>
      <c r="S283" s="22" t="e">
        <f>IF(AND(O283&gt;=Dynamisk!$F$50,O283&lt;=Dynamisk!$F$49),O283,#N/A)</f>
        <v>#N/A</v>
      </c>
      <c r="T283" s="34" t="e">
        <f>IF(O283&gt;=Dynamisk!$F$49,Data_sorteret!O283,#N/A)</f>
        <v>#N/A</v>
      </c>
      <c r="U283" s="17">
        <f>IF(P283&gt;=Dynamisk!$F$41,Dynamisk!$F$41,P283)</f>
        <v>74.703333321584452</v>
      </c>
      <c r="V283" s="22">
        <f>(IF(AND(P283&gt;=Dynamisk!$F$41,P283&lt;=Dynamisk!$F$40),P283,(IF(P283&gt;Dynamisk!$F$40,Dynamisk!$F$40,#N/A))))-U283</f>
        <v>10.787829197776475</v>
      </c>
      <c r="W283" s="22" t="e">
        <f>(IF(AND(P283&gt;=Dynamisk!$F$40,P283&lt;=Dynamisk!$F$39),P283,(IF(P283&gt;Dynamisk!$F$39,Dynamisk!$F$39,#N/A))))-V283-U283</f>
        <v>#N/A</v>
      </c>
      <c r="X283" s="23" t="e">
        <f>(IF(AND(P283&gt;=Dynamisk!$F$39,P283&lt;=Dynamisk!$F$38),P283,(IF(P283&gt;Dynamisk!$F$38,Dynamisk!$F$38,#N/A))))-V283-U283-W283</f>
        <v>#N/A</v>
      </c>
    </row>
    <row r="284" spans="1:24" x14ac:dyDescent="0.15">
      <c r="A284">
        <v>253</v>
      </c>
      <c r="B284">
        <v>253</v>
      </c>
      <c r="C284" t="s">
        <v>308</v>
      </c>
      <c r="D284" s="1">
        <v>15.083333333333334</v>
      </c>
      <c r="E284" s="2">
        <f t="shared" si="20"/>
        <v>1.9166666666666661</v>
      </c>
      <c r="F284" s="1">
        <f>Dynamisk!$C$14</f>
        <v>27.397260273972602</v>
      </c>
      <c r="G284" s="1">
        <f t="shared" si="21"/>
        <v>1.1415525114155252</v>
      </c>
      <c r="H284" s="2">
        <f>Dynamisk!$C$15</f>
        <v>34.246575342465754</v>
      </c>
      <c r="I284" s="2">
        <f>E284/$E$4*Dynamisk!$C$16</f>
        <v>23.094253421777612</v>
      </c>
      <c r="J284" s="2">
        <f t="shared" si="22"/>
        <v>0.96226055924073384</v>
      </c>
      <c r="K284" s="2">
        <f>E284/$E$4*Dynamisk!$C$17</f>
        <v>28.867816777222018</v>
      </c>
      <c r="L284" s="2">
        <f>(E284/$E$4)*Dynamisk!$C$16+F284</f>
        <v>50.491513695750214</v>
      </c>
      <c r="M284" s="2">
        <f>Dynamisk!$C$20/365</f>
        <v>34.246575342465754</v>
      </c>
      <c r="N284" s="2">
        <f t="shared" si="23"/>
        <v>1.4269406392694064</v>
      </c>
      <c r="O284" s="2">
        <f>(E284/$E$4)*Dynamisk!$C$16+F284</f>
        <v>50.491513695750214</v>
      </c>
      <c r="P284" s="2">
        <f t="shared" si="24"/>
        <v>84.738089038215975</v>
      </c>
      <c r="Q284" s="17">
        <f>IF(O284&lt;=Dynamisk!$F$51,Data_sorteret!O284,#N/A)</f>
        <v>50.491513695750214</v>
      </c>
      <c r="R284" s="22" t="e">
        <f>IF(AND(O284&gt;=Dynamisk!$F$51,O284&lt;=Dynamisk!$F$50),O284,#N/A)</f>
        <v>#N/A</v>
      </c>
      <c r="S284" s="22" t="e">
        <f>IF(AND(O284&gt;=Dynamisk!$F$50,O284&lt;=Dynamisk!$F$49),O284,#N/A)</f>
        <v>#N/A</v>
      </c>
      <c r="T284" s="34" t="e">
        <f>IF(O284&gt;=Dynamisk!$F$49,Data_sorteret!O284,#N/A)</f>
        <v>#N/A</v>
      </c>
      <c r="U284" s="17">
        <f>IF(P284&gt;=Dynamisk!$F$41,Dynamisk!$F$41,P284)</f>
        <v>74.703333321584452</v>
      </c>
      <c r="V284" s="22">
        <f>(IF(AND(P284&gt;=Dynamisk!$F$41,P284&lt;=Dynamisk!$F$40),P284,(IF(P284&gt;Dynamisk!$F$40,Dynamisk!$F$40,#N/A))))-U284</f>
        <v>10.034755716631523</v>
      </c>
      <c r="W284" s="22" t="e">
        <f>(IF(AND(P284&gt;=Dynamisk!$F$40,P284&lt;=Dynamisk!$F$39),P284,(IF(P284&gt;Dynamisk!$F$39,Dynamisk!$F$39,#N/A))))-V284-U284</f>
        <v>#N/A</v>
      </c>
      <c r="X284" s="23" t="e">
        <f>(IF(AND(P284&gt;=Dynamisk!$F$39,P284&lt;=Dynamisk!$F$38),P284,(IF(P284&gt;Dynamisk!$F$38,Dynamisk!$F$38,#N/A))))-V284-U284-W284</f>
        <v>#N/A</v>
      </c>
    </row>
    <row r="285" spans="1:24" x14ac:dyDescent="0.15">
      <c r="A285">
        <v>119</v>
      </c>
      <c r="B285">
        <v>119</v>
      </c>
      <c r="C285" t="s">
        <v>174</v>
      </c>
      <c r="D285" s="1">
        <v>15.108333333333334</v>
      </c>
      <c r="E285" s="2">
        <f t="shared" si="20"/>
        <v>1.8916666666666657</v>
      </c>
      <c r="F285" s="1">
        <f>Dynamisk!$C$14</f>
        <v>27.397260273972602</v>
      </c>
      <c r="G285" s="1">
        <f t="shared" si="21"/>
        <v>1.1415525114155252</v>
      </c>
      <c r="H285" s="2">
        <f>Dynamisk!$C$15</f>
        <v>34.246575342465754</v>
      </c>
      <c r="I285" s="2">
        <f>E285/$E$4*Dynamisk!$C$16</f>
        <v>22.793024029319643</v>
      </c>
      <c r="J285" s="2">
        <f t="shared" si="22"/>
        <v>0.94970933455498507</v>
      </c>
      <c r="K285" s="2">
        <f>E285/$E$4*Dynamisk!$C$17</f>
        <v>28.491280036649552</v>
      </c>
      <c r="L285" s="2">
        <f>(E285/$E$4)*Dynamisk!$C$16+F285</f>
        <v>50.190284303292245</v>
      </c>
      <c r="M285" s="2">
        <f>Dynamisk!$C$20/365</f>
        <v>34.246575342465754</v>
      </c>
      <c r="N285" s="2">
        <f t="shared" si="23"/>
        <v>1.4269406392694064</v>
      </c>
      <c r="O285" s="2">
        <f>(E285/$E$4)*Dynamisk!$C$16+F285</f>
        <v>50.190284303292245</v>
      </c>
      <c r="P285" s="2">
        <f t="shared" si="24"/>
        <v>84.436859645757991</v>
      </c>
      <c r="Q285" s="17">
        <f>IF(O285&lt;=Dynamisk!$F$51,Data_sorteret!O285,#N/A)</f>
        <v>50.190284303292245</v>
      </c>
      <c r="R285" s="22" t="e">
        <f>IF(AND(O285&gt;=Dynamisk!$F$51,O285&lt;=Dynamisk!$F$50),O285,#N/A)</f>
        <v>#N/A</v>
      </c>
      <c r="S285" s="22" t="e">
        <f>IF(AND(O285&gt;=Dynamisk!$F$50,O285&lt;=Dynamisk!$F$49),O285,#N/A)</f>
        <v>#N/A</v>
      </c>
      <c r="T285" s="34" t="e">
        <f>IF(O285&gt;=Dynamisk!$F$49,Data_sorteret!O285,#N/A)</f>
        <v>#N/A</v>
      </c>
      <c r="U285" s="17">
        <f>IF(P285&gt;=Dynamisk!$F$41,Dynamisk!$F$41,P285)</f>
        <v>74.703333321584452</v>
      </c>
      <c r="V285" s="22">
        <f>(IF(AND(P285&gt;=Dynamisk!$F$41,P285&lt;=Dynamisk!$F$40),P285,(IF(P285&gt;Dynamisk!$F$40,Dynamisk!$F$40,#N/A))))-U285</f>
        <v>9.733526324173539</v>
      </c>
      <c r="W285" s="22" t="e">
        <f>(IF(AND(P285&gt;=Dynamisk!$F$40,P285&lt;=Dynamisk!$F$39),P285,(IF(P285&gt;Dynamisk!$F$39,Dynamisk!$F$39,#N/A))))-V285-U285</f>
        <v>#N/A</v>
      </c>
      <c r="X285" s="23" t="e">
        <f>(IF(AND(P285&gt;=Dynamisk!$F$39,P285&lt;=Dynamisk!$F$38),P285,(IF(P285&gt;Dynamisk!$F$38,Dynamisk!$F$38,#N/A))))-V285-U285-W285</f>
        <v>#N/A</v>
      </c>
    </row>
    <row r="286" spans="1:24" x14ac:dyDescent="0.15">
      <c r="A286">
        <v>168</v>
      </c>
      <c r="B286">
        <v>168</v>
      </c>
      <c r="C286" t="s">
        <v>223</v>
      </c>
      <c r="D286" s="1">
        <v>15.108333333333334</v>
      </c>
      <c r="E286" s="2">
        <f t="shared" si="20"/>
        <v>1.8916666666666657</v>
      </c>
      <c r="F286" s="1">
        <f>Dynamisk!$C$14</f>
        <v>27.397260273972602</v>
      </c>
      <c r="G286" s="1">
        <f t="shared" si="21"/>
        <v>1.1415525114155252</v>
      </c>
      <c r="H286" s="2">
        <f>Dynamisk!$C$15</f>
        <v>34.246575342465754</v>
      </c>
      <c r="I286" s="2">
        <f>E286/$E$4*Dynamisk!$C$16</f>
        <v>22.793024029319643</v>
      </c>
      <c r="J286" s="2">
        <f t="shared" si="22"/>
        <v>0.94970933455498507</v>
      </c>
      <c r="K286" s="2">
        <f>E286/$E$4*Dynamisk!$C$17</f>
        <v>28.491280036649552</v>
      </c>
      <c r="L286" s="2">
        <f>(E286/$E$4)*Dynamisk!$C$16+F286</f>
        <v>50.190284303292245</v>
      </c>
      <c r="M286" s="2">
        <f>Dynamisk!$C$20/365</f>
        <v>34.246575342465754</v>
      </c>
      <c r="N286" s="2">
        <f t="shared" si="23"/>
        <v>1.4269406392694064</v>
      </c>
      <c r="O286" s="2">
        <f>(E286/$E$4)*Dynamisk!$C$16+F286</f>
        <v>50.190284303292245</v>
      </c>
      <c r="P286" s="2">
        <f t="shared" si="24"/>
        <v>84.436859645757991</v>
      </c>
      <c r="Q286" s="17">
        <f>IF(O286&lt;=Dynamisk!$F$51,Data_sorteret!O286,#N/A)</f>
        <v>50.190284303292245</v>
      </c>
      <c r="R286" s="22" t="e">
        <f>IF(AND(O286&gt;=Dynamisk!$F$51,O286&lt;=Dynamisk!$F$50),O286,#N/A)</f>
        <v>#N/A</v>
      </c>
      <c r="S286" s="22" t="e">
        <f>IF(AND(O286&gt;=Dynamisk!$F$50,O286&lt;=Dynamisk!$F$49),O286,#N/A)</f>
        <v>#N/A</v>
      </c>
      <c r="T286" s="34" t="e">
        <f>IF(O286&gt;=Dynamisk!$F$49,Data_sorteret!O286,#N/A)</f>
        <v>#N/A</v>
      </c>
      <c r="U286" s="17">
        <f>IF(P286&gt;=Dynamisk!$F$41,Dynamisk!$F$41,P286)</f>
        <v>74.703333321584452</v>
      </c>
      <c r="V286" s="22">
        <f>(IF(AND(P286&gt;=Dynamisk!$F$41,P286&lt;=Dynamisk!$F$40),P286,(IF(P286&gt;Dynamisk!$F$40,Dynamisk!$F$40,#N/A))))-U286</f>
        <v>9.733526324173539</v>
      </c>
      <c r="W286" s="22" t="e">
        <f>(IF(AND(P286&gt;=Dynamisk!$F$40,P286&lt;=Dynamisk!$F$39),P286,(IF(P286&gt;Dynamisk!$F$39,Dynamisk!$F$39,#N/A))))-V286-U286</f>
        <v>#N/A</v>
      </c>
      <c r="X286" s="23" t="e">
        <f>(IF(AND(P286&gt;=Dynamisk!$F$39,P286&lt;=Dynamisk!$F$38),P286,(IF(P286&gt;Dynamisk!$F$38,Dynamisk!$F$38,#N/A))))-V286-U286-W286</f>
        <v>#N/A</v>
      </c>
    </row>
    <row r="287" spans="1:24" x14ac:dyDescent="0.15">
      <c r="A287">
        <v>270</v>
      </c>
      <c r="B287">
        <v>270</v>
      </c>
      <c r="C287" t="s">
        <v>325</v>
      </c>
      <c r="D287" s="1">
        <v>15.116666666666667</v>
      </c>
      <c r="E287" s="2">
        <f t="shared" si="20"/>
        <v>1.8833333333333329</v>
      </c>
      <c r="F287" s="1">
        <f>Dynamisk!$C$14</f>
        <v>27.397260273972602</v>
      </c>
      <c r="G287" s="1">
        <f t="shared" si="21"/>
        <v>1.1415525114155252</v>
      </c>
      <c r="H287" s="2">
        <f>Dynamisk!$C$15</f>
        <v>34.246575342465754</v>
      </c>
      <c r="I287" s="2">
        <f>E287/$E$4*Dynamisk!$C$16</f>
        <v>22.692614231833659</v>
      </c>
      <c r="J287" s="2">
        <f t="shared" si="22"/>
        <v>0.94552559299306915</v>
      </c>
      <c r="K287" s="2">
        <f>E287/$E$4*Dynamisk!$C$17</f>
        <v>28.365767789792073</v>
      </c>
      <c r="L287" s="2">
        <f>(E287/$E$4)*Dynamisk!$C$16+F287</f>
        <v>50.089874505806264</v>
      </c>
      <c r="M287" s="2">
        <f>Dynamisk!$C$20/365</f>
        <v>34.246575342465754</v>
      </c>
      <c r="N287" s="2">
        <f t="shared" si="23"/>
        <v>1.4269406392694064</v>
      </c>
      <c r="O287" s="2">
        <f>(E287/$E$4)*Dynamisk!$C$16+F287</f>
        <v>50.089874505806264</v>
      </c>
      <c r="P287" s="2">
        <f t="shared" si="24"/>
        <v>84.336449848272025</v>
      </c>
      <c r="Q287" s="17">
        <f>IF(O287&lt;=Dynamisk!$F$51,Data_sorteret!O287,#N/A)</f>
        <v>50.089874505806264</v>
      </c>
      <c r="R287" s="22" t="e">
        <f>IF(AND(O287&gt;=Dynamisk!$F$51,O287&lt;=Dynamisk!$F$50),O287,#N/A)</f>
        <v>#N/A</v>
      </c>
      <c r="S287" s="22" t="e">
        <f>IF(AND(O287&gt;=Dynamisk!$F$50,O287&lt;=Dynamisk!$F$49),O287,#N/A)</f>
        <v>#N/A</v>
      </c>
      <c r="T287" s="34" t="e">
        <f>IF(O287&gt;=Dynamisk!$F$49,Data_sorteret!O287,#N/A)</f>
        <v>#N/A</v>
      </c>
      <c r="U287" s="17">
        <f>IF(P287&gt;=Dynamisk!$F$41,Dynamisk!$F$41,P287)</f>
        <v>74.703333321584452</v>
      </c>
      <c r="V287" s="22">
        <f>(IF(AND(P287&gt;=Dynamisk!$F$41,P287&lt;=Dynamisk!$F$40),P287,(IF(P287&gt;Dynamisk!$F$40,Dynamisk!$F$40,#N/A))))-U287</f>
        <v>9.6331165266875729</v>
      </c>
      <c r="W287" s="22" t="e">
        <f>(IF(AND(P287&gt;=Dynamisk!$F$40,P287&lt;=Dynamisk!$F$39),P287,(IF(P287&gt;Dynamisk!$F$39,Dynamisk!$F$39,#N/A))))-V287-U287</f>
        <v>#N/A</v>
      </c>
      <c r="X287" s="23" t="e">
        <f>(IF(AND(P287&gt;=Dynamisk!$F$39,P287&lt;=Dynamisk!$F$38),P287,(IF(P287&gt;Dynamisk!$F$38,Dynamisk!$F$38,#N/A))))-V287-U287-W287</f>
        <v>#N/A</v>
      </c>
    </row>
    <row r="288" spans="1:24" x14ac:dyDescent="0.15">
      <c r="A288">
        <v>169</v>
      </c>
      <c r="B288">
        <v>169</v>
      </c>
      <c r="C288" t="s">
        <v>224</v>
      </c>
      <c r="D288" s="1">
        <v>15.170833333333334</v>
      </c>
      <c r="E288" s="2">
        <f t="shared" si="20"/>
        <v>1.8291666666666657</v>
      </c>
      <c r="F288" s="1">
        <f>Dynamisk!$C$14</f>
        <v>27.397260273972602</v>
      </c>
      <c r="G288" s="1">
        <f t="shared" si="21"/>
        <v>1.1415525114155252</v>
      </c>
      <c r="H288" s="2">
        <f>Dynamisk!$C$15</f>
        <v>34.246575342465754</v>
      </c>
      <c r="I288" s="2">
        <f>E288/$E$4*Dynamisk!$C$16</f>
        <v>22.039950548174719</v>
      </c>
      <c r="J288" s="2">
        <f t="shared" si="22"/>
        <v>0.91833127284061333</v>
      </c>
      <c r="K288" s="2">
        <f>E288/$E$4*Dynamisk!$C$17</f>
        <v>27.549938185218402</v>
      </c>
      <c r="L288" s="2">
        <f>(E288/$E$4)*Dynamisk!$C$16+F288</f>
        <v>49.437210822147321</v>
      </c>
      <c r="M288" s="2">
        <f>Dynamisk!$C$20/365</f>
        <v>34.246575342465754</v>
      </c>
      <c r="N288" s="2">
        <f t="shared" si="23"/>
        <v>1.4269406392694064</v>
      </c>
      <c r="O288" s="2">
        <f>(E288/$E$4)*Dynamisk!$C$16+F288</f>
        <v>49.437210822147321</v>
      </c>
      <c r="P288" s="2">
        <f t="shared" si="24"/>
        <v>83.683786164613082</v>
      </c>
      <c r="Q288" s="17">
        <f>IF(O288&lt;=Dynamisk!$F$51,Data_sorteret!O288,#N/A)</f>
        <v>49.437210822147321</v>
      </c>
      <c r="R288" s="22" t="e">
        <f>IF(AND(O288&gt;=Dynamisk!$F$51,O288&lt;=Dynamisk!$F$50),O288,#N/A)</f>
        <v>#N/A</v>
      </c>
      <c r="S288" s="22" t="e">
        <f>IF(AND(O288&gt;=Dynamisk!$F$50,O288&lt;=Dynamisk!$F$49),O288,#N/A)</f>
        <v>#N/A</v>
      </c>
      <c r="T288" s="34" t="e">
        <f>IF(O288&gt;=Dynamisk!$F$49,Data_sorteret!O288,#N/A)</f>
        <v>#N/A</v>
      </c>
      <c r="U288" s="17">
        <f>IF(P288&gt;=Dynamisk!$F$41,Dynamisk!$F$41,P288)</f>
        <v>74.703333321584452</v>
      </c>
      <c r="V288" s="22">
        <f>(IF(AND(P288&gt;=Dynamisk!$F$41,P288&lt;=Dynamisk!$F$40),P288,(IF(P288&gt;Dynamisk!$F$40,Dynamisk!$F$40,#N/A))))-U288</f>
        <v>8.9804528430286297</v>
      </c>
      <c r="W288" s="22" t="e">
        <f>(IF(AND(P288&gt;=Dynamisk!$F$40,P288&lt;=Dynamisk!$F$39),P288,(IF(P288&gt;Dynamisk!$F$39,Dynamisk!$F$39,#N/A))))-V288-U288</f>
        <v>#N/A</v>
      </c>
      <c r="X288" s="23" t="e">
        <f>(IF(AND(P288&gt;=Dynamisk!$F$39,P288&lt;=Dynamisk!$F$38),P288,(IF(P288&gt;Dynamisk!$F$38,Dynamisk!$F$38,#N/A))))-V288-U288-W288</f>
        <v>#N/A</v>
      </c>
    </row>
    <row r="289" spans="1:24" x14ac:dyDescent="0.15">
      <c r="A289">
        <v>167</v>
      </c>
      <c r="B289">
        <v>167</v>
      </c>
      <c r="C289" t="s">
        <v>222</v>
      </c>
      <c r="D289" s="1">
        <v>15.174999999999997</v>
      </c>
      <c r="E289" s="2">
        <f t="shared" si="20"/>
        <v>1.8250000000000028</v>
      </c>
      <c r="F289" s="1">
        <f>Dynamisk!$C$14</f>
        <v>27.397260273972602</v>
      </c>
      <c r="G289" s="1">
        <f t="shared" si="21"/>
        <v>1.1415525114155252</v>
      </c>
      <c r="H289" s="2">
        <f>Dynamisk!$C$15</f>
        <v>34.246575342465754</v>
      </c>
      <c r="I289" s="2">
        <f>E289/$E$4*Dynamisk!$C$16</f>
        <v>21.989745649431772</v>
      </c>
      <c r="J289" s="2">
        <f t="shared" si="22"/>
        <v>0.91623940205965715</v>
      </c>
      <c r="K289" s="2">
        <f>E289/$E$4*Dynamisk!$C$17</f>
        <v>27.487182061789714</v>
      </c>
      <c r="L289" s="2">
        <f>(E289/$E$4)*Dynamisk!$C$16+F289</f>
        <v>49.387005923404374</v>
      </c>
      <c r="M289" s="2">
        <f>Dynamisk!$C$20/365</f>
        <v>34.246575342465754</v>
      </c>
      <c r="N289" s="2">
        <f t="shared" si="23"/>
        <v>1.4269406392694064</v>
      </c>
      <c r="O289" s="2">
        <f>(E289/$E$4)*Dynamisk!$C$16+F289</f>
        <v>49.387005923404374</v>
      </c>
      <c r="P289" s="2">
        <f t="shared" si="24"/>
        <v>83.633581265870134</v>
      </c>
      <c r="Q289" s="17">
        <f>IF(O289&lt;=Dynamisk!$F$51,Data_sorteret!O289,#N/A)</f>
        <v>49.387005923404374</v>
      </c>
      <c r="R289" s="22" t="e">
        <f>IF(AND(O289&gt;=Dynamisk!$F$51,O289&lt;=Dynamisk!$F$50),O289,#N/A)</f>
        <v>#N/A</v>
      </c>
      <c r="S289" s="22" t="e">
        <f>IF(AND(O289&gt;=Dynamisk!$F$50,O289&lt;=Dynamisk!$F$49),O289,#N/A)</f>
        <v>#N/A</v>
      </c>
      <c r="T289" s="34" t="e">
        <f>IF(O289&gt;=Dynamisk!$F$49,Data_sorteret!O289,#N/A)</f>
        <v>#N/A</v>
      </c>
      <c r="U289" s="17">
        <f>IF(P289&gt;=Dynamisk!$F$41,Dynamisk!$F$41,P289)</f>
        <v>74.703333321584452</v>
      </c>
      <c r="V289" s="22">
        <f>(IF(AND(P289&gt;=Dynamisk!$F$41,P289&lt;=Dynamisk!$F$40),P289,(IF(P289&gt;Dynamisk!$F$40,Dynamisk!$F$40,#N/A))))-U289</f>
        <v>8.9302479442856821</v>
      </c>
      <c r="W289" s="22" t="e">
        <f>(IF(AND(P289&gt;=Dynamisk!$F$40,P289&lt;=Dynamisk!$F$39),P289,(IF(P289&gt;Dynamisk!$F$39,Dynamisk!$F$39,#N/A))))-V289-U289</f>
        <v>#N/A</v>
      </c>
      <c r="X289" s="23" t="e">
        <f>(IF(AND(P289&gt;=Dynamisk!$F$39,P289&lt;=Dynamisk!$F$38),P289,(IF(P289&gt;Dynamisk!$F$38,Dynamisk!$F$38,#N/A))))-V289-U289-W289</f>
        <v>#N/A</v>
      </c>
    </row>
    <row r="290" spans="1:24" x14ac:dyDescent="0.15">
      <c r="A290">
        <v>192</v>
      </c>
      <c r="B290">
        <v>192</v>
      </c>
      <c r="C290" t="s">
        <v>247</v>
      </c>
      <c r="D290" s="1">
        <v>15.262499999999998</v>
      </c>
      <c r="E290" s="2">
        <f t="shared" si="20"/>
        <v>1.7375000000000025</v>
      </c>
      <c r="F290" s="1">
        <f>Dynamisk!$C$14</f>
        <v>27.397260273972602</v>
      </c>
      <c r="G290" s="1">
        <f t="shared" si="21"/>
        <v>1.1415525114155252</v>
      </c>
      <c r="H290" s="2">
        <f>Dynamisk!$C$15</f>
        <v>34.246575342465754</v>
      </c>
      <c r="I290" s="2">
        <f>E290/$E$4*Dynamisk!$C$16</f>
        <v>20.935442775828875</v>
      </c>
      <c r="J290" s="2">
        <f t="shared" si="22"/>
        <v>0.87231011565953642</v>
      </c>
      <c r="K290" s="2">
        <f>E290/$E$4*Dynamisk!$C$17</f>
        <v>26.169303469786094</v>
      </c>
      <c r="L290" s="2">
        <f>(E290/$E$4)*Dynamisk!$C$16+F290</f>
        <v>48.332703049801481</v>
      </c>
      <c r="M290" s="2">
        <f>Dynamisk!$C$20/365</f>
        <v>34.246575342465754</v>
      </c>
      <c r="N290" s="2">
        <f t="shared" si="23"/>
        <v>1.4269406392694064</v>
      </c>
      <c r="O290" s="2">
        <f>(E290/$E$4)*Dynamisk!$C$16+F290</f>
        <v>48.332703049801481</v>
      </c>
      <c r="P290" s="2">
        <f t="shared" si="24"/>
        <v>82.579278392267241</v>
      </c>
      <c r="Q290" s="17">
        <f>IF(O290&lt;=Dynamisk!$F$51,Data_sorteret!O290,#N/A)</f>
        <v>48.332703049801481</v>
      </c>
      <c r="R290" s="22" t="e">
        <f>IF(AND(O290&gt;=Dynamisk!$F$51,O290&lt;=Dynamisk!$F$50),O290,#N/A)</f>
        <v>#N/A</v>
      </c>
      <c r="S290" s="22" t="e">
        <f>IF(AND(O290&gt;=Dynamisk!$F$50,O290&lt;=Dynamisk!$F$49),O290,#N/A)</f>
        <v>#N/A</v>
      </c>
      <c r="T290" s="34" t="e">
        <f>IF(O290&gt;=Dynamisk!$F$49,Data_sorteret!O290,#N/A)</f>
        <v>#N/A</v>
      </c>
      <c r="U290" s="17">
        <f>IF(P290&gt;=Dynamisk!$F$41,Dynamisk!$F$41,P290)</f>
        <v>74.703333321584452</v>
      </c>
      <c r="V290" s="22">
        <f>(IF(AND(P290&gt;=Dynamisk!$F$41,P290&lt;=Dynamisk!$F$40),P290,(IF(P290&gt;Dynamisk!$F$40,Dynamisk!$F$40,#N/A))))-U290</f>
        <v>7.8759450706827892</v>
      </c>
      <c r="W290" s="22" t="e">
        <f>(IF(AND(P290&gt;=Dynamisk!$F$40,P290&lt;=Dynamisk!$F$39),P290,(IF(P290&gt;Dynamisk!$F$39,Dynamisk!$F$39,#N/A))))-V290-U290</f>
        <v>#N/A</v>
      </c>
      <c r="X290" s="23" t="e">
        <f>(IF(AND(P290&gt;=Dynamisk!$F$39,P290&lt;=Dynamisk!$F$38),P290,(IF(P290&gt;Dynamisk!$F$38,Dynamisk!$F$38,#N/A))))-V290-U290-W290</f>
        <v>#N/A</v>
      </c>
    </row>
    <row r="291" spans="1:24" x14ac:dyDescent="0.15">
      <c r="A291">
        <v>128</v>
      </c>
      <c r="B291">
        <v>128</v>
      </c>
      <c r="C291" t="s">
        <v>183</v>
      </c>
      <c r="D291" s="1">
        <v>15.270833333333334</v>
      </c>
      <c r="E291" s="2">
        <f t="shared" si="20"/>
        <v>1.7291666666666661</v>
      </c>
      <c r="F291" s="1">
        <f>Dynamisk!$C$14</f>
        <v>27.397260273972602</v>
      </c>
      <c r="G291" s="1">
        <f t="shared" si="21"/>
        <v>1.1415525114155252</v>
      </c>
      <c r="H291" s="2">
        <f>Dynamisk!$C$15</f>
        <v>34.246575342465754</v>
      </c>
      <c r="I291" s="2">
        <f>E291/$E$4*Dynamisk!$C$16</f>
        <v>20.835032978342845</v>
      </c>
      <c r="J291" s="2">
        <f t="shared" si="22"/>
        <v>0.8681263740976185</v>
      </c>
      <c r="K291" s="2">
        <f>E291/$E$4*Dynamisk!$C$17</f>
        <v>26.043791222928558</v>
      </c>
      <c r="L291" s="2">
        <f>(E291/$E$4)*Dynamisk!$C$16+F291</f>
        <v>48.232293252315444</v>
      </c>
      <c r="M291" s="2">
        <f>Dynamisk!$C$20/365</f>
        <v>34.246575342465754</v>
      </c>
      <c r="N291" s="2">
        <f t="shared" si="23"/>
        <v>1.4269406392694064</v>
      </c>
      <c r="O291" s="2">
        <f>(E291/$E$4)*Dynamisk!$C$16+F291</f>
        <v>48.232293252315444</v>
      </c>
      <c r="P291" s="2">
        <f t="shared" si="24"/>
        <v>82.478868594781204</v>
      </c>
      <c r="Q291" s="17">
        <f>IF(O291&lt;=Dynamisk!$F$51,Data_sorteret!O291,#N/A)</f>
        <v>48.232293252315444</v>
      </c>
      <c r="R291" s="22" t="e">
        <f>IF(AND(O291&gt;=Dynamisk!$F$51,O291&lt;=Dynamisk!$F$50),O291,#N/A)</f>
        <v>#N/A</v>
      </c>
      <c r="S291" s="22" t="e">
        <f>IF(AND(O291&gt;=Dynamisk!$F$50,O291&lt;=Dynamisk!$F$49),O291,#N/A)</f>
        <v>#N/A</v>
      </c>
      <c r="T291" s="34" t="e">
        <f>IF(O291&gt;=Dynamisk!$F$49,Data_sorteret!O291,#N/A)</f>
        <v>#N/A</v>
      </c>
      <c r="U291" s="17">
        <f>IF(P291&gt;=Dynamisk!$F$41,Dynamisk!$F$41,P291)</f>
        <v>74.703333321584452</v>
      </c>
      <c r="V291" s="22">
        <f>(IF(AND(P291&gt;=Dynamisk!$F$41,P291&lt;=Dynamisk!$F$40),P291,(IF(P291&gt;Dynamisk!$F$40,Dynamisk!$F$40,#N/A))))-U291</f>
        <v>7.775535273196752</v>
      </c>
      <c r="W291" s="22" t="e">
        <f>(IF(AND(P291&gt;=Dynamisk!$F$40,P291&lt;=Dynamisk!$F$39),P291,(IF(P291&gt;Dynamisk!$F$39,Dynamisk!$F$39,#N/A))))-V291-U291</f>
        <v>#N/A</v>
      </c>
      <c r="X291" s="23" t="e">
        <f>(IF(AND(P291&gt;=Dynamisk!$F$39,P291&lt;=Dynamisk!$F$38),P291,(IF(P291&gt;Dynamisk!$F$38,Dynamisk!$F$38,#N/A))))-V291-U291-W291</f>
        <v>#N/A</v>
      </c>
    </row>
    <row r="292" spans="1:24" x14ac:dyDescent="0.15">
      <c r="A292">
        <v>179</v>
      </c>
      <c r="B292">
        <v>179</v>
      </c>
      <c r="C292" t="s">
        <v>234</v>
      </c>
      <c r="D292" s="1">
        <v>15.287499999999996</v>
      </c>
      <c r="E292" s="2">
        <f t="shared" si="20"/>
        <v>1.7125000000000039</v>
      </c>
      <c r="F292" s="1">
        <f>Dynamisk!$C$14</f>
        <v>27.397260273972602</v>
      </c>
      <c r="G292" s="1">
        <f t="shared" si="21"/>
        <v>1.1415525114155252</v>
      </c>
      <c r="H292" s="2">
        <f>Dynamisk!$C$15</f>
        <v>34.246575342465754</v>
      </c>
      <c r="I292" s="2">
        <f>E292/$E$4*Dynamisk!$C$16</f>
        <v>20.63421338337092</v>
      </c>
      <c r="J292" s="2">
        <f t="shared" si="22"/>
        <v>0.85975889097378833</v>
      </c>
      <c r="K292" s="2">
        <f>E292/$E$4*Dynamisk!$C$17</f>
        <v>25.79276672921365</v>
      </c>
      <c r="L292" s="2">
        <f>(E292/$E$4)*Dynamisk!$C$16+F292</f>
        <v>48.031473657343525</v>
      </c>
      <c r="M292" s="2">
        <f>Dynamisk!$C$20/365</f>
        <v>34.246575342465754</v>
      </c>
      <c r="N292" s="2">
        <f t="shared" si="23"/>
        <v>1.4269406392694064</v>
      </c>
      <c r="O292" s="2">
        <f>(E292/$E$4)*Dynamisk!$C$16+F292</f>
        <v>48.031473657343525</v>
      </c>
      <c r="P292" s="2">
        <f t="shared" si="24"/>
        <v>82.278048999809272</v>
      </c>
      <c r="Q292" s="17">
        <f>IF(O292&lt;=Dynamisk!$F$51,Data_sorteret!O292,#N/A)</f>
        <v>48.031473657343525</v>
      </c>
      <c r="R292" s="22" t="e">
        <f>IF(AND(O292&gt;=Dynamisk!$F$51,O292&lt;=Dynamisk!$F$50),O292,#N/A)</f>
        <v>#N/A</v>
      </c>
      <c r="S292" s="22" t="e">
        <f>IF(AND(O292&gt;=Dynamisk!$F$50,O292&lt;=Dynamisk!$F$49),O292,#N/A)</f>
        <v>#N/A</v>
      </c>
      <c r="T292" s="34" t="e">
        <f>IF(O292&gt;=Dynamisk!$F$49,Data_sorteret!O292,#N/A)</f>
        <v>#N/A</v>
      </c>
      <c r="U292" s="17">
        <f>IF(P292&gt;=Dynamisk!$F$41,Dynamisk!$F$41,P292)</f>
        <v>74.703333321584452</v>
      </c>
      <c r="V292" s="22">
        <f>(IF(AND(P292&gt;=Dynamisk!$F$41,P292&lt;=Dynamisk!$F$40),P292,(IF(P292&gt;Dynamisk!$F$40,Dynamisk!$F$40,#N/A))))-U292</f>
        <v>7.5747156782248197</v>
      </c>
      <c r="W292" s="22" t="e">
        <f>(IF(AND(P292&gt;=Dynamisk!$F$40,P292&lt;=Dynamisk!$F$39),P292,(IF(P292&gt;Dynamisk!$F$39,Dynamisk!$F$39,#N/A))))-V292-U292</f>
        <v>#N/A</v>
      </c>
      <c r="X292" s="23" t="e">
        <f>(IF(AND(P292&gt;=Dynamisk!$F$39,P292&lt;=Dynamisk!$F$38),P292,(IF(P292&gt;Dynamisk!$F$38,Dynamisk!$F$38,#N/A))))-V292-U292-W292</f>
        <v>#N/A</v>
      </c>
    </row>
    <row r="293" spans="1:24" x14ac:dyDescent="0.15">
      <c r="A293">
        <v>178</v>
      </c>
      <c r="B293">
        <v>178</v>
      </c>
      <c r="C293" t="s">
        <v>233</v>
      </c>
      <c r="D293" s="1">
        <v>15.316666666666665</v>
      </c>
      <c r="E293" s="2">
        <f t="shared" si="20"/>
        <v>1.6833333333333353</v>
      </c>
      <c r="F293" s="1">
        <f>Dynamisk!$C$14</f>
        <v>27.397260273972602</v>
      </c>
      <c r="G293" s="1">
        <f t="shared" si="21"/>
        <v>1.1415525114155252</v>
      </c>
      <c r="H293" s="2">
        <f>Dynamisk!$C$15</f>
        <v>34.246575342465754</v>
      </c>
      <c r="I293" s="2">
        <f>E293/$E$4*Dynamisk!$C$16</f>
        <v>20.282779092169935</v>
      </c>
      <c r="J293" s="2">
        <f t="shared" si="22"/>
        <v>0.8451157955070806</v>
      </c>
      <c r="K293" s="2">
        <f>E293/$E$4*Dynamisk!$C$17</f>
        <v>25.353473865212418</v>
      </c>
      <c r="L293" s="2">
        <f>(E293/$E$4)*Dynamisk!$C$16+F293</f>
        <v>47.680039366142537</v>
      </c>
      <c r="M293" s="2">
        <f>Dynamisk!$C$20/365</f>
        <v>34.246575342465754</v>
      </c>
      <c r="N293" s="2">
        <f t="shared" si="23"/>
        <v>1.4269406392694064</v>
      </c>
      <c r="O293" s="2">
        <f>(E293/$E$4)*Dynamisk!$C$16+F293</f>
        <v>47.680039366142537</v>
      </c>
      <c r="P293" s="2">
        <f t="shared" si="24"/>
        <v>81.926614708608284</v>
      </c>
      <c r="Q293" s="17">
        <f>IF(O293&lt;=Dynamisk!$F$51,Data_sorteret!O293,#N/A)</f>
        <v>47.680039366142537</v>
      </c>
      <c r="R293" s="22" t="e">
        <f>IF(AND(O293&gt;=Dynamisk!$F$51,O293&lt;=Dynamisk!$F$50),O293,#N/A)</f>
        <v>#N/A</v>
      </c>
      <c r="S293" s="22" t="e">
        <f>IF(AND(O293&gt;=Dynamisk!$F$50,O293&lt;=Dynamisk!$F$49),O293,#N/A)</f>
        <v>#N/A</v>
      </c>
      <c r="T293" s="34" t="e">
        <f>IF(O293&gt;=Dynamisk!$F$49,Data_sorteret!O293,#N/A)</f>
        <v>#N/A</v>
      </c>
      <c r="U293" s="17">
        <f>IF(P293&gt;=Dynamisk!$F$41,Dynamisk!$F$41,P293)</f>
        <v>74.703333321584452</v>
      </c>
      <c r="V293" s="22">
        <f>(IF(AND(P293&gt;=Dynamisk!$F$41,P293&lt;=Dynamisk!$F$40),P293,(IF(P293&gt;Dynamisk!$F$40,Dynamisk!$F$40,#N/A))))-U293</f>
        <v>7.2232813870238317</v>
      </c>
      <c r="W293" s="22" t="e">
        <f>(IF(AND(P293&gt;=Dynamisk!$F$40,P293&lt;=Dynamisk!$F$39),P293,(IF(P293&gt;Dynamisk!$F$39,Dynamisk!$F$39,#N/A))))-V293-U293</f>
        <v>#N/A</v>
      </c>
      <c r="X293" s="23" t="e">
        <f>(IF(AND(P293&gt;=Dynamisk!$F$39,P293&lt;=Dynamisk!$F$38),P293,(IF(P293&gt;Dynamisk!$F$38,Dynamisk!$F$38,#N/A))))-V293-U293-W293</f>
        <v>#N/A</v>
      </c>
    </row>
    <row r="294" spans="1:24" x14ac:dyDescent="0.15">
      <c r="A294">
        <v>201</v>
      </c>
      <c r="B294">
        <v>201</v>
      </c>
      <c r="C294" t="s">
        <v>256</v>
      </c>
      <c r="D294" s="1">
        <v>15.429166666666665</v>
      </c>
      <c r="E294" s="2">
        <f t="shared" si="20"/>
        <v>1.5708333333333346</v>
      </c>
      <c r="F294" s="1">
        <f>Dynamisk!$C$14</f>
        <v>27.397260273972602</v>
      </c>
      <c r="G294" s="1">
        <f t="shared" si="21"/>
        <v>1.1415525114155252</v>
      </c>
      <c r="H294" s="2">
        <f>Dynamisk!$C$15</f>
        <v>34.246575342465754</v>
      </c>
      <c r="I294" s="2">
        <f>E294/$E$4*Dynamisk!$C$16</f>
        <v>18.927246826109066</v>
      </c>
      <c r="J294" s="2">
        <f t="shared" si="22"/>
        <v>0.78863528442121111</v>
      </c>
      <c r="K294" s="2">
        <f>E294/$E$4*Dynamisk!$C$17</f>
        <v>23.659058532636333</v>
      </c>
      <c r="L294" s="2">
        <f>(E294/$E$4)*Dynamisk!$C$16+F294</f>
        <v>46.324507100081668</v>
      </c>
      <c r="M294" s="2">
        <f>Dynamisk!$C$20/365</f>
        <v>34.246575342465754</v>
      </c>
      <c r="N294" s="2">
        <f t="shared" si="23"/>
        <v>1.4269406392694064</v>
      </c>
      <c r="O294" s="2">
        <f>(E294/$E$4)*Dynamisk!$C$16+F294</f>
        <v>46.324507100081668</v>
      </c>
      <c r="P294" s="2">
        <f t="shared" si="24"/>
        <v>80.571082442547421</v>
      </c>
      <c r="Q294" s="17">
        <f>IF(O294&lt;=Dynamisk!$F$51,Data_sorteret!O294,#N/A)</f>
        <v>46.324507100081668</v>
      </c>
      <c r="R294" s="22" t="e">
        <f>IF(AND(O294&gt;=Dynamisk!$F$51,O294&lt;=Dynamisk!$F$50),O294,#N/A)</f>
        <v>#N/A</v>
      </c>
      <c r="S294" s="22" t="e">
        <f>IF(AND(O294&gt;=Dynamisk!$F$50,O294&lt;=Dynamisk!$F$49),O294,#N/A)</f>
        <v>#N/A</v>
      </c>
      <c r="T294" s="34" t="e">
        <f>IF(O294&gt;=Dynamisk!$F$49,Data_sorteret!O294,#N/A)</f>
        <v>#N/A</v>
      </c>
      <c r="U294" s="17">
        <f>IF(P294&gt;=Dynamisk!$F$41,Dynamisk!$F$41,P294)</f>
        <v>74.703333321584452</v>
      </c>
      <c r="V294" s="22">
        <f>(IF(AND(P294&gt;=Dynamisk!$F$41,P294&lt;=Dynamisk!$F$40),P294,(IF(P294&gt;Dynamisk!$F$40,Dynamisk!$F$40,#N/A))))-U294</f>
        <v>5.8677491209629693</v>
      </c>
      <c r="W294" s="22" t="e">
        <f>(IF(AND(P294&gt;=Dynamisk!$F$40,P294&lt;=Dynamisk!$F$39),P294,(IF(P294&gt;Dynamisk!$F$39,Dynamisk!$F$39,#N/A))))-V294-U294</f>
        <v>#N/A</v>
      </c>
      <c r="X294" s="23" t="e">
        <f>(IF(AND(P294&gt;=Dynamisk!$F$39,P294&lt;=Dynamisk!$F$38),P294,(IF(P294&gt;Dynamisk!$F$38,Dynamisk!$F$38,#N/A))))-V294-U294-W294</f>
        <v>#N/A</v>
      </c>
    </row>
    <row r="295" spans="1:24" x14ac:dyDescent="0.15">
      <c r="A295">
        <v>176</v>
      </c>
      <c r="B295">
        <v>176</v>
      </c>
      <c r="C295" t="s">
        <v>231</v>
      </c>
      <c r="D295" s="1">
        <v>15.445833333333333</v>
      </c>
      <c r="E295" s="2">
        <f t="shared" si="20"/>
        <v>1.5541666666666671</v>
      </c>
      <c r="F295" s="1">
        <f>Dynamisk!$C$14</f>
        <v>27.397260273972602</v>
      </c>
      <c r="G295" s="1">
        <f t="shared" si="21"/>
        <v>1.1415525114155252</v>
      </c>
      <c r="H295" s="2">
        <f>Dynamisk!$C$15</f>
        <v>34.246575342465754</v>
      </c>
      <c r="I295" s="2">
        <f>E295/$E$4*Dynamisk!$C$16</f>
        <v>18.726427231137077</v>
      </c>
      <c r="J295" s="2">
        <f t="shared" si="22"/>
        <v>0.78026780129737816</v>
      </c>
      <c r="K295" s="2">
        <f>E295/$E$4*Dynamisk!$C$17</f>
        <v>23.408034038921347</v>
      </c>
      <c r="L295" s="2">
        <f>(E295/$E$4)*Dynamisk!$C$16+F295</f>
        <v>46.123687505109679</v>
      </c>
      <c r="M295" s="2">
        <f>Dynamisk!$C$20/365</f>
        <v>34.246575342465754</v>
      </c>
      <c r="N295" s="2">
        <f t="shared" si="23"/>
        <v>1.4269406392694064</v>
      </c>
      <c r="O295" s="2">
        <f>(E295/$E$4)*Dynamisk!$C$16+F295</f>
        <v>46.123687505109679</v>
      </c>
      <c r="P295" s="2">
        <f t="shared" si="24"/>
        <v>80.370262847575418</v>
      </c>
      <c r="Q295" s="17">
        <f>IF(O295&lt;=Dynamisk!$F$51,Data_sorteret!O295,#N/A)</f>
        <v>46.123687505109679</v>
      </c>
      <c r="R295" s="22" t="e">
        <f>IF(AND(O295&gt;=Dynamisk!$F$51,O295&lt;=Dynamisk!$F$50),O295,#N/A)</f>
        <v>#N/A</v>
      </c>
      <c r="S295" s="22" t="e">
        <f>IF(AND(O295&gt;=Dynamisk!$F$50,O295&lt;=Dynamisk!$F$49),O295,#N/A)</f>
        <v>#N/A</v>
      </c>
      <c r="T295" s="34" t="e">
        <f>IF(O295&gt;=Dynamisk!$F$49,Data_sorteret!O295,#N/A)</f>
        <v>#N/A</v>
      </c>
      <c r="U295" s="17">
        <f>IF(P295&gt;=Dynamisk!$F$41,Dynamisk!$F$41,P295)</f>
        <v>74.703333321584452</v>
      </c>
      <c r="V295" s="22">
        <f>(IF(AND(P295&gt;=Dynamisk!$F$41,P295&lt;=Dynamisk!$F$40),P295,(IF(P295&gt;Dynamisk!$F$40,Dynamisk!$F$40,#N/A))))-U295</f>
        <v>5.666929525990966</v>
      </c>
      <c r="W295" s="22" t="e">
        <f>(IF(AND(P295&gt;=Dynamisk!$F$40,P295&lt;=Dynamisk!$F$39),P295,(IF(P295&gt;Dynamisk!$F$39,Dynamisk!$F$39,#N/A))))-V295-U295</f>
        <v>#N/A</v>
      </c>
      <c r="X295" s="23" t="e">
        <f>(IF(AND(P295&gt;=Dynamisk!$F$39,P295&lt;=Dynamisk!$F$38),P295,(IF(P295&gt;Dynamisk!$F$38,Dynamisk!$F$38,#N/A))))-V295-U295-W295</f>
        <v>#N/A</v>
      </c>
    </row>
    <row r="296" spans="1:24" x14ac:dyDescent="0.15">
      <c r="A296">
        <v>190</v>
      </c>
      <c r="B296">
        <v>190</v>
      </c>
      <c r="C296" t="s">
        <v>245</v>
      </c>
      <c r="D296" s="1">
        <v>15.5375</v>
      </c>
      <c r="E296" s="2">
        <f t="shared" si="20"/>
        <v>1.4625000000000004</v>
      </c>
      <c r="F296" s="1">
        <f>Dynamisk!$C$14</f>
        <v>27.397260273972602</v>
      </c>
      <c r="G296" s="1">
        <f t="shared" si="21"/>
        <v>1.1415525114155252</v>
      </c>
      <c r="H296" s="2">
        <f>Dynamisk!$C$15</f>
        <v>34.246575342465754</v>
      </c>
      <c r="I296" s="2">
        <f>E296/$E$4*Dynamisk!$C$16</f>
        <v>17.62191945879119</v>
      </c>
      <c r="J296" s="2">
        <f t="shared" si="22"/>
        <v>0.73424664411629958</v>
      </c>
      <c r="K296" s="2">
        <f>E296/$E$4*Dynamisk!$C$17</f>
        <v>22.027399323488986</v>
      </c>
      <c r="L296" s="2">
        <f>(E296/$E$4)*Dynamisk!$C$16+F296</f>
        <v>45.019179732763789</v>
      </c>
      <c r="M296" s="2">
        <f>Dynamisk!$C$20/365</f>
        <v>34.246575342465754</v>
      </c>
      <c r="N296" s="2">
        <f t="shared" si="23"/>
        <v>1.4269406392694064</v>
      </c>
      <c r="O296" s="2">
        <f>(E296/$E$4)*Dynamisk!$C$16+F296</f>
        <v>45.019179732763789</v>
      </c>
      <c r="P296" s="2">
        <f t="shared" si="24"/>
        <v>79.265755075229549</v>
      </c>
      <c r="Q296" s="17">
        <f>IF(O296&lt;=Dynamisk!$F$51,Data_sorteret!O296,#N/A)</f>
        <v>45.019179732763789</v>
      </c>
      <c r="R296" s="22" t="e">
        <f>IF(AND(O296&gt;=Dynamisk!$F$51,O296&lt;=Dynamisk!$F$50),O296,#N/A)</f>
        <v>#N/A</v>
      </c>
      <c r="S296" s="22" t="e">
        <f>IF(AND(O296&gt;=Dynamisk!$F$50,O296&lt;=Dynamisk!$F$49),O296,#N/A)</f>
        <v>#N/A</v>
      </c>
      <c r="T296" s="34" t="e">
        <f>IF(O296&gt;=Dynamisk!$F$49,Data_sorteret!O296,#N/A)</f>
        <v>#N/A</v>
      </c>
      <c r="U296" s="17">
        <f>IF(P296&gt;=Dynamisk!$F$41,Dynamisk!$F$41,P296)</f>
        <v>74.703333321584452</v>
      </c>
      <c r="V296" s="22">
        <f>(IF(AND(P296&gt;=Dynamisk!$F$41,P296&lt;=Dynamisk!$F$40),P296,(IF(P296&gt;Dynamisk!$F$40,Dynamisk!$F$40,#N/A))))-U296</f>
        <v>4.5624217536450971</v>
      </c>
      <c r="W296" s="22" t="e">
        <f>(IF(AND(P296&gt;=Dynamisk!$F$40,P296&lt;=Dynamisk!$F$39),P296,(IF(P296&gt;Dynamisk!$F$39,Dynamisk!$F$39,#N/A))))-V296-U296</f>
        <v>#N/A</v>
      </c>
      <c r="X296" s="23" t="e">
        <f>(IF(AND(P296&gt;=Dynamisk!$F$39,P296&lt;=Dynamisk!$F$38),P296,(IF(P296&gt;Dynamisk!$F$38,Dynamisk!$F$38,#N/A))))-V296-U296-W296</f>
        <v>#N/A</v>
      </c>
    </row>
    <row r="297" spans="1:24" x14ac:dyDescent="0.15">
      <c r="A297">
        <v>246</v>
      </c>
      <c r="B297">
        <v>246</v>
      </c>
      <c r="C297" t="s">
        <v>301</v>
      </c>
      <c r="D297" s="1">
        <v>15.545833333333334</v>
      </c>
      <c r="E297" s="2">
        <f t="shared" si="20"/>
        <v>1.4541666666666657</v>
      </c>
      <c r="F297" s="1">
        <f>Dynamisk!$C$14</f>
        <v>27.397260273972602</v>
      </c>
      <c r="G297" s="1">
        <f t="shared" si="21"/>
        <v>1.1415525114155252</v>
      </c>
      <c r="H297" s="2">
        <f>Dynamisk!$C$15</f>
        <v>34.246575342465754</v>
      </c>
      <c r="I297" s="2">
        <f>E297/$E$4*Dynamisk!$C$16</f>
        <v>17.521509661305185</v>
      </c>
      <c r="J297" s="2">
        <f t="shared" si="22"/>
        <v>0.73006290255438266</v>
      </c>
      <c r="K297" s="2">
        <f>E297/$E$4*Dynamisk!$C$17</f>
        <v>21.901887076631478</v>
      </c>
      <c r="L297" s="2">
        <f>(E297/$E$4)*Dynamisk!$C$16+F297</f>
        <v>44.918769935277787</v>
      </c>
      <c r="M297" s="2">
        <f>Dynamisk!$C$20/365</f>
        <v>34.246575342465754</v>
      </c>
      <c r="N297" s="2">
        <f t="shared" si="23"/>
        <v>1.4269406392694064</v>
      </c>
      <c r="O297" s="2">
        <f>(E297/$E$4)*Dynamisk!$C$16+F297</f>
        <v>44.918769935277787</v>
      </c>
      <c r="P297" s="2">
        <f t="shared" si="24"/>
        <v>79.16534527774354</v>
      </c>
      <c r="Q297" s="17">
        <f>IF(O297&lt;=Dynamisk!$F$51,Data_sorteret!O297,#N/A)</f>
        <v>44.918769935277787</v>
      </c>
      <c r="R297" s="22" t="e">
        <f>IF(AND(O297&gt;=Dynamisk!$F$51,O297&lt;=Dynamisk!$F$50),O297,#N/A)</f>
        <v>#N/A</v>
      </c>
      <c r="S297" s="22" t="e">
        <f>IF(AND(O297&gt;=Dynamisk!$F$50,O297&lt;=Dynamisk!$F$49),O297,#N/A)</f>
        <v>#N/A</v>
      </c>
      <c r="T297" s="34" t="e">
        <f>IF(O297&gt;=Dynamisk!$F$49,Data_sorteret!O297,#N/A)</f>
        <v>#N/A</v>
      </c>
      <c r="U297" s="17">
        <f>IF(P297&gt;=Dynamisk!$F$41,Dynamisk!$F$41,P297)</f>
        <v>74.703333321584452</v>
      </c>
      <c r="V297" s="22">
        <f>(IF(AND(P297&gt;=Dynamisk!$F$41,P297&lt;=Dynamisk!$F$40),P297,(IF(P297&gt;Dynamisk!$F$40,Dynamisk!$F$40,#N/A))))-U297</f>
        <v>4.4620119561590883</v>
      </c>
      <c r="W297" s="22" t="e">
        <f>(IF(AND(P297&gt;=Dynamisk!$F$40,P297&lt;=Dynamisk!$F$39),P297,(IF(P297&gt;Dynamisk!$F$39,Dynamisk!$F$39,#N/A))))-V297-U297</f>
        <v>#N/A</v>
      </c>
      <c r="X297" s="23" t="e">
        <f>(IF(AND(P297&gt;=Dynamisk!$F$39,P297&lt;=Dynamisk!$F$38),P297,(IF(P297&gt;Dynamisk!$F$38,Dynamisk!$F$38,#N/A))))-V297-U297-W297</f>
        <v>#N/A</v>
      </c>
    </row>
    <row r="298" spans="1:24" x14ac:dyDescent="0.15">
      <c r="A298">
        <v>243</v>
      </c>
      <c r="B298">
        <v>243</v>
      </c>
      <c r="C298" t="s">
        <v>298</v>
      </c>
      <c r="D298" s="1">
        <v>15.570833333333333</v>
      </c>
      <c r="E298" s="2">
        <f t="shared" si="20"/>
        <v>1.4291666666666671</v>
      </c>
      <c r="F298" s="1">
        <f>Dynamisk!$C$14</f>
        <v>27.397260273972602</v>
      </c>
      <c r="G298" s="1">
        <f t="shared" si="21"/>
        <v>1.1415525114155252</v>
      </c>
      <c r="H298" s="2">
        <f>Dynamisk!$C$15</f>
        <v>34.246575342465754</v>
      </c>
      <c r="I298" s="2">
        <f>E298/$E$4*Dynamisk!$C$16</f>
        <v>17.220280268847233</v>
      </c>
      <c r="J298" s="2">
        <f t="shared" si="22"/>
        <v>0.71751167786863468</v>
      </c>
      <c r="K298" s="2">
        <f>E298/$E$4*Dynamisk!$C$17</f>
        <v>21.525350336059041</v>
      </c>
      <c r="L298" s="2">
        <f>(E298/$E$4)*Dynamisk!$C$16+F298</f>
        <v>44.617540542819839</v>
      </c>
      <c r="M298" s="2">
        <f>Dynamisk!$C$20/365</f>
        <v>34.246575342465754</v>
      </c>
      <c r="N298" s="2">
        <f t="shared" si="23"/>
        <v>1.4269406392694064</v>
      </c>
      <c r="O298" s="2">
        <f>(E298/$E$4)*Dynamisk!$C$16+F298</f>
        <v>44.617540542819839</v>
      </c>
      <c r="P298" s="2">
        <f t="shared" si="24"/>
        <v>78.864115885285599</v>
      </c>
      <c r="Q298" s="17">
        <f>IF(O298&lt;=Dynamisk!$F$51,Data_sorteret!O298,#N/A)</f>
        <v>44.617540542819839</v>
      </c>
      <c r="R298" s="22" t="e">
        <f>IF(AND(O298&gt;=Dynamisk!$F$51,O298&lt;=Dynamisk!$F$50),O298,#N/A)</f>
        <v>#N/A</v>
      </c>
      <c r="S298" s="22" t="e">
        <f>IF(AND(O298&gt;=Dynamisk!$F$50,O298&lt;=Dynamisk!$F$49),O298,#N/A)</f>
        <v>#N/A</v>
      </c>
      <c r="T298" s="34" t="e">
        <f>IF(O298&gt;=Dynamisk!$F$49,Data_sorteret!O298,#N/A)</f>
        <v>#N/A</v>
      </c>
      <c r="U298" s="17">
        <f>IF(P298&gt;=Dynamisk!$F$41,Dynamisk!$F$41,P298)</f>
        <v>74.703333321584452</v>
      </c>
      <c r="V298" s="22">
        <f>(IF(AND(P298&gt;=Dynamisk!$F$41,P298&lt;=Dynamisk!$F$40),P298,(IF(P298&gt;Dynamisk!$F$40,Dynamisk!$F$40,#N/A))))-U298</f>
        <v>4.1607825637011473</v>
      </c>
      <c r="W298" s="22" t="e">
        <f>(IF(AND(P298&gt;=Dynamisk!$F$40,P298&lt;=Dynamisk!$F$39),P298,(IF(P298&gt;Dynamisk!$F$39,Dynamisk!$F$39,#N/A))))-V298-U298</f>
        <v>#N/A</v>
      </c>
      <c r="X298" s="23" t="e">
        <f>(IF(AND(P298&gt;=Dynamisk!$F$39,P298&lt;=Dynamisk!$F$38),P298,(IF(P298&gt;Dynamisk!$F$38,Dynamisk!$F$38,#N/A))))-V298-U298-W298</f>
        <v>#N/A</v>
      </c>
    </row>
    <row r="299" spans="1:24" x14ac:dyDescent="0.15">
      <c r="A299">
        <v>173</v>
      </c>
      <c r="B299">
        <v>173</v>
      </c>
      <c r="C299" t="s">
        <v>228</v>
      </c>
      <c r="D299" s="1">
        <v>15.583333333333334</v>
      </c>
      <c r="E299" s="2">
        <f t="shared" si="20"/>
        <v>1.4166666666666661</v>
      </c>
      <c r="F299" s="1">
        <f>Dynamisk!$C$14</f>
        <v>27.397260273972602</v>
      </c>
      <c r="G299" s="1">
        <f t="shared" si="21"/>
        <v>1.1415525114155252</v>
      </c>
      <c r="H299" s="2">
        <f>Dynamisk!$C$15</f>
        <v>34.246575342465754</v>
      </c>
      <c r="I299" s="2">
        <f>E299/$E$4*Dynamisk!$C$16</f>
        <v>17.069665572618234</v>
      </c>
      <c r="J299" s="2">
        <f t="shared" si="22"/>
        <v>0.7112360655257598</v>
      </c>
      <c r="K299" s="2">
        <f>E299/$E$4*Dynamisk!$C$17</f>
        <v>21.337081965772796</v>
      </c>
      <c r="L299" s="2">
        <f>(E299/$E$4)*Dynamisk!$C$16+F299</f>
        <v>44.46692584659084</v>
      </c>
      <c r="M299" s="2">
        <f>Dynamisk!$C$20/365</f>
        <v>34.246575342465754</v>
      </c>
      <c r="N299" s="2">
        <f t="shared" si="23"/>
        <v>1.4269406392694064</v>
      </c>
      <c r="O299" s="2">
        <f>(E299/$E$4)*Dynamisk!$C$16+F299</f>
        <v>44.46692584659084</v>
      </c>
      <c r="P299" s="2">
        <f t="shared" si="24"/>
        <v>78.713501189056601</v>
      </c>
      <c r="Q299" s="17">
        <f>IF(O299&lt;=Dynamisk!$F$51,Data_sorteret!O299,#N/A)</f>
        <v>44.46692584659084</v>
      </c>
      <c r="R299" s="22" t="e">
        <f>IF(AND(O299&gt;=Dynamisk!$F$51,O299&lt;=Dynamisk!$F$50),O299,#N/A)</f>
        <v>#N/A</v>
      </c>
      <c r="S299" s="22" t="e">
        <f>IF(AND(O299&gt;=Dynamisk!$F$50,O299&lt;=Dynamisk!$F$49),O299,#N/A)</f>
        <v>#N/A</v>
      </c>
      <c r="T299" s="34" t="e">
        <f>IF(O299&gt;=Dynamisk!$F$49,Data_sorteret!O299,#N/A)</f>
        <v>#N/A</v>
      </c>
      <c r="U299" s="17">
        <f>IF(P299&gt;=Dynamisk!$F$41,Dynamisk!$F$41,P299)</f>
        <v>74.703333321584452</v>
      </c>
      <c r="V299" s="22">
        <f>(IF(AND(P299&gt;=Dynamisk!$F$41,P299&lt;=Dynamisk!$F$40),P299,(IF(P299&gt;Dynamisk!$F$40,Dynamisk!$F$40,#N/A))))-U299</f>
        <v>4.0101678674721484</v>
      </c>
      <c r="W299" s="22" t="e">
        <f>(IF(AND(P299&gt;=Dynamisk!$F$40,P299&lt;=Dynamisk!$F$39),P299,(IF(P299&gt;Dynamisk!$F$39,Dynamisk!$F$39,#N/A))))-V299-U299</f>
        <v>#N/A</v>
      </c>
      <c r="X299" s="23" t="e">
        <f>(IF(AND(P299&gt;=Dynamisk!$F$39,P299&lt;=Dynamisk!$F$38),P299,(IF(P299&gt;Dynamisk!$F$38,Dynamisk!$F$38,#N/A))))-V299-U299-W299</f>
        <v>#N/A</v>
      </c>
    </row>
    <row r="300" spans="1:24" x14ac:dyDescent="0.15">
      <c r="A300">
        <v>230</v>
      </c>
      <c r="B300">
        <v>230</v>
      </c>
      <c r="C300" t="s">
        <v>285</v>
      </c>
      <c r="D300" s="1">
        <v>15.591666666666663</v>
      </c>
      <c r="E300" s="2">
        <f t="shared" si="20"/>
        <v>1.4083333333333368</v>
      </c>
      <c r="F300" s="1">
        <f>Dynamisk!$C$14</f>
        <v>27.397260273972602</v>
      </c>
      <c r="G300" s="1">
        <f t="shared" si="21"/>
        <v>1.1415525114155252</v>
      </c>
      <c r="H300" s="2">
        <f>Dynamisk!$C$15</f>
        <v>34.246575342465754</v>
      </c>
      <c r="I300" s="2">
        <f>E300/$E$4*Dynamisk!$C$16</f>
        <v>16.969255775132293</v>
      </c>
      <c r="J300" s="2">
        <f t="shared" si="22"/>
        <v>0.70705232396384554</v>
      </c>
      <c r="K300" s="2">
        <f>E300/$E$4*Dynamisk!$C$17</f>
        <v>21.211569718915367</v>
      </c>
      <c r="L300" s="2">
        <f>(E300/$E$4)*Dynamisk!$C$16+F300</f>
        <v>44.366516049104895</v>
      </c>
      <c r="M300" s="2">
        <f>Dynamisk!$C$20/365</f>
        <v>34.246575342465754</v>
      </c>
      <c r="N300" s="2">
        <f t="shared" si="23"/>
        <v>1.4269406392694064</v>
      </c>
      <c r="O300" s="2">
        <f>(E300/$E$4)*Dynamisk!$C$16+F300</f>
        <v>44.366516049104895</v>
      </c>
      <c r="P300" s="2">
        <f t="shared" si="24"/>
        <v>78.613091391570663</v>
      </c>
      <c r="Q300" s="17">
        <f>IF(O300&lt;=Dynamisk!$F$51,Data_sorteret!O300,#N/A)</f>
        <v>44.366516049104895</v>
      </c>
      <c r="R300" s="22" t="e">
        <f>IF(AND(O300&gt;=Dynamisk!$F$51,O300&lt;=Dynamisk!$F$50),O300,#N/A)</f>
        <v>#N/A</v>
      </c>
      <c r="S300" s="22" t="e">
        <f>IF(AND(O300&gt;=Dynamisk!$F$50,O300&lt;=Dynamisk!$F$49),O300,#N/A)</f>
        <v>#N/A</v>
      </c>
      <c r="T300" s="34" t="e">
        <f>IF(O300&gt;=Dynamisk!$F$49,Data_sorteret!O300,#N/A)</f>
        <v>#N/A</v>
      </c>
      <c r="U300" s="17">
        <f>IF(P300&gt;=Dynamisk!$F$41,Dynamisk!$F$41,P300)</f>
        <v>74.703333321584452</v>
      </c>
      <c r="V300" s="22">
        <f>(IF(AND(P300&gt;=Dynamisk!$F$41,P300&lt;=Dynamisk!$F$40),P300,(IF(P300&gt;Dynamisk!$F$40,Dynamisk!$F$40,#N/A))))-U300</f>
        <v>3.9097580699862107</v>
      </c>
      <c r="W300" s="22" t="e">
        <f>(IF(AND(P300&gt;=Dynamisk!$F$40,P300&lt;=Dynamisk!$F$39),P300,(IF(P300&gt;Dynamisk!$F$39,Dynamisk!$F$39,#N/A))))-V300-U300</f>
        <v>#N/A</v>
      </c>
      <c r="X300" s="23" t="e">
        <f>(IF(AND(P300&gt;=Dynamisk!$F$39,P300&lt;=Dynamisk!$F$38),P300,(IF(P300&gt;Dynamisk!$F$38,Dynamisk!$F$38,#N/A))))-V300-U300-W300</f>
        <v>#N/A</v>
      </c>
    </row>
    <row r="301" spans="1:24" x14ac:dyDescent="0.15">
      <c r="A301">
        <v>177</v>
      </c>
      <c r="B301">
        <v>177</v>
      </c>
      <c r="C301" t="s">
        <v>232</v>
      </c>
      <c r="D301" s="1">
        <v>15.616666666666665</v>
      </c>
      <c r="E301" s="2">
        <f t="shared" si="20"/>
        <v>1.3833333333333346</v>
      </c>
      <c r="F301" s="1">
        <f>Dynamisk!$C$14</f>
        <v>27.397260273972602</v>
      </c>
      <c r="G301" s="1">
        <f t="shared" si="21"/>
        <v>1.1415525114155252</v>
      </c>
      <c r="H301" s="2">
        <f>Dynamisk!$C$15</f>
        <v>34.246575342465754</v>
      </c>
      <c r="I301" s="2">
        <f>E301/$E$4*Dynamisk!$C$16</f>
        <v>16.668026382674299</v>
      </c>
      <c r="J301" s="2">
        <f t="shared" si="22"/>
        <v>0.69450109927809578</v>
      </c>
      <c r="K301" s="2">
        <f>E301/$E$4*Dynamisk!$C$17</f>
        <v>20.835032978342873</v>
      </c>
      <c r="L301" s="2">
        <f>(E301/$E$4)*Dynamisk!$C$16+F301</f>
        <v>44.065286656646904</v>
      </c>
      <c r="M301" s="2">
        <f>Dynamisk!$C$20/365</f>
        <v>34.246575342465754</v>
      </c>
      <c r="N301" s="2">
        <f t="shared" si="23"/>
        <v>1.4269406392694064</v>
      </c>
      <c r="O301" s="2">
        <f>(E301/$E$4)*Dynamisk!$C$16+F301</f>
        <v>44.065286656646904</v>
      </c>
      <c r="P301" s="2">
        <f t="shared" si="24"/>
        <v>78.311861999112651</v>
      </c>
      <c r="Q301" s="17">
        <f>IF(O301&lt;=Dynamisk!$F$51,Data_sorteret!O301,#N/A)</f>
        <v>44.065286656646904</v>
      </c>
      <c r="R301" s="22" t="e">
        <f>IF(AND(O301&gt;=Dynamisk!$F$51,O301&lt;=Dynamisk!$F$50),O301,#N/A)</f>
        <v>#N/A</v>
      </c>
      <c r="S301" s="22" t="e">
        <f>IF(AND(O301&gt;=Dynamisk!$F$50,O301&lt;=Dynamisk!$F$49),O301,#N/A)</f>
        <v>#N/A</v>
      </c>
      <c r="T301" s="34" t="e">
        <f>IF(O301&gt;=Dynamisk!$F$49,Data_sorteret!O301,#N/A)</f>
        <v>#N/A</v>
      </c>
      <c r="U301" s="17">
        <f>IF(P301&gt;=Dynamisk!$F$41,Dynamisk!$F$41,P301)</f>
        <v>74.703333321584452</v>
      </c>
      <c r="V301" s="22">
        <f>(IF(AND(P301&gt;=Dynamisk!$F$41,P301&lt;=Dynamisk!$F$40),P301,(IF(P301&gt;Dynamisk!$F$40,Dynamisk!$F$40,#N/A))))-U301</f>
        <v>3.6085286775281986</v>
      </c>
      <c r="W301" s="22" t="e">
        <f>(IF(AND(P301&gt;=Dynamisk!$F$40,P301&lt;=Dynamisk!$F$39),P301,(IF(P301&gt;Dynamisk!$F$39,Dynamisk!$F$39,#N/A))))-V301-U301</f>
        <v>#N/A</v>
      </c>
      <c r="X301" s="23" t="e">
        <f>(IF(AND(P301&gt;=Dynamisk!$F$39,P301&lt;=Dynamisk!$F$38),P301,(IF(P301&gt;Dynamisk!$F$38,Dynamisk!$F$38,#N/A))))-V301-U301-W301</f>
        <v>#N/A</v>
      </c>
    </row>
    <row r="302" spans="1:24" x14ac:dyDescent="0.15">
      <c r="A302">
        <v>170</v>
      </c>
      <c r="B302">
        <v>170</v>
      </c>
      <c r="C302" t="s">
        <v>225</v>
      </c>
      <c r="D302" s="1">
        <v>15.649999999999999</v>
      </c>
      <c r="E302" s="2">
        <f t="shared" si="20"/>
        <v>1.3500000000000014</v>
      </c>
      <c r="F302" s="1">
        <f>Dynamisk!$C$14</f>
        <v>27.397260273972602</v>
      </c>
      <c r="G302" s="1">
        <f t="shared" si="21"/>
        <v>1.1415525114155252</v>
      </c>
      <c r="H302" s="2">
        <f>Dynamisk!$C$15</f>
        <v>34.246575342465754</v>
      </c>
      <c r="I302" s="2">
        <f>E302/$E$4*Dynamisk!$C$16</f>
        <v>16.266387192730342</v>
      </c>
      <c r="J302" s="2">
        <f t="shared" si="22"/>
        <v>0.67776613303043087</v>
      </c>
      <c r="K302" s="2">
        <f>E302/$E$4*Dynamisk!$C$17</f>
        <v>20.332983990912929</v>
      </c>
      <c r="L302" s="2">
        <f>(E302/$E$4)*Dynamisk!$C$16+F302</f>
        <v>43.66364746670294</v>
      </c>
      <c r="M302" s="2">
        <f>Dynamisk!$C$20/365</f>
        <v>34.246575342465754</v>
      </c>
      <c r="N302" s="2">
        <f t="shared" si="23"/>
        <v>1.4269406392694064</v>
      </c>
      <c r="O302" s="2">
        <f>(E302/$E$4)*Dynamisk!$C$16+F302</f>
        <v>43.66364746670294</v>
      </c>
      <c r="P302" s="2">
        <f t="shared" si="24"/>
        <v>77.910222809168701</v>
      </c>
      <c r="Q302" s="17">
        <f>IF(O302&lt;=Dynamisk!$F$51,Data_sorteret!O302,#N/A)</f>
        <v>43.66364746670294</v>
      </c>
      <c r="R302" s="22" t="e">
        <f>IF(AND(O302&gt;=Dynamisk!$F$51,O302&lt;=Dynamisk!$F$50),O302,#N/A)</f>
        <v>#N/A</v>
      </c>
      <c r="S302" s="22" t="e">
        <f>IF(AND(O302&gt;=Dynamisk!$F$50,O302&lt;=Dynamisk!$F$49),O302,#N/A)</f>
        <v>#N/A</v>
      </c>
      <c r="T302" s="34" t="e">
        <f>IF(O302&gt;=Dynamisk!$F$49,Data_sorteret!O302,#N/A)</f>
        <v>#N/A</v>
      </c>
      <c r="U302" s="17">
        <f>IF(P302&gt;=Dynamisk!$F$41,Dynamisk!$F$41,P302)</f>
        <v>74.703333321584452</v>
      </c>
      <c r="V302" s="22">
        <f>(IF(AND(P302&gt;=Dynamisk!$F$41,P302&lt;=Dynamisk!$F$40),P302,(IF(P302&gt;Dynamisk!$F$40,Dynamisk!$F$40,#N/A))))-U302</f>
        <v>3.2068894875842489</v>
      </c>
      <c r="W302" s="22" t="e">
        <f>(IF(AND(P302&gt;=Dynamisk!$F$40,P302&lt;=Dynamisk!$F$39),P302,(IF(P302&gt;Dynamisk!$F$39,Dynamisk!$F$39,#N/A))))-V302-U302</f>
        <v>#N/A</v>
      </c>
      <c r="X302" s="23" t="e">
        <f>(IF(AND(P302&gt;=Dynamisk!$F$39,P302&lt;=Dynamisk!$F$38),P302,(IF(P302&gt;Dynamisk!$F$38,Dynamisk!$F$38,#N/A))))-V302-U302-W302</f>
        <v>#N/A</v>
      </c>
    </row>
    <row r="303" spans="1:24" x14ac:dyDescent="0.15">
      <c r="A303">
        <v>166</v>
      </c>
      <c r="B303">
        <v>166</v>
      </c>
      <c r="C303" t="s">
        <v>221</v>
      </c>
      <c r="D303" s="1">
        <v>15.679166666666667</v>
      </c>
      <c r="E303" s="2">
        <f t="shared" si="20"/>
        <v>1.3208333333333329</v>
      </c>
      <c r="F303" s="1">
        <f>Dynamisk!$C$14</f>
        <v>27.397260273972602</v>
      </c>
      <c r="G303" s="1">
        <f t="shared" si="21"/>
        <v>1.1415525114155252</v>
      </c>
      <c r="H303" s="2">
        <f>Dynamisk!$C$15</f>
        <v>34.246575342465754</v>
      </c>
      <c r="I303" s="2">
        <f>E303/$E$4*Dynamisk!$C$16</f>
        <v>15.914952901529356</v>
      </c>
      <c r="J303" s="2">
        <f t="shared" si="22"/>
        <v>0.66312303756372315</v>
      </c>
      <c r="K303" s="2">
        <f>E303/$E$4*Dynamisk!$C$17</f>
        <v>19.893691126911694</v>
      </c>
      <c r="L303" s="2">
        <f>(E303/$E$4)*Dynamisk!$C$16+F303</f>
        <v>43.312213175501959</v>
      </c>
      <c r="M303" s="2">
        <f>Dynamisk!$C$20/365</f>
        <v>34.246575342465754</v>
      </c>
      <c r="N303" s="2">
        <f t="shared" si="23"/>
        <v>1.4269406392694064</v>
      </c>
      <c r="O303" s="2">
        <f>(E303/$E$4)*Dynamisk!$C$16+F303</f>
        <v>43.312213175501959</v>
      </c>
      <c r="P303" s="2">
        <f t="shared" si="24"/>
        <v>77.558788517967713</v>
      </c>
      <c r="Q303" s="17">
        <f>IF(O303&lt;=Dynamisk!$F$51,Data_sorteret!O303,#N/A)</f>
        <v>43.312213175501959</v>
      </c>
      <c r="R303" s="22" t="e">
        <f>IF(AND(O303&gt;=Dynamisk!$F$51,O303&lt;=Dynamisk!$F$50),O303,#N/A)</f>
        <v>#N/A</v>
      </c>
      <c r="S303" s="22" t="e">
        <f>IF(AND(O303&gt;=Dynamisk!$F$50,O303&lt;=Dynamisk!$F$49),O303,#N/A)</f>
        <v>#N/A</v>
      </c>
      <c r="T303" s="34" t="e">
        <f>IF(O303&gt;=Dynamisk!$F$49,Data_sorteret!O303,#N/A)</f>
        <v>#N/A</v>
      </c>
      <c r="U303" s="17">
        <f>IF(P303&gt;=Dynamisk!$F$41,Dynamisk!$F$41,P303)</f>
        <v>74.703333321584452</v>
      </c>
      <c r="V303" s="22">
        <f>(IF(AND(P303&gt;=Dynamisk!$F$41,P303&lt;=Dynamisk!$F$40),P303,(IF(P303&gt;Dynamisk!$F$40,Dynamisk!$F$40,#N/A))))-U303</f>
        <v>2.8554551963832608</v>
      </c>
      <c r="W303" s="22" t="e">
        <f>(IF(AND(P303&gt;=Dynamisk!$F$40,P303&lt;=Dynamisk!$F$39),P303,(IF(P303&gt;Dynamisk!$F$39,Dynamisk!$F$39,#N/A))))-V303-U303</f>
        <v>#N/A</v>
      </c>
      <c r="X303" s="23" t="e">
        <f>(IF(AND(P303&gt;=Dynamisk!$F$39,P303&lt;=Dynamisk!$F$38),P303,(IF(P303&gt;Dynamisk!$F$38,Dynamisk!$F$38,#N/A))))-V303-U303-W303</f>
        <v>#N/A</v>
      </c>
    </row>
    <row r="304" spans="1:24" x14ac:dyDescent="0.15">
      <c r="A304">
        <v>180</v>
      </c>
      <c r="B304">
        <v>180</v>
      </c>
      <c r="C304" t="s">
        <v>235</v>
      </c>
      <c r="D304" s="1">
        <v>15.72083333333333</v>
      </c>
      <c r="E304" s="2">
        <f t="shared" si="20"/>
        <v>1.2791666666666703</v>
      </c>
      <c r="F304" s="1">
        <f>Dynamisk!$C$14</f>
        <v>27.397260273972602</v>
      </c>
      <c r="G304" s="1">
        <f t="shared" si="21"/>
        <v>1.1415525114155252</v>
      </c>
      <c r="H304" s="2">
        <f>Dynamisk!$C$15</f>
        <v>34.246575342465754</v>
      </c>
      <c r="I304" s="2">
        <f>E304/$E$4*Dynamisk!$C$16</f>
        <v>15.412903914099457</v>
      </c>
      <c r="J304" s="2">
        <f t="shared" si="22"/>
        <v>0.6422043297541441</v>
      </c>
      <c r="K304" s="2">
        <f>E304/$E$4*Dynamisk!$C$17</f>
        <v>19.266129892624321</v>
      </c>
      <c r="L304" s="2">
        <f>(E304/$E$4)*Dynamisk!$C$16+F304</f>
        <v>42.810164188072058</v>
      </c>
      <c r="M304" s="2">
        <f>Dynamisk!$C$20/365</f>
        <v>34.246575342465754</v>
      </c>
      <c r="N304" s="2">
        <f t="shared" si="23"/>
        <v>1.4269406392694064</v>
      </c>
      <c r="O304" s="2">
        <f>(E304/$E$4)*Dynamisk!$C$16+F304</f>
        <v>42.810164188072058</v>
      </c>
      <c r="P304" s="2">
        <f t="shared" si="24"/>
        <v>77.056739530537811</v>
      </c>
      <c r="Q304" s="17">
        <f>IF(O304&lt;=Dynamisk!$F$51,Data_sorteret!O304,#N/A)</f>
        <v>42.810164188072058</v>
      </c>
      <c r="R304" s="22" t="e">
        <f>IF(AND(O304&gt;=Dynamisk!$F$51,O304&lt;=Dynamisk!$F$50),O304,#N/A)</f>
        <v>#N/A</v>
      </c>
      <c r="S304" s="22" t="e">
        <f>IF(AND(O304&gt;=Dynamisk!$F$50,O304&lt;=Dynamisk!$F$49),O304,#N/A)</f>
        <v>#N/A</v>
      </c>
      <c r="T304" s="34" t="e">
        <f>IF(O304&gt;=Dynamisk!$F$49,Data_sorteret!O304,#N/A)</f>
        <v>#N/A</v>
      </c>
      <c r="U304" s="17">
        <f>IF(P304&gt;=Dynamisk!$F$41,Dynamisk!$F$41,P304)</f>
        <v>74.703333321584452</v>
      </c>
      <c r="V304" s="22">
        <f>(IF(AND(P304&gt;=Dynamisk!$F$41,P304&lt;=Dynamisk!$F$40),P304,(IF(P304&gt;Dynamisk!$F$40,Dynamisk!$F$40,#N/A))))-U304</f>
        <v>2.3534062089533592</v>
      </c>
      <c r="W304" s="22" t="e">
        <f>(IF(AND(P304&gt;=Dynamisk!$F$40,P304&lt;=Dynamisk!$F$39),P304,(IF(P304&gt;Dynamisk!$F$39,Dynamisk!$F$39,#N/A))))-V304-U304</f>
        <v>#N/A</v>
      </c>
      <c r="X304" s="23" t="e">
        <f>(IF(AND(P304&gt;=Dynamisk!$F$39,P304&lt;=Dynamisk!$F$38),P304,(IF(P304&gt;Dynamisk!$F$38,Dynamisk!$F$38,#N/A))))-V304-U304-W304</f>
        <v>#N/A</v>
      </c>
    </row>
    <row r="305" spans="1:24" x14ac:dyDescent="0.15">
      <c r="A305">
        <v>127</v>
      </c>
      <c r="B305">
        <v>127</v>
      </c>
      <c r="C305" t="s">
        <v>182</v>
      </c>
      <c r="D305" s="1">
        <v>15.75</v>
      </c>
      <c r="E305" s="2">
        <f t="shared" si="20"/>
        <v>1.25</v>
      </c>
      <c r="F305" s="1">
        <f>Dynamisk!$C$14</f>
        <v>27.397260273972602</v>
      </c>
      <c r="G305" s="1">
        <f t="shared" si="21"/>
        <v>1.1415525114155252</v>
      </c>
      <c r="H305" s="2">
        <f>Dynamisk!$C$15</f>
        <v>34.246575342465754</v>
      </c>
      <c r="I305" s="2">
        <f>E305/$E$4*Dynamisk!$C$16</f>
        <v>15.06146962289845</v>
      </c>
      <c r="J305" s="2">
        <f t="shared" si="22"/>
        <v>0.62756123428743538</v>
      </c>
      <c r="K305" s="2">
        <f>E305/$E$4*Dynamisk!$C$17</f>
        <v>18.826837028623061</v>
      </c>
      <c r="L305" s="2">
        <f>(E305/$E$4)*Dynamisk!$C$16+F305</f>
        <v>42.458729896871048</v>
      </c>
      <c r="M305" s="2">
        <f>Dynamisk!$C$20/365</f>
        <v>34.246575342465754</v>
      </c>
      <c r="N305" s="2">
        <f t="shared" si="23"/>
        <v>1.4269406392694064</v>
      </c>
      <c r="O305" s="2">
        <f>(E305/$E$4)*Dynamisk!$C$16+F305</f>
        <v>42.458729896871048</v>
      </c>
      <c r="P305" s="2">
        <f t="shared" si="24"/>
        <v>76.705305239336809</v>
      </c>
      <c r="Q305" s="17">
        <f>IF(O305&lt;=Dynamisk!$F$51,Data_sorteret!O305,#N/A)</f>
        <v>42.458729896871048</v>
      </c>
      <c r="R305" s="22" t="e">
        <f>IF(AND(O305&gt;=Dynamisk!$F$51,O305&lt;=Dynamisk!$F$50),O305,#N/A)</f>
        <v>#N/A</v>
      </c>
      <c r="S305" s="22" t="e">
        <f>IF(AND(O305&gt;=Dynamisk!$F$50,O305&lt;=Dynamisk!$F$49),O305,#N/A)</f>
        <v>#N/A</v>
      </c>
      <c r="T305" s="34" t="e">
        <f>IF(O305&gt;=Dynamisk!$F$49,Data_sorteret!O305,#N/A)</f>
        <v>#N/A</v>
      </c>
      <c r="U305" s="17">
        <f>IF(P305&gt;=Dynamisk!$F$41,Dynamisk!$F$41,P305)</f>
        <v>74.703333321584452</v>
      </c>
      <c r="V305" s="22">
        <f>(IF(AND(P305&gt;=Dynamisk!$F$41,P305&lt;=Dynamisk!$F$40),P305,(IF(P305&gt;Dynamisk!$F$40,Dynamisk!$F$40,#N/A))))-U305</f>
        <v>2.0019719177523569</v>
      </c>
      <c r="W305" s="22" t="e">
        <f>(IF(AND(P305&gt;=Dynamisk!$F$40,P305&lt;=Dynamisk!$F$39),P305,(IF(P305&gt;Dynamisk!$F$39,Dynamisk!$F$39,#N/A))))-V305-U305</f>
        <v>#N/A</v>
      </c>
      <c r="X305" s="23" t="e">
        <f>(IF(AND(P305&gt;=Dynamisk!$F$39,P305&lt;=Dynamisk!$F$38),P305,(IF(P305&gt;Dynamisk!$F$38,Dynamisk!$F$38,#N/A))))-V305-U305-W305</f>
        <v>#N/A</v>
      </c>
    </row>
    <row r="306" spans="1:24" x14ac:dyDescent="0.15">
      <c r="A306">
        <v>265</v>
      </c>
      <c r="B306">
        <v>265</v>
      </c>
      <c r="C306" t="s">
        <v>320</v>
      </c>
      <c r="D306" s="1">
        <v>15.758333333333331</v>
      </c>
      <c r="E306" s="2">
        <f t="shared" si="20"/>
        <v>1.2416666666666689</v>
      </c>
      <c r="F306" s="1">
        <f>Dynamisk!$C$14</f>
        <v>27.397260273972602</v>
      </c>
      <c r="G306" s="1">
        <f t="shared" si="21"/>
        <v>1.1415525114155252</v>
      </c>
      <c r="H306" s="2">
        <f>Dynamisk!$C$15</f>
        <v>34.246575342465754</v>
      </c>
      <c r="I306" s="2">
        <f>E306/$E$4*Dynamisk!$C$16</f>
        <v>14.961059825412486</v>
      </c>
      <c r="J306" s="2">
        <f t="shared" si="22"/>
        <v>0.62337749272552023</v>
      </c>
      <c r="K306" s="2">
        <f>E306/$E$4*Dynamisk!$C$17</f>
        <v>18.701324781765607</v>
      </c>
      <c r="L306" s="2">
        <f>(E306/$E$4)*Dynamisk!$C$16+F306</f>
        <v>42.358320099385089</v>
      </c>
      <c r="M306" s="2">
        <f>Dynamisk!$C$20/365</f>
        <v>34.246575342465754</v>
      </c>
      <c r="N306" s="2">
        <f t="shared" si="23"/>
        <v>1.4269406392694064</v>
      </c>
      <c r="O306" s="2">
        <f>(E306/$E$4)*Dynamisk!$C$16+F306</f>
        <v>42.358320099385089</v>
      </c>
      <c r="P306" s="2">
        <f t="shared" si="24"/>
        <v>76.604895441850843</v>
      </c>
      <c r="Q306" s="17">
        <f>IF(O306&lt;=Dynamisk!$F$51,Data_sorteret!O306,#N/A)</f>
        <v>42.358320099385089</v>
      </c>
      <c r="R306" s="22" t="e">
        <f>IF(AND(O306&gt;=Dynamisk!$F$51,O306&lt;=Dynamisk!$F$50),O306,#N/A)</f>
        <v>#N/A</v>
      </c>
      <c r="S306" s="22" t="e">
        <f>IF(AND(O306&gt;=Dynamisk!$F$50,O306&lt;=Dynamisk!$F$49),O306,#N/A)</f>
        <v>#N/A</v>
      </c>
      <c r="T306" s="34" t="e">
        <f>IF(O306&gt;=Dynamisk!$F$49,Data_sorteret!O306,#N/A)</f>
        <v>#N/A</v>
      </c>
      <c r="U306" s="17">
        <f>IF(P306&gt;=Dynamisk!$F$41,Dynamisk!$F$41,P306)</f>
        <v>74.703333321584452</v>
      </c>
      <c r="V306" s="22">
        <f>(IF(AND(P306&gt;=Dynamisk!$F$41,P306&lt;=Dynamisk!$F$40),P306,(IF(P306&gt;Dynamisk!$F$40,Dynamisk!$F$40,#N/A))))-U306</f>
        <v>1.9015621202663908</v>
      </c>
      <c r="W306" s="22" t="e">
        <f>(IF(AND(P306&gt;=Dynamisk!$F$40,P306&lt;=Dynamisk!$F$39),P306,(IF(P306&gt;Dynamisk!$F$39,Dynamisk!$F$39,#N/A))))-V306-U306</f>
        <v>#N/A</v>
      </c>
      <c r="X306" s="23" t="e">
        <f>(IF(AND(P306&gt;=Dynamisk!$F$39,P306&lt;=Dynamisk!$F$38),P306,(IF(P306&gt;Dynamisk!$F$38,Dynamisk!$F$38,#N/A))))-V306-U306-W306</f>
        <v>#N/A</v>
      </c>
    </row>
    <row r="307" spans="1:24" x14ac:dyDescent="0.15">
      <c r="A307">
        <v>235</v>
      </c>
      <c r="B307">
        <v>235</v>
      </c>
      <c r="C307" t="s">
        <v>290</v>
      </c>
      <c r="D307" s="1">
        <v>15.762499999999998</v>
      </c>
      <c r="E307" s="2">
        <f t="shared" si="20"/>
        <v>1.2375000000000025</v>
      </c>
      <c r="F307" s="1">
        <f>Dynamisk!$C$14</f>
        <v>27.397260273972602</v>
      </c>
      <c r="G307" s="1">
        <f t="shared" si="21"/>
        <v>1.1415525114155252</v>
      </c>
      <c r="H307" s="2">
        <f>Dynamisk!$C$15</f>
        <v>34.246575342465754</v>
      </c>
      <c r="I307" s="2">
        <f>E307/$E$4*Dynamisk!$C$16</f>
        <v>14.910854926669494</v>
      </c>
      <c r="J307" s="2">
        <f t="shared" si="22"/>
        <v>0.62128562194456227</v>
      </c>
      <c r="K307" s="2">
        <f>E307/$E$4*Dynamisk!$C$17</f>
        <v>18.638568658336869</v>
      </c>
      <c r="L307" s="2">
        <f>(E307/$E$4)*Dynamisk!$C$16+F307</f>
        <v>42.308115200642092</v>
      </c>
      <c r="M307" s="2">
        <f>Dynamisk!$C$20/365</f>
        <v>34.246575342465754</v>
      </c>
      <c r="N307" s="2">
        <f t="shared" si="23"/>
        <v>1.4269406392694064</v>
      </c>
      <c r="O307" s="2">
        <f>(E307/$E$4)*Dynamisk!$C$16+F307</f>
        <v>42.308115200642092</v>
      </c>
      <c r="P307" s="2">
        <f t="shared" si="24"/>
        <v>76.554690543107853</v>
      </c>
      <c r="Q307" s="17">
        <f>IF(O307&lt;=Dynamisk!$F$51,Data_sorteret!O307,#N/A)</f>
        <v>42.308115200642092</v>
      </c>
      <c r="R307" s="22" t="e">
        <f>IF(AND(O307&gt;=Dynamisk!$F$51,O307&lt;=Dynamisk!$F$50),O307,#N/A)</f>
        <v>#N/A</v>
      </c>
      <c r="S307" s="22" t="e">
        <f>IF(AND(O307&gt;=Dynamisk!$F$50,O307&lt;=Dynamisk!$F$49),O307,#N/A)</f>
        <v>#N/A</v>
      </c>
      <c r="T307" s="34" t="e">
        <f>IF(O307&gt;=Dynamisk!$F$49,Data_sorteret!O307,#N/A)</f>
        <v>#N/A</v>
      </c>
      <c r="U307" s="17">
        <f>IF(P307&gt;=Dynamisk!$F$41,Dynamisk!$F$41,P307)</f>
        <v>74.703333321584452</v>
      </c>
      <c r="V307" s="22">
        <f>(IF(AND(P307&gt;=Dynamisk!$F$41,P307&lt;=Dynamisk!$F$40),P307,(IF(P307&gt;Dynamisk!$F$40,Dynamisk!$F$40,#N/A))))-U307</f>
        <v>1.8513572215234007</v>
      </c>
      <c r="W307" s="22" t="e">
        <f>(IF(AND(P307&gt;=Dynamisk!$F$40,P307&lt;=Dynamisk!$F$39),P307,(IF(P307&gt;Dynamisk!$F$39,Dynamisk!$F$39,#N/A))))-V307-U307</f>
        <v>#N/A</v>
      </c>
      <c r="X307" s="23" t="e">
        <f>(IF(AND(P307&gt;=Dynamisk!$F$39,P307&lt;=Dynamisk!$F$38),P307,(IF(P307&gt;Dynamisk!$F$38,Dynamisk!$F$38,#N/A))))-V307-U307-W307</f>
        <v>#N/A</v>
      </c>
    </row>
    <row r="308" spans="1:24" x14ac:dyDescent="0.15">
      <c r="A308">
        <v>154</v>
      </c>
      <c r="B308">
        <v>154</v>
      </c>
      <c r="C308" t="s">
        <v>209</v>
      </c>
      <c r="D308" s="1">
        <v>15.8125</v>
      </c>
      <c r="E308" s="2">
        <f t="shared" si="20"/>
        <v>1.1875</v>
      </c>
      <c r="F308" s="1">
        <f>Dynamisk!$C$14</f>
        <v>27.397260273972602</v>
      </c>
      <c r="G308" s="1">
        <f t="shared" si="21"/>
        <v>1.1415525114155252</v>
      </c>
      <c r="H308" s="2">
        <f>Dynamisk!$C$15</f>
        <v>34.246575342465754</v>
      </c>
      <c r="I308" s="2">
        <f>E308/$E$4*Dynamisk!$C$16</f>
        <v>14.308396141753526</v>
      </c>
      <c r="J308" s="2">
        <f t="shared" si="22"/>
        <v>0.59618317257306364</v>
      </c>
      <c r="K308" s="2">
        <f>E308/$E$4*Dynamisk!$C$17</f>
        <v>17.88549517719191</v>
      </c>
      <c r="L308" s="2">
        <f>(E308/$E$4)*Dynamisk!$C$16+F308</f>
        <v>41.705656415726125</v>
      </c>
      <c r="M308" s="2">
        <f>Dynamisk!$C$20/365</f>
        <v>34.246575342465754</v>
      </c>
      <c r="N308" s="2">
        <f t="shared" si="23"/>
        <v>1.4269406392694064</v>
      </c>
      <c r="O308" s="2">
        <f>(E308/$E$4)*Dynamisk!$C$16+F308</f>
        <v>41.705656415726125</v>
      </c>
      <c r="P308" s="2">
        <f t="shared" si="24"/>
        <v>75.952231758191886</v>
      </c>
      <c r="Q308" s="17">
        <f>IF(O308&lt;=Dynamisk!$F$51,Data_sorteret!O308,#N/A)</f>
        <v>41.705656415726125</v>
      </c>
      <c r="R308" s="22" t="e">
        <f>IF(AND(O308&gt;=Dynamisk!$F$51,O308&lt;=Dynamisk!$F$50),O308,#N/A)</f>
        <v>#N/A</v>
      </c>
      <c r="S308" s="22" t="e">
        <f>IF(AND(O308&gt;=Dynamisk!$F$50,O308&lt;=Dynamisk!$F$49),O308,#N/A)</f>
        <v>#N/A</v>
      </c>
      <c r="T308" s="34" t="e">
        <f>IF(O308&gt;=Dynamisk!$F$49,Data_sorteret!O308,#N/A)</f>
        <v>#N/A</v>
      </c>
      <c r="U308" s="17">
        <f>IF(P308&gt;=Dynamisk!$F$41,Dynamisk!$F$41,P308)</f>
        <v>74.703333321584452</v>
      </c>
      <c r="V308" s="22">
        <f>(IF(AND(P308&gt;=Dynamisk!$F$41,P308&lt;=Dynamisk!$F$40),P308,(IF(P308&gt;Dynamisk!$F$40,Dynamisk!$F$40,#N/A))))-U308</f>
        <v>1.2488984366074334</v>
      </c>
      <c r="W308" s="22" t="e">
        <f>(IF(AND(P308&gt;=Dynamisk!$F$40,P308&lt;=Dynamisk!$F$39),P308,(IF(P308&gt;Dynamisk!$F$39,Dynamisk!$F$39,#N/A))))-V308-U308</f>
        <v>#N/A</v>
      </c>
      <c r="X308" s="23" t="e">
        <f>(IF(AND(P308&gt;=Dynamisk!$F$39,P308&lt;=Dynamisk!$F$38),P308,(IF(P308&gt;Dynamisk!$F$38,Dynamisk!$F$38,#N/A))))-V308-U308-W308</f>
        <v>#N/A</v>
      </c>
    </row>
    <row r="309" spans="1:24" x14ac:dyDescent="0.15">
      <c r="A309">
        <v>250</v>
      </c>
      <c r="B309">
        <v>250</v>
      </c>
      <c r="C309" t="s">
        <v>305</v>
      </c>
      <c r="D309" s="1">
        <v>15.8125</v>
      </c>
      <c r="E309" s="2">
        <f t="shared" si="20"/>
        <v>1.1875</v>
      </c>
      <c r="F309" s="1">
        <f>Dynamisk!$C$14</f>
        <v>27.397260273972602</v>
      </c>
      <c r="G309" s="1">
        <f t="shared" si="21"/>
        <v>1.1415525114155252</v>
      </c>
      <c r="H309" s="2">
        <f>Dynamisk!$C$15</f>
        <v>34.246575342465754</v>
      </c>
      <c r="I309" s="2">
        <f>E309/$E$4*Dynamisk!$C$16</f>
        <v>14.308396141753526</v>
      </c>
      <c r="J309" s="2">
        <f t="shared" si="22"/>
        <v>0.59618317257306364</v>
      </c>
      <c r="K309" s="2">
        <f>E309/$E$4*Dynamisk!$C$17</f>
        <v>17.88549517719191</v>
      </c>
      <c r="L309" s="2">
        <f>(E309/$E$4)*Dynamisk!$C$16+F309</f>
        <v>41.705656415726125</v>
      </c>
      <c r="M309" s="2">
        <f>Dynamisk!$C$20/365</f>
        <v>34.246575342465754</v>
      </c>
      <c r="N309" s="2">
        <f t="shared" si="23"/>
        <v>1.4269406392694064</v>
      </c>
      <c r="O309" s="2">
        <f>(E309/$E$4)*Dynamisk!$C$16+F309</f>
        <v>41.705656415726125</v>
      </c>
      <c r="P309" s="2">
        <f t="shared" si="24"/>
        <v>75.952231758191886</v>
      </c>
      <c r="Q309" s="17">
        <f>IF(O309&lt;=Dynamisk!$F$51,Data_sorteret!O309,#N/A)</f>
        <v>41.705656415726125</v>
      </c>
      <c r="R309" s="22" t="e">
        <f>IF(AND(O309&gt;=Dynamisk!$F$51,O309&lt;=Dynamisk!$F$50),O309,#N/A)</f>
        <v>#N/A</v>
      </c>
      <c r="S309" s="22" t="e">
        <f>IF(AND(O309&gt;=Dynamisk!$F$50,O309&lt;=Dynamisk!$F$49),O309,#N/A)</f>
        <v>#N/A</v>
      </c>
      <c r="T309" s="34" t="e">
        <f>IF(O309&gt;=Dynamisk!$F$49,Data_sorteret!O309,#N/A)</f>
        <v>#N/A</v>
      </c>
      <c r="U309" s="17">
        <f>IF(P309&gt;=Dynamisk!$F$41,Dynamisk!$F$41,P309)</f>
        <v>74.703333321584452</v>
      </c>
      <c r="V309" s="22">
        <f>(IF(AND(P309&gt;=Dynamisk!$F$41,P309&lt;=Dynamisk!$F$40),P309,(IF(P309&gt;Dynamisk!$F$40,Dynamisk!$F$40,#N/A))))-U309</f>
        <v>1.2488984366074334</v>
      </c>
      <c r="W309" s="22" t="e">
        <f>(IF(AND(P309&gt;=Dynamisk!$F$40,P309&lt;=Dynamisk!$F$39),P309,(IF(P309&gt;Dynamisk!$F$39,Dynamisk!$F$39,#N/A))))-V309-U309</f>
        <v>#N/A</v>
      </c>
      <c r="X309" s="23" t="e">
        <f>(IF(AND(P309&gt;=Dynamisk!$F$39,P309&lt;=Dynamisk!$F$38),P309,(IF(P309&gt;Dynamisk!$F$38,Dynamisk!$F$38,#N/A))))-V309-U309-W309</f>
        <v>#N/A</v>
      </c>
    </row>
    <row r="310" spans="1:24" x14ac:dyDescent="0.15">
      <c r="A310">
        <v>245</v>
      </c>
      <c r="B310">
        <v>245</v>
      </c>
      <c r="C310" t="s">
        <v>300</v>
      </c>
      <c r="D310" s="1">
        <v>15.866666666666667</v>
      </c>
      <c r="E310" s="2">
        <f t="shared" si="20"/>
        <v>1.1333333333333329</v>
      </c>
      <c r="F310" s="1">
        <f>Dynamisk!$C$14</f>
        <v>27.397260273972602</v>
      </c>
      <c r="G310" s="1">
        <f t="shared" si="21"/>
        <v>1.1415525114155252</v>
      </c>
      <c r="H310" s="2">
        <f>Dynamisk!$C$15</f>
        <v>34.246575342465754</v>
      </c>
      <c r="I310" s="2">
        <f>E310/$E$4*Dynamisk!$C$16</f>
        <v>13.655732458094588</v>
      </c>
      <c r="J310" s="2">
        <f t="shared" si="22"/>
        <v>0.56898885242060782</v>
      </c>
      <c r="K310" s="2">
        <f>E310/$E$4*Dynamisk!$C$17</f>
        <v>17.069665572618234</v>
      </c>
      <c r="L310" s="2">
        <f>(E310/$E$4)*Dynamisk!$C$16+F310</f>
        <v>41.052992732067189</v>
      </c>
      <c r="M310" s="2">
        <f>Dynamisk!$C$20/365</f>
        <v>34.246575342465754</v>
      </c>
      <c r="N310" s="2">
        <f t="shared" si="23"/>
        <v>1.4269406392694064</v>
      </c>
      <c r="O310" s="2">
        <f>(E310/$E$4)*Dynamisk!$C$16+F310</f>
        <v>41.052992732067189</v>
      </c>
      <c r="P310" s="2">
        <f t="shared" si="24"/>
        <v>75.299568074532942</v>
      </c>
      <c r="Q310" s="17">
        <f>IF(O310&lt;=Dynamisk!$F$51,Data_sorteret!O310,#N/A)</f>
        <v>41.052992732067189</v>
      </c>
      <c r="R310" s="22" t="e">
        <f>IF(AND(O310&gt;=Dynamisk!$F$51,O310&lt;=Dynamisk!$F$50),O310,#N/A)</f>
        <v>#N/A</v>
      </c>
      <c r="S310" s="22" t="e">
        <f>IF(AND(O310&gt;=Dynamisk!$F$50,O310&lt;=Dynamisk!$F$49),O310,#N/A)</f>
        <v>#N/A</v>
      </c>
      <c r="T310" s="34" t="e">
        <f>IF(O310&gt;=Dynamisk!$F$49,Data_sorteret!O310,#N/A)</f>
        <v>#N/A</v>
      </c>
      <c r="U310" s="17">
        <f>IF(P310&gt;=Dynamisk!$F$41,Dynamisk!$F$41,P310)</f>
        <v>74.703333321584452</v>
      </c>
      <c r="V310" s="22">
        <f>(IF(AND(P310&gt;=Dynamisk!$F$41,P310&lt;=Dynamisk!$F$40),P310,(IF(P310&gt;Dynamisk!$F$40,Dynamisk!$F$40,#N/A))))-U310</f>
        <v>0.59623475294849015</v>
      </c>
      <c r="W310" s="22" t="e">
        <f>(IF(AND(P310&gt;=Dynamisk!$F$40,P310&lt;=Dynamisk!$F$39),P310,(IF(P310&gt;Dynamisk!$F$39,Dynamisk!$F$39,#N/A))))-V310-U310</f>
        <v>#N/A</v>
      </c>
      <c r="X310" s="23" t="e">
        <f>(IF(AND(P310&gt;=Dynamisk!$F$39,P310&lt;=Dynamisk!$F$38),P310,(IF(P310&gt;Dynamisk!$F$38,Dynamisk!$F$38,#N/A))))-V310-U310-W310</f>
        <v>#N/A</v>
      </c>
    </row>
    <row r="311" spans="1:24" x14ac:dyDescent="0.15">
      <c r="A311">
        <v>193</v>
      </c>
      <c r="B311">
        <v>193</v>
      </c>
      <c r="C311" t="s">
        <v>248</v>
      </c>
      <c r="D311" s="1">
        <v>16.033333333333331</v>
      </c>
      <c r="E311" s="2">
        <f t="shared" si="20"/>
        <v>0.96666666666666856</v>
      </c>
      <c r="F311" s="1">
        <f>Dynamisk!$C$14</f>
        <v>27.397260273972602</v>
      </c>
      <c r="G311" s="1">
        <f t="shared" si="21"/>
        <v>1.1415525114155252</v>
      </c>
      <c r="H311" s="2">
        <f>Dynamisk!$C$15</f>
        <v>34.246575342465754</v>
      </c>
      <c r="I311" s="2">
        <f>E311/$E$4*Dynamisk!$C$16</f>
        <v>11.647536508374824</v>
      </c>
      <c r="J311" s="2">
        <f t="shared" si="22"/>
        <v>0.48531402118228434</v>
      </c>
      <c r="K311" s="2">
        <f>E311/$E$4*Dynamisk!$C$17</f>
        <v>14.559420635468529</v>
      </c>
      <c r="L311" s="2">
        <f>(E311/$E$4)*Dynamisk!$C$16+F311</f>
        <v>39.044796782347426</v>
      </c>
      <c r="M311" s="2">
        <f>Dynamisk!$C$20/365</f>
        <v>34.246575342465754</v>
      </c>
      <c r="N311" s="2">
        <f t="shared" si="23"/>
        <v>1.4269406392694064</v>
      </c>
      <c r="O311" s="2">
        <f>(E311/$E$4)*Dynamisk!$C$16+F311</f>
        <v>39.044796782347426</v>
      </c>
      <c r="P311" s="2">
        <f t="shared" si="24"/>
        <v>73.291372124813179</v>
      </c>
      <c r="Q311" s="17">
        <f>IF(O311&lt;=Dynamisk!$F$51,Data_sorteret!O311,#N/A)</f>
        <v>39.044796782347426</v>
      </c>
      <c r="R311" s="22" t="e">
        <f>IF(AND(O311&gt;=Dynamisk!$F$51,O311&lt;=Dynamisk!$F$50),O311,#N/A)</f>
        <v>#N/A</v>
      </c>
      <c r="S311" s="22" t="e">
        <f>IF(AND(O311&gt;=Dynamisk!$F$50,O311&lt;=Dynamisk!$F$49),O311,#N/A)</f>
        <v>#N/A</v>
      </c>
      <c r="T311" s="34" t="e">
        <f>IF(O311&gt;=Dynamisk!$F$49,Data_sorteret!O311,#N/A)</f>
        <v>#N/A</v>
      </c>
      <c r="U311" s="17">
        <f>IF(P311&gt;=Dynamisk!$F$41,Dynamisk!$F$41,P311)</f>
        <v>73.291372124813179</v>
      </c>
      <c r="V311" s="22" t="e">
        <f>(IF(AND(P311&gt;=Dynamisk!$F$41,P311&lt;=Dynamisk!$F$40),P311,(IF(P311&gt;Dynamisk!$F$40,Dynamisk!$F$40,#N/A))))-U311</f>
        <v>#N/A</v>
      </c>
      <c r="W311" s="22" t="e">
        <f>(IF(AND(P311&gt;=Dynamisk!$F$40,P311&lt;=Dynamisk!$F$39),P311,(IF(P311&gt;Dynamisk!$F$39,Dynamisk!$F$39,#N/A))))-V311-U311</f>
        <v>#N/A</v>
      </c>
      <c r="X311" s="23" t="e">
        <f>(IF(AND(P311&gt;=Dynamisk!$F$39,P311&lt;=Dynamisk!$F$38),P311,(IF(P311&gt;Dynamisk!$F$38,Dynamisk!$F$38,#N/A))))-V311-U311-W311</f>
        <v>#N/A</v>
      </c>
    </row>
    <row r="312" spans="1:24" x14ac:dyDescent="0.15">
      <c r="A312">
        <v>205</v>
      </c>
      <c r="B312">
        <v>205</v>
      </c>
      <c r="C312" t="s">
        <v>260</v>
      </c>
      <c r="D312" s="1">
        <v>16.062499999999996</v>
      </c>
      <c r="E312" s="2">
        <f t="shared" si="20"/>
        <v>0.93750000000000355</v>
      </c>
      <c r="F312" s="1">
        <f>Dynamisk!$C$14</f>
        <v>27.397260273972602</v>
      </c>
      <c r="G312" s="1">
        <f t="shared" si="21"/>
        <v>1.1415525114155252</v>
      </c>
      <c r="H312" s="2">
        <f>Dynamisk!$C$15</f>
        <v>34.246575342465754</v>
      </c>
      <c r="I312" s="2">
        <f>E312/$E$4*Dynamisk!$C$16</f>
        <v>11.29610221717388</v>
      </c>
      <c r="J312" s="2">
        <f t="shared" si="22"/>
        <v>0.47067092571557834</v>
      </c>
      <c r="K312" s="2">
        <f>E312/$E$4*Dynamisk!$C$17</f>
        <v>14.120127771467351</v>
      </c>
      <c r="L312" s="2">
        <f>(E312/$E$4)*Dynamisk!$C$16+F312</f>
        <v>38.69336249114648</v>
      </c>
      <c r="M312" s="2">
        <f>Dynamisk!$C$20/365</f>
        <v>34.246575342465754</v>
      </c>
      <c r="N312" s="2">
        <f t="shared" si="23"/>
        <v>1.4269406392694064</v>
      </c>
      <c r="O312" s="2">
        <f>(E312/$E$4)*Dynamisk!$C$16+F312</f>
        <v>38.69336249114648</v>
      </c>
      <c r="P312" s="2">
        <f t="shared" si="24"/>
        <v>72.939937833612234</v>
      </c>
      <c r="Q312" s="17">
        <f>IF(O312&lt;=Dynamisk!$F$51,Data_sorteret!O312,#N/A)</f>
        <v>38.69336249114648</v>
      </c>
      <c r="R312" s="22" t="e">
        <f>IF(AND(O312&gt;=Dynamisk!$F$51,O312&lt;=Dynamisk!$F$50),O312,#N/A)</f>
        <v>#N/A</v>
      </c>
      <c r="S312" s="22" t="e">
        <f>IF(AND(O312&gt;=Dynamisk!$F$50,O312&lt;=Dynamisk!$F$49),O312,#N/A)</f>
        <v>#N/A</v>
      </c>
      <c r="T312" s="34" t="e">
        <f>IF(O312&gt;=Dynamisk!$F$49,Data_sorteret!O312,#N/A)</f>
        <v>#N/A</v>
      </c>
      <c r="U312" s="17">
        <f>IF(P312&gt;=Dynamisk!$F$41,Dynamisk!$F$41,P312)</f>
        <v>72.939937833612234</v>
      </c>
      <c r="V312" s="22" t="e">
        <f>(IF(AND(P312&gt;=Dynamisk!$F$41,P312&lt;=Dynamisk!$F$40),P312,(IF(P312&gt;Dynamisk!$F$40,Dynamisk!$F$40,#N/A))))-U312</f>
        <v>#N/A</v>
      </c>
      <c r="W312" s="22" t="e">
        <f>(IF(AND(P312&gt;=Dynamisk!$F$40,P312&lt;=Dynamisk!$F$39),P312,(IF(P312&gt;Dynamisk!$F$39,Dynamisk!$F$39,#N/A))))-V312-U312</f>
        <v>#N/A</v>
      </c>
      <c r="X312" s="23" t="e">
        <f>(IF(AND(P312&gt;=Dynamisk!$F$39,P312&lt;=Dynamisk!$F$38),P312,(IF(P312&gt;Dynamisk!$F$38,Dynamisk!$F$38,#N/A))))-V312-U312-W312</f>
        <v>#N/A</v>
      </c>
    </row>
    <row r="313" spans="1:24" x14ac:dyDescent="0.15">
      <c r="A313">
        <v>226</v>
      </c>
      <c r="B313">
        <v>226</v>
      </c>
      <c r="C313" t="s">
        <v>281</v>
      </c>
      <c r="D313" s="1">
        <v>16.158333333333335</v>
      </c>
      <c r="E313" s="2">
        <f t="shared" si="20"/>
        <v>0.84166666666666501</v>
      </c>
      <c r="F313" s="1">
        <f>Dynamisk!$C$14</f>
        <v>27.397260273972602</v>
      </c>
      <c r="G313" s="1">
        <f t="shared" si="21"/>
        <v>1.1415525114155252</v>
      </c>
      <c r="H313" s="2">
        <f>Dynamisk!$C$15</f>
        <v>34.246575342465754</v>
      </c>
      <c r="I313" s="2">
        <f>E313/$E$4*Dynamisk!$C$16</f>
        <v>10.141389546084936</v>
      </c>
      <c r="J313" s="2">
        <f t="shared" si="22"/>
        <v>0.42255789775353897</v>
      </c>
      <c r="K313" s="2">
        <f>E313/$E$4*Dynamisk!$C$17</f>
        <v>12.676736932606168</v>
      </c>
      <c r="L313" s="2">
        <f>(E313/$E$4)*Dynamisk!$C$16+F313</f>
        <v>37.538649820057536</v>
      </c>
      <c r="M313" s="2">
        <f>Dynamisk!$C$20/365</f>
        <v>34.246575342465754</v>
      </c>
      <c r="N313" s="2">
        <f t="shared" si="23"/>
        <v>1.4269406392694064</v>
      </c>
      <c r="O313" s="2">
        <f>(E313/$E$4)*Dynamisk!$C$16+F313</f>
        <v>37.538649820057536</v>
      </c>
      <c r="P313" s="2">
        <f t="shared" si="24"/>
        <v>71.78522516252329</v>
      </c>
      <c r="Q313" s="17">
        <f>IF(O313&lt;=Dynamisk!$F$51,Data_sorteret!O313,#N/A)</f>
        <v>37.538649820057536</v>
      </c>
      <c r="R313" s="22" t="e">
        <f>IF(AND(O313&gt;=Dynamisk!$F$51,O313&lt;=Dynamisk!$F$50),O313,#N/A)</f>
        <v>#N/A</v>
      </c>
      <c r="S313" s="22" t="e">
        <f>IF(AND(O313&gt;=Dynamisk!$F$50,O313&lt;=Dynamisk!$F$49),O313,#N/A)</f>
        <v>#N/A</v>
      </c>
      <c r="T313" s="34" t="e">
        <f>IF(O313&gt;=Dynamisk!$F$49,Data_sorteret!O313,#N/A)</f>
        <v>#N/A</v>
      </c>
      <c r="U313" s="17">
        <f>IF(P313&gt;=Dynamisk!$F$41,Dynamisk!$F$41,P313)</f>
        <v>71.78522516252329</v>
      </c>
      <c r="V313" s="22" t="e">
        <f>(IF(AND(P313&gt;=Dynamisk!$F$41,P313&lt;=Dynamisk!$F$40),P313,(IF(P313&gt;Dynamisk!$F$40,Dynamisk!$F$40,#N/A))))-U313</f>
        <v>#N/A</v>
      </c>
      <c r="W313" s="22" t="e">
        <f>(IF(AND(P313&gt;=Dynamisk!$F$40,P313&lt;=Dynamisk!$F$39),P313,(IF(P313&gt;Dynamisk!$F$39,Dynamisk!$F$39,#N/A))))-V313-U313</f>
        <v>#N/A</v>
      </c>
      <c r="X313" s="23" t="e">
        <f>(IF(AND(P313&gt;=Dynamisk!$F$39,P313&lt;=Dynamisk!$F$38),P313,(IF(P313&gt;Dynamisk!$F$38,Dynamisk!$F$38,#N/A))))-V313-U313-W313</f>
        <v>#N/A</v>
      </c>
    </row>
    <row r="314" spans="1:24" x14ac:dyDescent="0.15">
      <c r="A314">
        <v>189</v>
      </c>
      <c r="B314">
        <v>189</v>
      </c>
      <c r="C314" t="s">
        <v>244</v>
      </c>
      <c r="D314" s="1">
        <v>16.162499999999998</v>
      </c>
      <c r="E314" s="2">
        <f t="shared" si="20"/>
        <v>0.83750000000000213</v>
      </c>
      <c r="F314" s="1">
        <f>Dynamisk!$C$14</f>
        <v>27.397260273972602</v>
      </c>
      <c r="G314" s="1">
        <f t="shared" si="21"/>
        <v>1.1415525114155252</v>
      </c>
      <c r="H314" s="2">
        <f>Dynamisk!$C$15</f>
        <v>34.246575342465754</v>
      </c>
      <c r="I314" s="2">
        <f>E314/$E$4*Dynamisk!$C$16</f>
        <v>10.091184647341986</v>
      </c>
      <c r="J314" s="2">
        <f t="shared" si="22"/>
        <v>0.42046602697258278</v>
      </c>
      <c r="K314" s="2">
        <f>E314/$E$4*Dynamisk!$C$17</f>
        <v>12.613980809177484</v>
      </c>
      <c r="L314" s="2">
        <f>(E314/$E$4)*Dynamisk!$C$16+F314</f>
        <v>37.488444921314588</v>
      </c>
      <c r="M314" s="2">
        <f>Dynamisk!$C$20/365</f>
        <v>34.246575342465754</v>
      </c>
      <c r="N314" s="2">
        <f t="shared" si="23"/>
        <v>1.4269406392694064</v>
      </c>
      <c r="O314" s="2">
        <f>(E314/$E$4)*Dynamisk!$C$16+F314</f>
        <v>37.488444921314588</v>
      </c>
      <c r="P314" s="2">
        <f t="shared" si="24"/>
        <v>71.735020263780342</v>
      </c>
      <c r="Q314" s="17">
        <f>IF(O314&lt;=Dynamisk!$F$51,Data_sorteret!O314,#N/A)</f>
        <v>37.488444921314588</v>
      </c>
      <c r="R314" s="22" t="e">
        <f>IF(AND(O314&gt;=Dynamisk!$F$51,O314&lt;=Dynamisk!$F$50),O314,#N/A)</f>
        <v>#N/A</v>
      </c>
      <c r="S314" s="22" t="e">
        <f>IF(AND(O314&gt;=Dynamisk!$F$50,O314&lt;=Dynamisk!$F$49),O314,#N/A)</f>
        <v>#N/A</v>
      </c>
      <c r="T314" s="34" t="e">
        <f>IF(O314&gt;=Dynamisk!$F$49,Data_sorteret!O314,#N/A)</f>
        <v>#N/A</v>
      </c>
      <c r="U314" s="17">
        <f>IF(P314&gt;=Dynamisk!$F$41,Dynamisk!$F$41,P314)</f>
        <v>71.735020263780342</v>
      </c>
      <c r="V314" s="22" t="e">
        <f>(IF(AND(P314&gt;=Dynamisk!$F$41,P314&lt;=Dynamisk!$F$40),P314,(IF(P314&gt;Dynamisk!$F$40,Dynamisk!$F$40,#N/A))))-U314</f>
        <v>#N/A</v>
      </c>
      <c r="W314" s="22" t="e">
        <f>(IF(AND(P314&gt;=Dynamisk!$F$40,P314&lt;=Dynamisk!$F$39),P314,(IF(P314&gt;Dynamisk!$F$39,Dynamisk!$F$39,#N/A))))-V314-U314</f>
        <v>#N/A</v>
      </c>
      <c r="X314" s="23" t="e">
        <f>(IF(AND(P314&gt;=Dynamisk!$F$39,P314&lt;=Dynamisk!$F$38),P314,(IF(P314&gt;Dynamisk!$F$38,Dynamisk!$F$38,#N/A))))-V314-U314-W314</f>
        <v>#N/A</v>
      </c>
    </row>
    <row r="315" spans="1:24" x14ac:dyDescent="0.15">
      <c r="A315">
        <v>234</v>
      </c>
      <c r="B315">
        <v>234</v>
      </c>
      <c r="C315" t="s">
        <v>289</v>
      </c>
      <c r="D315" s="1">
        <v>16.30833333333333</v>
      </c>
      <c r="E315" s="2">
        <f t="shared" si="20"/>
        <v>0.69166666666666998</v>
      </c>
      <c r="F315" s="1">
        <f>Dynamisk!$C$14</f>
        <v>27.397260273972602</v>
      </c>
      <c r="G315" s="1">
        <f t="shared" si="21"/>
        <v>1.1415525114155252</v>
      </c>
      <c r="H315" s="2">
        <f>Dynamisk!$C$15</f>
        <v>34.246575342465754</v>
      </c>
      <c r="I315" s="2">
        <f>E315/$E$4*Dynamisk!$C$16</f>
        <v>8.3340131913371813</v>
      </c>
      <c r="J315" s="2">
        <f t="shared" si="22"/>
        <v>0.34725054963904922</v>
      </c>
      <c r="K315" s="2">
        <f>E315/$E$4*Dynamisk!$C$17</f>
        <v>10.417516489171478</v>
      </c>
      <c r="L315" s="2">
        <f>(E315/$E$4)*Dynamisk!$C$16+F315</f>
        <v>35.731273465309783</v>
      </c>
      <c r="M315" s="2">
        <f>Dynamisk!$C$20/365</f>
        <v>34.246575342465754</v>
      </c>
      <c r="N315" s="2">
        <f t="shared" si="23"/>
        <v>1.4269406392694064</v>
      </c>
      <c r="O315" s="2">
        <f>(E315/$E$4)*Dynamisk!$C$16+F315</f>
        <v>35.731273465309783</v>
      </c>
      <c r="P315" s="2">
        <f t="shared" si="24"/>
        <v>69.977848807775544</v>
      </c>
      <c r="Q315" s="17">
        <f>IF(O315&lt;=Dynamisk!$F$51,Data_sorteret!O315,#N/A)</f>
        <v>35.731273465309783</v>
      </c>
      <c r="R315" s="22" t="e">
        <f>IF(AND(O315&gt;=Dynamisk!$F$51,O315&lt;=Dynamisk!$F$50),O315,#N/A)</f>
        <v>#N/A</v>
      </c>
      <c r="S315" s="22" t="e">
        <f>IF(AND(O315&gt;=Dynamisk!$F$50,O315&lt;=Dynamisk!$F$49),O315,#N/A)</f>
        <v>#N/A</v>
      </c>
      <c r="T315" s="34" t="e">
        <f>IF(O315&gt;=Dynamisk!$F$49,Data_sorteret!O315,#N/A)</f>
        <v>#N/A</v>
      </c>
      <c r="U315" s="17">
        <f>IF(P315&gt;=Dynamisk!$F$41,Dynamisk!$F$41,P315)</f>
        <v>69.977848807775544</v>
      </c>
      <c r="V315" s="22" t="e">
        <f>(IF(AND(P315&gt;=Dynamisk!$F$41,P315&lt;=Dynamisk!$F$40),P315,(IF(P315&gt;Dynamisk!$F$40,Dynamisk!$F$40,#N/A))))-U315</f>
        <v>#N/A</v>
      </c>
      <c r="W315" s="22" t="e">
        <f>(IF(AND(P315&gt;=Dynamisk!$F$40,P315&lt;=Dynamisk!$F$39),P315,(IF(P315&gt;Dynamisk!$F$39,Dynamisk!$F$39,#N/A))))-V315-U315</f>
        <v>#N/A</v>
      </c>
      <c r="X315" s="23" t="e">
        <f>(IF(AND(P315&gt;=Dynamisk!$F$39,P315&lt;=Dynamisk!$F$38),P315,(IF(P315&gt;Dynamisk!$F$38,Dynamisk!$F$38,#N/A))))-V315-U315-W315</f>
        <v>#N/A</v>
      </c>
    </row>
    <row r="316" spans="1:24" x14ac:dyDescent="0.15">
      <c r="A316">
        <v>206</v>
      </c>
      <c r="B316">
        <v>206</v>
      </c>
      <c r="C316" t="s">
        <v>261</v>
      </c>
      <c r="D316" s="1">
        <v>16.433333333333334</v>
      </c>
      <c r="E316" s="2">
        <f t="shared" si="20"/>
        <v>0.56666666666666643</v>
      </c>
      <c r="F316" s="1">
        <f>Dynamisk!$C$14</f>
        <v>27.397260273972602</v>
      </c>
      <c r="G316" s="1">
        <f t="shared" si="21"/>
        <v>1.1415525114155252</v>
      </c>
      <c r="H316" s="2">
        <f>Dynamisk!$C$15</f>
        <v>34.246575342465754</v>
      </c>
      <c r="I316" s="2">
        <f>E316/$E$4*Dynamisk!$C$16</f>
        <v>6.8278662290472942</v>
      </c>
      <c r="J316" s="2">
        <f t="shared" si="22"/>
        <v>0.28449442621030391</v>
      </c>
      <c r="K316" s="2">
        <f>E316/$E$4*Dynamisk!$C$17</f>
        <v>8.5348327863091171</v>
      </c>
      <c r="L316" s="2">
        <f>(E316/$E$4)*Dynamisk!$C$16+F316</f>
        <v>34.225126503019894</v>
      </c>
      <c r="M316" s="2">
        <f>Dynamisk!$C$20/365</f>
        <v>34.246575342465754</v>
      </c>
      <c r="N316" s="2">
        <f t="shared" si="23"/>
        <v>1.4269406392694064</v>
      </c>
      <c r="O316" s="2">
        <f>(E316/$E$4)*Dynamisk!$C$16+F316</f>
        <v>34.225126503019894</v>
      </c>
      <c r="P316" s="2">
        <f t="shared" si="24"/>
        <v>68.471701845485654</v>
      </c>
      <c r="Q316" s="17">
        <f>IF(O316&lt;=Dynamisk!$F$51,Data_sorteret!O316,#N/A)</f>
        <v>34.225126503019894</v>
      </c>
      <c r="R316" s="22" t="e">
        <f>IF(AND(O316&gt;=Dynamisk!$F$51,O316&lt;=Dynamisk!$F$50),O316,#N/A)</f>
        <v>#N/A</v>
      </c>
      <c r="S316" s="22" t="e">
        <f>IF(AND(O316&gt;=Dynamisk!$F$50,O316&lt;=Dynamisk!$F$49),O316,#N/A)</f>
        <v>#N/A</v>
      </c>
      <c r="T316" s="34" t="e">
        <f>IF(O316&gt;=Dynamisk!$F$49,Data_sorteret!O316,#N/A)</f>
        <v>#N/A</v>
      </c>
      <c r="U316" s="17">
        <f>IF(P316&gt;=Dynamisk!$F$41,Dynamisk!$F$41,P316)</f>
        <v>68.471701845485654</v>
      </c>
      <c r="V316" s="22" t="e">
        <f>(IF(AND(P316&gt;=Dynamisk!$F$41,P316&lt;=Dynamisk!$F$40),P316,(IF(P316&gt;Dynamisk!$F$40,Dynamisk!$F$40,#N/A))))-U316</f>
        <v>#N/A</v>
      </c>
      <c r="W316" s="22" t="e">
        <f>(IF(AND(P316&gt;=Dynamisk!$F$40,P316&lt;=Dynamisk!$F$39),P316,(IF(P316&gt;Dynamisk!$F$39,Dynamisk!$F$39,#N/A))))-V316-U316</f>
        <v>#N/A</v>
      </c>
      <c r="X316" s="23" t="e">
        <f>(IF(AND(P316&gt;=Dynamisk!$F$39,P316&lt;=Dynamisk!$F$38),P316,(IF(P316&gt;Dynamisk!$F$38,Dynamisk!$F$38,#N/A))))-V316-U316-W316</f>
        <v>#N/A</v>
      </c>
    </row>
    <row r="317" spans="1:24" x14ac:dyDescent="0.15">
      <c r="A317">
        <v>212</v>
      </c>
      <c r="B317">
        <v>212</v>
      </c>
      <c r="C317" t="s">
        <v>267</v>
      </c>
      <c r="D317" s="1">
        <v>16.441666666666659</v>
      </c>
      <c r="E317" s="2">
        <f t="shared" si="20"/>
        <v>0.55833333333334068</v>
      </c>
      <c r="F317" s="1">
        <f>Dynamisk!$C$14</f>
        <v>27.397260273972602</v>
      </c>
      <c r="G317" s="1">
        <f t="shared" si="21"/>
        <v>1.1415525114155252</v>
      </c>
      <c r="H317" s="2">
        <f>Dynamisk!$C$15</f>
        <v>34.246575342465754</v>
      </c>
      <c r="I317" s="2">
        <f>E317/$E$4*Dynamisk!$C$16</f>
        <v>6.7274564315613956</v>
      </c>
      <c r="J317" s="2">
        <f t="shared" si="22"/>
        <v>0.28031068464839148</v>
      </c>
      <c r="K317" s="2">
        <f>E317/$E$4*Dynamisk!$C$17</f>
        <v>8.4093205394517447</v>
      </c>
      <c r="L317" s="2">
        <f>(E317/$E$4)*Dynamisk!$C$16+F317</f>
        <v>34.124716705533999</v>
      </c>
      <c r="M317" s="2">
        <f>Dynamisk!$C$20/365</f>
        <v>34.246575342465754</v>
      </c>
      <c r="N317" s="2">
        <f t="shared" si="23"/>
        <v>1.4269406392694064</v>
      </c>
      <c r="O317" s="2">
        <f>(E317/$E$4)*Dynamisk!$C$16+F317</f>
        <v>34.124716705533999</v>
      </c>
      <c r="P317" s="2">
        <f t="shared" si="24"/>
        <v>68.371292047999745</v>
      </c>
      <c r="Q317" s="17">
        <f>IF(O317&lt;=Dynamisk!$F$51,Data_sorteret!O317,#N/A)</f>
        <v>34.124716705533999</v>
      </c>
      <c r="R317" s="22" t="e">
        <f>IF(AND(O317&gt;=Dynamisk!$F$51,O317&lt;=Dynamisk!$F$50),O317,#N/A)</f>
        <v>#N/A</v>
      </c>
      <c r="S317" s="22" t="e">
        <f>IF(AND(O317&gt;=Dynamisk!$F$50,O317&lt;=Dynamisk!$F$49),O317,#N/A)</f>
        <v>#N/A</v>
      </c>
      <c r="T317" s="34" t="e">
        <f>IF(O317&gt;=Dynamisk!$F$49,Data_sorteret!O317,#N/A)</f>
        <v>#N/A</v>
      </c>
      <c r="U317" s="17">
        <f>IF(P317&gt;=Dynamisk!$F$41,Dynamisk!$F$41,P317)</f>
        <v>68.371292047999745</v>
      </c>
      <c r="V317" s="22" t="e">
        <f>(IF(AND(P317&gt;=Dynamisk!$F$41,P317&lt;=Dynamisk!$F$40),P317,(IF(P317&gt;Dynamisk!$F$40,Dynamisk!$F$40,#N/A))))-U317</f>
        <v>#N/A</v>
      </c>
      <c r="W317" s="22" t="e">
        <f>(IF(AND(P317&gt;=Dynamisk!$F$40,P317&lt;=Dynamisk!$F$39),P317,(IF(P317&gt;Dynamisk!$F$39,Dynamisk!$F$39,#N/A))))-V317-U317</f>
        <v>#N/A</v>
      </c>
      <c r="X317" s="23" t="e">
        <f>(IF(AND(P317&gt;=Dynamisk!$F$39,P317&lt;=Dynamisk!$F$38),P317,(IF(P317&gt;Dynamisk!$F$38,Dynamisk!$F$38,#N/A))))-V317-U317-W317</f>
        <v>#N/A</v>
      </c>
    </row>
    <row r="318" spans="1:24" x14ac:dyDescent="0.15">
      <c r="A318">
        <v>213</v>
      </c>
      <c r="B318">
        <v>213</v>
      </c>
      <c r="C318" t="s">
        <v>268</v>
      </c>
      <c r="D318" s="1">
        <v>16.487500000000001</v>
      </c>
      <c r="E318" s="2">
        <f t="shared" si="20"/>
        <v>0.51249999999999929</v>
      </c>
      <c r="F318" s="1">
        <f>Dynamisk!$C$14</f>
        <v>27.397260273972602</v>
      </c>
      <c r="G318" s="1">
        <f t="shared" si="21"/>
        <v>1.1415525114155252</v>
      </c>
      <c r="H318" s="2">
        <f>Dynamisk!$C$15</f>
        <v>34.246575342465754</v>
      </c>
      <c r="I318" s="2">
        <f>E318/$E$4*Dynamisk!$C$16</f>
        <v>6.1752025453883554</v>
      </c>
      <c r="J318" s="2">
        <f t="shared" si="22"/>
        <v>0.25730010605784814</v>
      </c>
      <c r="K318" s="2">
        <f>E318/$E$4*Dynamisk!$C$17</f>
        <v>7.7190031817354443</v>
      </c>
      <c r="L318" s="2">
        <f>(E318/$E$4)*Dynamisk!$C$16+F318</f>
        <v>33.572462819360958</v>
      </c>
      <c r="M318" s="2">
        <f>Dynamisk!$C$20/365</f>
        <v>34.246575342465754</v>
      </c>
      <c r="N318" s="2">
        <f t="shared" si="23"/>
        <v>1.4269406392694064</v>
      </c>
      <c r="O318" s="2">
        <f>(E318/$E$4)*Dynamisk!$C$16+F318</f>
        <v>33.572462819360958</v>
      </c>
      <c r="P318" s="2">
        <f t="shared" si="24"/>
        <v>67.819038161826711</v>
      </c>
      <c r="Q318" s="17">
        <f>IF(O318&lt;=Dynamisk!$F$51,Data_sorteret!O318,#N/A)</f>
        <v>33.572462819360958</v>
      </c>
      <c r="R318" s="22" t="e">
        <f>IF(AND(O318&gt;=Dynamisk!$F$51,O318&lt;=Dynamisk!$F$50),O318,#N/A)</f>
        <v>#N/A</v>
      </c>
      <c r="S318" s="22" t="e">
        <f>IF(AND(O318&gt;=Dynamisk!$F$50,O318&lt;=Dynamisk!$F$49),O318,#N/A)</f>
        <v>#N/A</v>
      </c>
      <c r="T318" s="34" t="e">
        <f>IF(O318&gt;=Dynamisk!$F$49,Data_sorteret!O318,#N/A)</f>
        <v>#N/A</v>
      </c>
      <c r="U318" s="17">
        <f>IF(P318&gt;=Dynamisk!$F$41,Dynamisk!$F$41,P318)</f>
        <v>67.819038161826711</v>
      </c>
      <c r="V318" s="22" t="e">
        <f>(IF(AND(P318&gt;=Dynamisk!$F$41,P318&lt;=Dynamisk!$F$40),P318,(IF(P318&gt;Dynamisk!$F$40,Dynamisk!$F$40,#N/A))))-U318</f>
        <v>#N/A</v>
      </c>
      <c r="W318" s="22" t="e">
        <f>(IF(AND(P318&gt;=Dynamisk!$F$40,P318&lt;=Dynamisk!$F$39),P318,(IF(P318&gt;Dynamisk!$F$39,Dynamisk!$F$39,#N/A))))-V318-U318</f>
        <v>#N/A</v>
      </c>
      <c r="X318" s="23" t="e">
        <f>(IF(AND(P318&gt;=Dynamisk!$F$39,P318&lt;=Dynamisk!$F$38),P318,(IF(P318&gt;Dynamisk!$F$38,Dynamisk!$F$38,#N/A))))-V318-U318-W318</f>
        <v>#N/A</v>
      </c>
    </row>
    <row r="319" spans="1:24" x14ac:dyDescent="0.15">
      <c r="A319">
        <v>207</v>
      </c>
      <c r="B319">
        <v>207</v>
      </c>
      <c r="C319" t="s">
        <v>262</v>
      </c>
      <c r="D319" s="1">
        <v>16.587500000000002</v>
      </c>
      <c r="E319" s="2">
        <f t="shared" si="20"/>
        <v>0.41249999999999787</v>
      </c>
      <c r="F319" s="1">
        <f>Dynamisk!$C$14</f>
        <v>27.397260273972602</v>
      </c>
      <c r="G319" s="1">
        <f t="shared" si="21"/>
        <v>1.1415525114155252</v>
      </c>
      <c r="H319" s="2">
        <f>Dynamisk!$C$15</f>
        <v>34.246575342465754</v>
      </c>
      <c r="I319" s="2">
        <f>E319/$E$4*Dynamisk!$C$16</f>
        <v>4.9702849755564626</v>
      </c>
      <c r="J319" s="2">
        <f t="shared" si="22"/>
        <v>0.20709520731485262</v>
      </c>
      <c r="K319" s="2">
        <f>E319/$E$4*Dynamisk!$C$17</f>
        <v>6.2128562194455785</v>
      </c>
      <c r="L319" s="2">
        <f>(E319/$E$4)*Dynamisk!$C$16+F319</f>
        <v>32.367545249529066</v>
      </c>
      <c r="M319" s="2">
        <f>Dynamisk!$C$20/365</f>
        <v>34.246575342465754</v>
      </c>
      <c r="N319" s="2">
        <f t="shared" si="23"/>
        <v>1.4269406392694064</v>
      </c>
      <c r="O319" s="2">
        <f>(E319/$E$4)*Dynamisk!$C$16+F319</f>
        <v>32.367545249529066</v>
      </c>
      <c r="P319" s="2">
        <f t="shared" si="24"/>
        <v>66.614120591994833</v>
      </c>
      <c r="Q319" s="17">
        <f>IF(O319&lt;=Dynamisk!$F$51,Data_sorteret!O319,#N/A)</f>
        <v>32.367545249529066</v>
      </c>
      <c r="R319" s="22" t="e">
        <f>IF(AND(O319&gt;=Dynamisk!$F$51,O319&lt;=Dynamisk!$F$50),O319,#N/A)</f>
        <v>#N/A</v>
      </c>
      <c r="S319" s="22" t="e">
        <f>IF(AND(O319&gt;=Dynamisk!$F$50,O319&lt;=Dynamisk!$F$49),O319,#N/A)</f>
        <v>#N/A</v>
      </c>
      <c r="T319" s="34" t="e">
        <f>IF(O319&gt;=Dynamisk!$F$49,Data_sorteret!O319,#N/A)</f>
        <v>#N/A</v>
      </c>
      <c r="U319" s="17">
        <f>IF(P319&gt;=Dynamisk!$F$41,Dynamisk!$F$41,P319)</f>
        <v>66.614120591994833</v>
      </c>
      <c r="V319" s="22" t="e">
        <f>(IF(AND(P319&gt;=Dynamisk!$F$41,P319&lt;=Dynamisk!$F$40),P319,(IF(P319&gt;Dynamisk!$F$40,Dynamisk!$F$40,#N/A))))-U319</f>
        <v>#N/A</v>
      </c>
      <c r="W319" s="22" t="e">
        <f>(IF(AND(P319&gt;=Dynamisk!$F$40,P319&lt;=Dynamisk!$F$39),P319,(IF(P319&gt;Dynamisk!$F$39,Dynamisk!$F$39,#N/A))))-V319-U319</f>
        <v>#N/A</v>
      </c>
      <c r="X319" s="23" t="e">
        <f>(IF(AND(P319&gt;=Dynamisk!$F$39,P319&lt;=Dynamisk!$F$38),P319,(IF(P319&gt;Dynamisk!$F$38,Dynamisk!$F$38,#N/A))))-V319-U319-W319</f>
        <v>#N/A</v>
      </c>
    </row>
    <row r="320" spans="1:24" x14ac:dyDescent="0.15">
      <c r="A320">
        <v>231</v>
      </c>
      <c r="B320">
        <v>231</v>
      </c>
      <c r="C320" t="s">
        <v>286</v>
      </c>
      <c r="D320" s="1">
        <v>16.620833333333334</v>
      </c>
      <c r="E320" s="2">
        <f t="shared" si="20"/>
        <v>0.37916666666666643</v>
      </c>
      <c r="F320" s="1">
        <f>Dynamisk!$C$14</f>
        <v>27.397260273972602</v>
      </c>
      <c r="G320" s="1">
        <f t="shared" si="21"/>
        <v>1.1415525114155252</v>
      </c>
      <c r="H320" s="2">
        <f>Dynamisk!$C$15</f>
        <v>34.246575342465754</v>
      </c>
      <c r="I320" s="2">
        <f>E320/$E$4*Dynamisk!$C$16</f>
        <v>4.5686457856125262</v>
      </c>
      <c r="J320" s="2">
        <f t="shared" si="22"/>
        <v>0.1903602410671886</v>
      </c>
      <c r="K320" s="2">
        <f>E320/$E$4*Dynamisk!$C$17</f>
        <v>5.7108072320156582</v>
      </c>
      <c r="L320" s="2">
        <f>(E320/$E$4)*Dynamisk!$C$16+F320</f>
        <v>31.96590605958513</v>
      </c>
      <c r="M320" s="2">
        <f>Dynamisk!$C$20/365</f>
        <v>34.246575342465754</v>
      </c>
      <c r="N320" s="2">
        <f t="shared" si="23"/>
        <v>1.4269406392694064</v>
      </c>
      <c r="O320" s="2">
        <f>(E320/$E$4)*Dynamisk!$C$16+F320</f>
        <v>31.96590605958513</v>
      </c>
      <c r="P320" s="2">
        <f t="shared" si="24"/>
        <v>66.212481402050884</v>
      </c>
      <c r="Q320" s="17">
        <f>IF(O320&lt;=Dynamisk!$F$51,Data_sorteret!O320,#N/A)</f>
        <v>31.96590605958513</v>
      </c>
      <c r="R320" s="22" t="e">
        <f>IF(AND(O320&gt;=Dynamisk!$F$51,O320&lt;=Dynamisk!$F$50),O320,#N/A)</f>
        <v>#N/A</v>
      </c>
      <c r="S320" s="22" t="e">
        <f>IF(AND(O320&gt;=Dynamisk!$F$50,O320&lt;=Dynamisk!$F$49),O320,#N/A)</f>
        <v>#N/A</v>
      </c>
      <c r="T320" s="34" t="e">
        <f>IF(O320&gt;=Dynamisk!$F$49,Data_sorteret!O320,#N/A)</f>
        <v>#N/A</v>
      </c>
      <c r="U320" s="17">
        <f>IF(P320&gt;=Dynamisk!$F$41,Dynamisk!$F$41,P320)</f>
        <v>66.212481402050884</v>
      </c>
      <c r="V320" s="22" t="e">
        <f>(IF(AND(P320&gt;=Dynamisk!$F$41,P320&lt;=Dynamisk!$F$40),P320,(IF(P320&gt;Dynamisk!$F$40,Dynamisk!$F$40,#N/A))))-U320</f>
        <v>#N/A</v>
      </c>
      <c r="W320" s="22" t="e">
        <f>(IF(AND(P320&gt;=Dynamisk!$F$40,P320&lt;=Dynamisk!$F$39),P320,(IF(P320&gt;Dynamisk!$F$39,Dynamisk!$F$39,#N/A))))-V320-U320</f>
        <v>#N/A</v>
      </c>
      <c r="X320" s="23" t="e">
        <f>(IF(AND(P320&gt;=Dynamisk!$F$39,P320&lt;=Dynamisk!$F$38),P320,(IF(P320&gt;Dynamisk!$F$38,Dynamisk!$F$38,#N/A))))-V320-U320-W320</f>
        <v>#N/A</v>
      </c>
    </row>
    <row r="321" spans="1:24" x14ac:dyDescent="0.15">
      <c r="A321">
        <v>200</v>
      </c>
      <c r="B321">
        <v>200</v>
      </c>
      <c r="C321" t="s">
        <v>255</v>
      </c>
      <c r="D321" s="1">
        <v>16.641666666666666</v>
      </c>
      <c r="E321" s="2">
        <f t="shared" si="20"/>
        <v>0.35833333333333428</v>
      </c>
      <c r="F321" s="1">
        <f>Dynamisk!$C$14</f>
        <v>27.397260273972602</v>
      </c>
      <c r="G321" s="1">
        <f t="shared" si="21"/>
        <v>1.1415525114155252</v>
      </c>
      <c r="H321" s="2">
        <f>Dynamisk!$C$15</f>
        <v>34.246575342465754</v>
      </c>
      <c r="I321" s="2">
        <f>E321/$E$4*Dynamisk!$C$16</f>
        <v>4.3176212918975665</v>
      </c>
      <c r="J321" s="2">
        <f t="shared" si="22"/>
        <v>0.1799008871623986</v>
      </c>
      <c r="K321" s="2">
        <f>E321/$E$4*Dynamisk!$C$17</f>
        <v>5.397026614871959</v>
      </c>
      <c r="L321" s="2">
        <f>(E321/$E$4)*Dynamisk!$C$16+F321</f>
        <v>31.714881565870169</v>
      </c>
      <c r="M321" s="2">
        <f>Dynamisk!$C$20/365</f>
        <v>34.246575342465754</v>
      </c>
      <c r="N321" s="2">
        <f t="shared" si="23"/>
        <v>1.4269406392694064</v>
      </c>
      <c r="O321" s="2">
        <f>(E321/$E$4)*Dynamisk!$C$16+F321</f>
        <v>31.714881565870169</v>
      </c>
      <c r="P321" s="2">
        <f t="shared" si="24"/>
        <v>65.961456908335919</v>
      </c>
      <c r="Q321" s="17">
        <f>IF(O321&lt;=Dynamisk!$F$51,Data_sorteret!O321,#N/A)</f>
        <v>31.714881565870169</v>
      </c>
      <c r="R321" s="22" t="e">
        <f>IF(AND(O321&gt;=Dynamisk!$F$51,O321&lt;=Dynamisk!$F$50),O321,#N/A)</f>
        <v>#N/A</v>
      </c>
      <c r="S321" s="22" t="e">
        <f>IF(AND(O321&gt;=Dynamisk!$F$50,O321&lt;=Dynamisk!$F$49),O321,#N/A)</f>
        <v>#N/A</v>
      </c>
      <c r="T321" s="34" t="e">
        <f>IF(O321&gt;=Dynamisk!$F$49,Data_sorteret!O321,#N/A)</f>
        <v>#N/A</v>
      </c>
      <c r="U321" s="17">
        <f>IF(P321&gt;=Dynamisk!$F$41,Dynamisk!$F$41,P321)</f>
        <v>65.961456908335919</v>
      </c>
      <c r="V321" s="22" t="e">
        <f>(IF(AND(P321&gt;=Dynamisk!$F$41,P321&lt;=Dynamisk!$F$40),P321,(IF(P321&gt;Dynamisk!$F$40,Dynamisk!$F$40,#N/A))))-U321</f>
        <v>#N/A</v>
      </c>
      <c r="W321" s="22" t="e">
        <f>(IF(AND(P321&gt;=Dynamisk!$F$40,P321&lt;=Dynamisk!$F$39),P321,(IF(P321&gt;Dynamisk!$F$39,Dynamisk!$F$39,#N/A))))-V321-U321</f>
        <v>#N/A</v>
      </c>
      <c r="X321" s="23" t="e">
        <f>(IF(AND(P321&gt;=Dynamisk!$F$39,P321&lt;=Dynamisk!$F$38),P321,(IF(P321&gt;Dynamisk!$F$38,Dynamisk!$F$38,#N/A))))-V321-U321-W321</f>
        <v>#N/A</v>
      </c>
    </row>
    <row r="322" spans="1:24" x14ac:dyDescent="0.15">
      <c r="A322">
        <v>227</v>
      </c>
      <c r="B322">
        <v>227</v>
      </c>
      <c r="C322" t="s">
        <v>282</v>
      </c>
      <c r="D322" s="1">
        <v>16.695833333333336</v>
      </c>
      <c r="E322" s="2">
        <f t="shared" si="20"/>
        <v>0.30416666666666359</v>
      </c>
      <c r="F322" s="1">
        <f>Dynamisk!$C$14</f>
        <v>27.397260273972602</v>
      </c>
      <c r="G322" s="1">
        <f t="shared" si="21"/>
        <v>1.1415525114155252</v>
      </c>
      <c r="H322" s="2">
        <f>Dynamisk!$C$15</f>
        <v>34.246575342465754</v>
      </c>
      <c r="I322" s="2">
        <f>E322/$E$4*Dynamisk!$C$16</f>
        <v>3.6649576082385855</v>
      </c>
      <c r="J322" s="2">
        <f t="shared" si="22"/>
        <v>0.15270656700994106</v>
      </c>
      <c r="K322" s="2">
        <f>E322/$E$4*Dynamisk!$C$17</f>
        <v>4.581197010298232</v>
      </c>
      <c r="L322" s="2">
        <f>(E322/$E$4)*Dynamisk!$C$16+F322</f>
        <v>31.062217882211186</v>
      </c>
      <c r="M322" s="2">
        <f>Dynamisk!$C$20/365</f>
        <v>34.246575342465754</v>
      </c>
      <c r="N322" s="2">
        <f t="shared" si="23"/>
        <v>1.4269406392694064</v>
      </c>
      <c r="O322" s="2">
        <f>(E322/$E$4)*Dynamisk!$C$16+F322</f>
        <v>31.062217882211186</v>
      </c>
      <c r="P322" s="2">
        <f t="shared" si="24"/>
        <v>65.308793224676947</v>
      </c>
      <c r="Q322" s="17">
        <f>IF(O322&lt;=Dynamisk!$F$51,Data_sorteret!O322,#N/A)</f>
        <v>31.062217882211186</v>
      </c>
      <c r="R322" s="22" t="e">
        <f>IF(AND(O322&gt;=Dynamisk!$F$51,O322&lt;=Dynamisk!$F$50),O322,#N/A)</f>
        <v>#N/A</v>
      </c>
      <c r="S322" s="22" t="e">
        <f>IF(AND(O322&gt;=Dynamisk!$F$50,O322&lt;=Dynamisk!$F$49),O322,#N/A)</f>
        <v>#N/A</v>
      </c>
      <c r="T322" s="34" t="e">
        <f>IF(O322&gt;=Dynamisk!$F$49,Data_sorteret!O322,#N/A)</f>
        <v>#N/A</v>
      </c>
      <c r="U322" s="17">
        <f>IF(P322&gt;=Dynamisk!$F$41,Dynamisk!$F$41,P322)</f>
        <v>65.308793224676947</v>
      </c>
      <c r="V322" s="22" t="e">
        <f>(IF(AND(P322&gt;=Dynamisk!$F$41,P322&lt;=Dynamisk!$F$40),P322,(IF(P322&gt;Dynamisk!$F$40,Dynamisk!$F$40,#N/A))))-U322</f>
        <v>#N/A</v>
      </c>
      <c r="W322" s="22" t="e">
        <f>(IF(AND(P322&gt;=Dynamisk!$F$40,P322&lt;=Dynamisk!$F$39),P322,(IF(P322&gt;Dynamisk!$F$39,Dynamisk!$F$39,#N/A))))-V322-U322</f>
        <v>#N/A</v>
      </c>
      <c r="X322" s="23" t="e">
        <f>(IF(AND(P322&gt;=Dynamisk!$F$39,P322&lt;=Dynamisk!$F$38),P322,(IF(P322&gt;Dynamisk!$F$38,Dynamisk!$F$38,#N/A))))-V322-U322-W322</f>
        <v>#N/A</v>
      </c>
    </row>
    <row r="323" spans="1:24" x14ac:dyDescent="0.15">
      <c r="A323">
        <v>238</v>
      </c>
      <c r="B323">
        <v>238</v>
      </c>
      <c r="C323" t="s">
        <v>293</v>
      </c>
      <c r="D323" s="1">
        <v>16.8125</v>
      </c>
      <c r="E323" s="2">
        <f t="shared" si="20"/>
        <v>0.1875</v>
      </c>
      <c r="F323" s="1">
        <f>Dynamisk!$C$14</f>
        <v>27.397260273972602</v>
      </c>
      <c r="G323" s="1">
        <f t="shared" si="21"/>
        <v>1.1415525114155252</v>
      </c>
      <c r="H323" s="2">
        <f>Dynamisk!$C$15</f>
        <v>34.246575342465754</v>
      </c>
      <c r="I323" s="2">
        <f>E323/$E$4*Dynamisk!$C$16</f>
        <v>2.2592204434347671</v>
      </c>
      <c r="J323" s="2">
        <f t="shared" si="22"/>
        <v>9.4134185143115293E-2</v>
      </c>
      <c r="K323" s="2">
        <f>E323/$E$4*Dynamisk!$C$17</f>
        <v>2.8240255542934594</v>
      </c>
      <c r="L323" s="2">
        <f>(E323/$E$4)*Dynamisk!$C$16+F323</f>
        <v>29.656480717407369</v>
      </c>
      <c r="M323" s="2">
        <f>Dynamisk!$C$20/365</f>
        <v>34.246575342465754</v>
      </c>
      <c r="N323" s="2">
        <f t="shared" si="23"/>
        <v>1.4269406392694064</v>
      </c>
      <c r="O323" s="2">
        <f>(E323/$E$4)*Dynamisk!$C$16+F323</f>
        <v>29.656480717407369</v>
      </c>
      <c r="P323" s="2">
        <f t="shared" si="24"/>
        <v>63.903056059873123</v>
      </c>
      <c r="Q323" s="17">
        <f>IF(O323&lt;=Dynamisk!$F$51,Data_sorteret!O323,#N/A)</f>
        <v>29.656480717407369</v>
      </c>
      <c r="R323" s="22" t="e">
        <f>IF(AND(O323&gt;=Dynamisk!$F$51,O323&lt;=Dynamisk!$F$50),O323,#N/A)</f>
        <v>#N/A</v>
      </c>
      <c r="S323" s="22" t="e">
        <f>IF(AND(O323&gt;=Dynamisk!$F$50,O323&lt;=Dynamisk!$F$49),O323,#N/A)</f>
        <v>#N/A</v>
      </c>
      <c r="T323" s="34" t="e">
        <f>IF(O323&gt;=Dynamisk!$F$49,Data_sorteret!O323,#N/A)</f>
        <v>#N/A</v>
      </c>
      <c r="U323" s="17">
        <f>IF(P323&gt;=Dynamisk!$F$41,Dynamisk!$F$41,P323)</f>
        <v>63.903056059873123</v>
      </c>
      <c r="V323" s="22" t="e">
        <f>(IF(AND(P323&gt;=Dynamisk!$F$41,P323&lt;=Dynamisk!$F$40),P323,(IF(P323&gt;Dynamisk!$F$40,Dynamisk!$F$40,#N/A))))-U323</f>
        <v>#N/A</v>
      </c>
      <c r="W323" s="22" t="e">
        <f>(IF(AND(P323&gt;=Dynamisk!$F$40,P323&lt;=Dynamisk!$F$39),P323,(IF(P323&gt;Dynamisk!$F$39,Dynamisk!$F$39,#N/A))))-V323-U323</f>
        <v>#N/A</v>
      </c>
      <c r="X323" s="23" t="e">
        <f>(IF(AND(P323&gt;=Dynamisk!$F$39,P323&lt;=Dynamisk!$F$38),P323,(IF(P323&gt;Dynamisk!$F$38,Dynamisk!$F$38,#N/A))))-V323-U323-W323</f>
        <v>#N/A</v>
      </c>
    </row>
    <row r="324" spans="1:24" x14ac:dyDescent="0.15">
      <c r="A324">
        <v>225</v>
      </c>
      <c r="B324">
        <v>225</v>
      </c>
      <c r="C324" t="s">
        <v>280</v>
      </c>
      <c r="D324" s="1">
        <v>16.829166666666669</v>
      </c>
      <c r="E324" s="2">
        <f t="shared" si="20"/>
        <v>0.17083333333333073</v>
      </c>
      <c r="F324" s="1">
        <f>Dynamisk!$C$14</f>
        <v>27.397260273972602</v>
      </c>
      <c r="G324" s="1">
        <f t="shared" si="21"/>
        <v>1.1415525114155252</v>
      </c>
      <c r="H324" s="2">
        <f>Dynamisk!$C$15</f>
        <v>34.246575342465754</v>
      </c>
      <c r="I324" s="2">
        <f>E324/$E$4*Dynamisk!$C$16</f>
        <v>2.0584008484627567</v>
      </c>
      <c r="J324" s="2">
        <f t="shared" si="22"/>
        <v>8.5766702019281535E-2</v>
      </c>
      <c r="K324" s="2">
        <f>E324/$E$4*Dynamisk!$C$17</f>
        <v>2.5730010605784459</v>
      </c>
      <c r="L324" s="2">
        <f>(E324/$E$4)*Dynamisk!$C$16+F324</f>
        <v>29.455661122435359</v>
      </c>
      <c r="M324" s="2">
        <f>Dynamisk!$C$20/365</f>
        <v>34.246575342465754</v>
      </c>
      <c r="N324" s="2">
        <f t="shared" si="23"/>
        <v>1.4269406392694064</v>
      </c>
      <c r="O324" s="2">
        <f>(E324/$E$4)*Dynamisk!$C$16+F324</f>
        <v>29.455661122435359</v>
      </c>
      <c r="P324" s="2">
        <f t="shared" si="24"/>
        <v>63.702236464901119</v>
      </c>
      <c r="Q324" s="17">
        <f>IF(O324&lt;=Dynamisk!$F$51,Data_sorteret!O324,#N/A)</f>
        <v>29.455661122435359</v>
      </c>
      <c r="R324" s="22" t="e">
        <f>IF(AND(O324&gt;=Dynamisk!$F$51,O324&lt;=Dynamisk!$F$50),O324,#N/A)</f>
        <v>#N/A</v>
      </c>
      <c r="S324" s="22" t="e">
        <f>IF(AND(O324&gt;=Dynamisk!$F$50,O324&lt;=Dynamisk!$F$49),O324,#N/A)</f>
        <v>#N/A</v>
      </c>
      <c r="T324" s="34" t="e">
        <f>IF(O324&gt;=Dynamisk!$F$49,Data_sorteret!O324,#N/A)</f>
        <v>#N/A</v>
      </c>
      <c r="U324" s="17">
        <f>IF(P324&gt;=Dynamisk!$F$41,Dynamisk!$F$41,P324)</f>
        <v>63.702236464901119</v>
      </c>
      <c r="V324" s="22" t="e">
        <f>(IF(AND(P324&gt;=Dynamisk!$F$41,P324&lt;=Dynamisk!$F$40),P324,(IF(P324&gt;Dynamisk!$F$40,Dynamisk!$F$40,#N/A))))-U324</f>
        <v>#N/A</v>
      </c>
      <c r="W324" s="22" t="e">
        <f>(IF(AND(P324&gt;=Dynamisk!$F$40,P324&lt;=Dynamisk!$F$39),P324,(IF(P324&gt;Dynamisk!$F$39,Dynamisk!$F$39,#N/A))))-V324-U324</f>
        <v>#N/A</v>
      </c>
      <c r="X324" s="23" t="e">
        <f>(IF(AND(P324&gt;=Dynamisk!$F$39,P324&lt;=Dynamisk!$F$38),P324,(IF(P324&gt;Dynamisk!$F$38,Dynamisk!$F$38,#N/A))))-V324-U324-W324</f>
        <v>#N/A</v>
      </c>
    </row>
    <row r="325" spans="1:24" x14ac:dyDescent="0.15">
      <c r="A325">
        <v>224</v>
      </c>
      <c r="B325">
        <v>224</v>
      </c>
      <c r="C325" t="s">
        <v>279</v>
      </c>
      <c r="D325" s="1">
        <v>16.849999999999998</v>
      </c>
      <c r="E325" s="2">
        <f t="shared" si="20"/>
        <v>0.15000000000000213</v>
      </c>
      <c r="F325" s="1">
        <f>Dynamisk!$C$14</f>
        <v>27.397260273972602</v>
      </c>
      <c r="G325" s="1">
        <f t="shared" si="21"/>
        <v>1.1415525114155252</v>
      </c>
      <c r="H325" s="2">
        <f>Dynamisk!$C$15</f>
        <v>34.246575342465754</v>
      </c>
      <c r="I325" s="2">
        <f>E325/$E$4*Dynamisk!$C$16</f>
        <v>1.8073763547478394</v>
      </c>
      <c r="J325" s="2">
        <f t="shared" si="22"/>
        <v>7.5307348114493314E-2</v>
      </c>
      <c r="K325" s="2">
        <f>E325/$E$4*Dynamisk!$C$17</f>
        <v>2.2592204434347996</v>
      </c>
      <c r="L325" s="2">
        <f>(E325/$E$4)*Dynamisk!$C$16+F325</f>
        <v>29.20463662872044</v>
      </c>
      <c r="M325" s="2">
        <f>Dynamisk!$C$20/365</f>
        <v>34.246575342465754</v>
      </c>
      <c r="N325" s="2">
        <f t="shared" si="23"/>
        <v>1.4269406392694064</v>
      </c>
      <c r="O325" s="2">
        <f>(E325/$E$4)*Dynamisk!$C$16+F325</f>
        <v>29.20463662872044</v>
      </c>
      <c r="P325" s="2">
        <f t="shared" si="24"/>
        <v>63.45121197118619</v>
      </c>
      <c r="Q325" s="17">
        <f>IF(O325&lt;=Dynamisk!$F$51,Data_sorteret!O325,#N/A)</f>
        <v>29.20463662872044</v>
      </c>
      <c r="R325" s="22" t="e">
        <f>IF(AND(O325&gt;=Dynamisk!$F$51,O325&lt;=Dynamisk!$F$50),O325,#N/A)</f>
        <v>#N/A</v>
      </c>
      <c r="S325" s="22" t="e">
        <f>IF(AND(O325&gt;=Dynamisk!$F$50,O325&lt;=Dynamisk!$F$49),O325,#N/A)</f>
        <v>#N/A</v>
      </c>
      <c r="T325" s="34" t="e">
        <f>IF(O325&gt;=Dynamisk!$F$49,Data_sorteret!O325,#N/A)</f>
        <v>#N/A</v>
      </c>
      <c r="U325" s="17">
        <f>IF(P325&gt;=Dynamisk!$F$41,Dynamisk!$F$41,P325)</f>
        <v>63.45121197118619</v>
      </c>
      <c r="V325" s="22" t="e">
        <f>(IF(AND(P325&gt;=Dynamisk!$F$41,P325&lt;=Dynamisk!$F$40),P325,(IF(P325&gt;Dynamisk!$F$40,Dynamisk!$F$40,#N/A))))-U325</f>
        <v>#N/A</v>
      </c>
      <c r="W325" s="22" t="e">
        <f>(IF(AND(P325&gt;=Dynamisk!$F$40,P325&lt;=Dynamisk!$F$39),P325,(IF(P325&gt;Dynamisk!$F$39,Dynamisk!$F$39,#N/A))))-V325-U325</f>
        <v>#N/A</v>
      </c>
      <c r="X325" s="23" t="e">
        <f>(IF(AND(P325&gt;=Dynamisk!$F$39,P325&lt;=Dynamisk!$F$38),P325,(IF(P325&gt;Dynamisk!$F$38,Dynamisk!$F$38,#N/A))))-V325-U325-W325</f>
        <v>#N/A</v>
      </c>
    </row>
    <row r="326" spans="1:24" x14ac:dyDescent="0.15">
      <c r="A326">
        <v>188</v>
      </c>
      <c r="B326">
        <v>188</v>
      </c>
      <c r="C326" t="s">
        <v>243</v>
      </c>
      <c r="D326" s="1">
        <v>17.008333333333333</v>
      </c>
      <c r="E326" s="2">
        <f t="shared" si="20"/>
        <v>0</v>
      </c>
      <c r="F326" s="1">
        <f>Dynamisk!$C$14</f>
        <v>27.397260273972602</v>
      </c>
      <c r="G326" s="1">
        <f t="shared" si="21"/>
        <v>1.1415525114155252</v>
      </c>
      <c r="H326" s="2">
        <f>Dynamisk!$C$15</f>
        <v>34.246575342465754</v>
      </c>
      <c r="I326" s="2">
        <f>E326/$E$4*Dynamisk!$C$16</f>
        <v>0</v>
      </c>
      <c r="J326" s="2">
        <f t="shared" si="22"/>
        <v>0</v>
      </c>
      <c r="K326" s="2">
        <f>E326/$E$4*Dynamisk!$C$17</f>
        <v>0</v>
      </c>
      <c r="L326" s="2">
        <f>(E326/$E$4)*Dynamisk!$C$16+F326</f>
        <v>27.397260273972602</v>
      </c>
      <c r="M326" s="2">
        <f>Dynamisk!$C$20/365</f>
        <v>34.246575342465754</v>
      </c>
      <c r="N326" s="2">
        <f t="shared" si="23"/>
        <v>1.4269406392694064</v>
      </c>
      <c r="O326" s="2">
        <f>(E326/$E$4)*Dynamisk!$C$16+F326</f>
        <v>27.397260273972602</v>
      </c>
      <c r="P326" s="2">
        <f t="shared" si="24"/>
        <v>61.643835616438352</v>
      </c>
      <c r="Q326" s="17">
        <f>IF(O326&lt;=Dynamisk!$F$51,Data_sorteret!O326,#N/A)</f>
        <v>27.397260273972602</v>
      </c>
      <c r="R326" s="22" t="e">
        <f>IF(AND(O326&gt;=Dynamisk!$F$51,O326&lt;=Dynamisk!$F$50),O326,#N/A)</f>
        <v>#N/A</v>
      </c>
      <c r="S326" s="22" t="e">
        <f>IF(AND(O326&gt;=Dynamisk!$F$50,O326&lt;=Dynamisk!$F$49),O326,#N/A)</f>
        <v>#N/A</v>
      </c>
      <c r="T326" s="34" t="e">
        <f>IF(O326&gt;=Dynamisk!$F$49,Data_sorteret!O326,#N/A)</f>
        <v>#N/A</v>
      </c>
      <c r="U326" s="17">
        <f>IF(P326&gt;=Dynamisk!$F$41,Dynamisk!$F$41,P326)</f>
        <v>61.643835616438352</v>
      </c>
      <c r="V326" s="22" t="e">
        <f>(IF(AND(P326&gt;=Dynamisk!$F$41,P326&lt;=Dynamisk!$F$40),P326,(IF(P326&gt;Dynamisk!$F$40,Dynamisk!$F$40,#N/A))))-U326</f>
        <v>#N/A</v>
      </c>
      <c r="W326" s="22" t="e">
        <f>(IF(AND(P326&gt;=Dynamisk!$F$40,P326&lt;=Dynamisk!$F$39),P326,(IF(P326&gt;Dynamisk!$F$39,Dynamisk!$F$39,#N/A))))-V326-U326</f>
        <v>#N/A</v>
      </c>
      <c r="X326" s="23" t="e">
        <f>(IF(AND(P326&gt;=Dynamisk!$F$39,P326&lt;=Dynamisk!$F$38),P326,(IF(P326&gt;Dynamisk!$F$38,Dynamisk!$F$38,#N/A))))-V326-U326-W326</f>
        <v>#N/A</v>
      </c>
    </row>
    <row r="327" spans="1:24" x14ac:dyDescent="0.15">
      <c r="A327">
        <v>229</v>
      </c>
      <c r="B327">
        <v>229</v>
      </c>
      <c r="C327" t="s">
        <v>284</v>
      </c>
      <c r="D327" s="1">
        <v>17.108333333333331</v>
      </c>
      <c r="E327" s="2">
        <f t="shared" ref="E327:E371" si="25">IF(D327&lt;=17,17-D327,0)</f>
        <v>0</v>
      </c>
      <c r="F327" s="1">
        <f>Dynamisk!$C$14</f>
        <v>27.397260273972602</v>
      </c>
      <c r="G327" s="1">
        <f t="shared" ref="G327:G371" si="26">F327/24</f>
        <v>1.1415525114155252</v>
      </c>
      <c r="H327" s="2">
        <f>Dynamisk!$C$15</f>
        <v>34.246575342465754</v>
      </c>
      <c r="I327" s="2">
        <f>E327/$E$4*Dynamisk!$C$16</f>
        <v>0</v>
      </c>
      <c r="J327" s="2">
        <f t="shared" ref="J327:J371" si="27">I327/24</f>
        <v>0</v>
      </c>
      <c r="K327" s="2">
        <f>E327/$E$4*Dynamisk!$C$17</f>
        <v>0</v>
      </c>
      <c r="L327" s="2">
        <f>(E327/$E$4)*Dynamisk!$C$16+F327</f>
        <v>27.397260273972602</v>
      </c>
      <c r="M327" s="2">
        <f>Dynamisk!$C$20/365</f>
        <v>34.246575342465754</v>
      </c>
      <c r="N327" s="2">
        <f t="shared" ref="N327:N371" si="28">M327/24</f>
        <v>1.4269406392694064</v>
      </c>
      <c r="O327" s="2">
        <f>(E327/$E$4)*Dynamisk!$C$16+F327</f>
        <v>27.397260273972602</v>
      </c>
      <c r="P327" s="2">
        <f t="shared" ref="P327:P371" si="29">(N327+J327+G327)*24</f>
        <v>61.643835616438352</v>
      </c>
      <c r="Q327" s="17">
        <f>IF(O327&lt;=Dynamisk!$F$51,Data_sorteret!O327,#N/A)</f>
        <v>27.397260273972602</v>
      </c>
      <c r="R327" s="22" t="e">
        <f>IF(AND(O327&gt;=Dynamisk!$F$51,O327&lt;=Dynamisk!$F$50),O327,#N/A)</f>
        <v>#N/A</v>
      </c>
      <c r="S327" s="22" t="e">
        <f>IF(AND(O327&gt;=Dynamisk!$F$50,O327&lt;=Dynamisk!$F$49),O327,#N/A)</f>
        <v>#N/A</v>
      </c>
      <c r="T327" s="34" t="e">
        <f>IF(O327&gt;=Dynamisk!$F$49,Data_sorteret!O327,#N/A)</f>
        <v>#N/A</v>
      </c>
      <c r="U327" s="17">
        <f>IF(P327&gt;=Dynamisk!$F$41,Dynamisk!$F$41,P327)</f>
        <v>61.643835616438352</v>
      </c>
      <c r="V327" s="22" t="e">
        <f>(IF(AND(P327&gt;=Dynamisk!$F$41,P327&lt;=Dynamisk!$F$40),P327,(IF(P327&gt;Dynamisk!$F$40,Dynamisk!$F$40,#N/A))))-U327</f>
        <v>#N/A</v>
      </c>
      <c r="W327" s="22" t="e">
        <f>(IF(AND(P327&gt;=Dynamisk!$F$40,P327&lt;=Dynamisk!$F$39),P327,(IF(P327&gt;Dynamisk!$F$39,Dynamisk!$F$39,#N/A))))-V327-U327</f>
        <v>#N/A</v>
      </c>
      <c r="X327" s="23" t="e">
        <f>(IF(AND(P327&gt;=Dynamisk!$F$39,P327&lt;=Dynamisk!$F$38),P327,(IF(P327&gt;Dynamisk!$F$38,Dynamisk!$F$38,#N/A))))-V327-U327-W327</f>
        <v>#N/A</v>
      </c>
    </row>
    <row r="328" spans="1:24" x14ac:dyDescent="0.15">
      <c r="A328">
        <v>202</v>
      </c>
      <c r="B328">
        <v>202</v>
      </c>
      <c r="C328" t="s">
        <v>257</v>
      </c>
      <c r="D328" s="1">
        <v>17.149999999999999</v>
      </c>
      <c r="E328" s="2">
        <f t="shared" si="25"/>
        <v>0</v>
      </c>
      <c r="F328" s="1">
        <f>Dynamisk!$C$14</f>
        <v>27.397260273972602</v>
      </c>
      <c r="G328" s="1">
        <f t="shared" si="26"/>
        <v>1.1415525114155252</v>
      </c>
      <c r="H328" s="2">
        <f>Dynamisk!$C$15</f>
        <v>34.246575342465754</v>
      </c>
      <c r="I328" s="2">
        <f>E328/$E$4*Dynamisk!$C$16</f>
        <v>0</v>
      </c>
      <c r="J328" s="2">
        <f t="shared" si="27"/>
        <v>0</v>
      </c>
      <c r="K328" s="2">
        <f>E328/$E$4*Dynamisk!$C$17</f>
        <v>0</v>
      </c>
      <c r="L328" s="2">
        <f>(E328/$E$4)*Dynamisk!$C$16+F328</f>
        <v>27.397260273972602</v>
      </c>
      <c r="M328" s="2">
        <f>Dynamisk!$C$20/365</f>
        <v>34.246575342465754</v>
      </c>
      <c r="N328" s="2">
        <f t="shared" si="28"/>
        <v>1.4269406392694064</v>
      </c>
      <c r="O328" s="2">
        <f>(E328/$E$4)*Dynamisk!$C$16+F328</f>
        <v>27.397260273972602</v>
      </c>
      <c r="P328" s="2">
        <f t="shared" si="29"/>
        <v>61.643835616438352</v>
      </c>
      <c r="Q328" s="17">
        <f>IF(O328&lt;=Dynamisk!$F$51,Data_sorteret!O328,#N/A)</f>
        <v>27.397260273972602</v>
      </c>
      <c r="R328" s="22" t="e">
        <f>IF(AND(O328&gt;=Dynamisk!$F$51,O328&lt;=Dynamisk!$F$50),O328,#N/A)</f>
        <v>#N/A</v>
      </c>
      <c r="S328" s="22" t="e">
        <f>IF(AND(O328&gt;=Dynamisk!$F$50,O328&lt;=Dynamisk!$F$49),O328,#N/A)</f>
        <v>#N/A</v>
      </c>
      <c r="T328" s="34" t="e">
        <f>IF(O328&gt;=Dynamisk!$F$49,Data_sorteret!O328,#N/A)</f>
        <v>#N/A</v>
      </c>
      <c r="U328" s="17">
        <f>IF(P328&gt;=Dynamisk!$F$41,Dynamisk!$F$41,P328)</f>
        <v>61.643835616438352</v>
      </c>
      <c r="V328" s="22" t="e">
        <f>(IF(AND(P328&gt;=Dynamisk!$F$41,P328&lt;=Dynamisk!$F$40),P328,(IF(P328&gt;Dynamisk!$F$40,Dynamisk!$F$40,#N/A))))-U328</f>
        <v>#N/A</v>
      </c>
      <c r="W328" s="22" t="e">
        <f>(IF(AND(P328&gt;=Dynamisk!$F$40,P328&lt;=Dynamisk!$F$39),P328,(IF(P328&gt;Dynamisk!$F$39,Dynamisk!$F$39,#N/A))))-V328-U328</f>
        <v>#N/A</v>
      </c>
      <c r="X328" s="23" t="e">
        <f>(IF(AND(P328&gt;=Dynamisk!$F$39,P328&lt;=Dynamisk!$F$38),P328,(IF(P328&gt;Dynamisk!$F$38,Dynamisk!$F$38,#N/A))))-V328-U328-W328</f>
        <v>#N/A</v>
      </c>
    </row>
    <row r="329" spans="1:24" x14ac:dyDescent="0.15">
      <c r="A329">
        <v>216</v>
      </c>
      <c r="B329">
        <v>216</v>
      </c>
      <c r="C329" t="s">
        <v>271</v>
      </c>
      <c r="D329" s="1">
        <v>17.158333333333335</v>
      </c>
      <c r="E329" s="2">
        <f t="shared" si="25"/>
        <v>0</v>
      </c>
      <c r="F329" s="1">
        <f>Dynamisk!$C$14</f>
        <v>27.397260273972602</v>
      </c>
      <c r="G329" s="1">
        <f t="shared" si="26"/>
        <v>1.1415525114155252</v>
      </c>
      <c r="H329" s="2">
        <f>Dynamisk!$C$15</f>
        <v>34.246575342465754</v>
      </c>
      <c r="I329" s="2">
        <f>E329/$E$4*Dynamisk!$C$16</f>
        <v>0</v>
      </c>
      <c r="J329" s="2">
        <f t="shared" si="27"/>
        <v>0</v>
      </c>
      <c r="K329" s="2">
        <f>E329/$E$4*Dynamisk!$C$17</f>
        <v>0</v>
      </c>
      <c r="L329" s="2">
        <f>(E329/$E$4)*Dynamisk!$C$16+F329</f>
        <v>27.397260273972602</v>
      </c>
      <c r="M329" s="2">
        <f>Dynamisk!$C$20/365</f>
        <v>34.246575342465754</v>
      </c>
      <c r="N329" s="2">
        <f t="shared" si="28"/>
        <v>1.4269406392694064</v>
      </c>
      <c r="O329" s="2">
        <f>(E329/$E$4)*Dynamisk!$C$16+F329</f>
        <v>27.397260273972602</v>
      </c>
      <c r="P329" s="2">
        <f t="shared" si="29"/>
        <v>61.643835616438352</v>
      </c>
      <c r="Q329" s="17">
        <f>IF(O329&lt;=Dynamisk!$F$51,Data_sorteret!O329,#N/A)</f>
        <v>27.397260273972602</v>
      </c>
      <c r="R329" s="22" t="e">
        <f>IF(AND(O329&gt;=Dynamisk!$F$51,O329&lt;=Dynamisk!$F$50),O329,#N/A)</f>
        <v>#N/A</v>
      </c>
      <c r="S329" s="22" t="e">
        <f>IF(AND(O329&gt;=Dynamisk!$F$50,O329&lt;=Dynamisk!$F$49),O329,#N/A)</f>
        <v>#N/A</v>
      </c>
      <c r="T329" s="34" t="e">
        <f>IF(O329&gt;=Dynamisk!$F$49,Data_sorteret!O329,#N/A)</f>
        <v>#N/A</v>
      </c>
      <c r="U329" s="17">
        <f>IF(P329&gt;=Dynamisk!$F$41,Dynamisk!$F$41,P329)</f>
        <v>61.643835616438352</v>
      </c>
      <c r="V329" s="22" t="e">
        <f>(IF(AND(P329&gt;=Dynamisk!$F$41,P329&lt;=Dynamisk!$F$40),P329,(IF(P329&gt;Dynamisk!$F$40,Dynamisk!$F$40,#N/A))))-U329</f>
        <v>#N/A</v>
      </c>
      <c r="W329" s="22" t="e">
        <f>(IF(AND(P329&gt;=Dynamisk!$F$40,P329&lt;=Dynamisk!$F$39),P329,(IF(P329&gt;Dynamisk!$F$39,Dynamisk!$F$39,#N/A))))-V329-U329</f>
        <v>#N/A</v>
      </c>
      <c r="X329" s="23" t="e">
        <f>(IF(AND(P329&gt;=Dynamisk!$F$39,P329&lt;=Dynamisk!$F$38),P329,(IF(P329&gt;Dynamisk!$F$38,Dynamisk!$F$38,#N/A))))-V329-U329-W329</f>
        <v>#N/A</v>
      </c>
    </row>
    <row r="330" spans="1:24" x14ac:dyDescent="0.15">
      <c r="A330">
        <v>215</v>
      </c>
      <c r="B330">
        <v>215</v>
      </c>
      <c r="C330" t="s">
        <v>270</v>
      </c>
      <c r="D330" s="1">
        <v>17.216666666666665</v>
      </c>
      <c r="E330" s="2">
        <f t="shared" si="25"/>
        <v>0</v>
      </c>
      <c r="F330" s="1">
        <f>Dynamisk!$C$14</f>
        <v>27.397260273972602</v>
      </c>
      <c r="G330" s="1">
        <f t="shared" si="26"/>
        <v>1.1415525114155252</v>
      </c>
      <c r="H330" s="2">
        <f>Dynamisk!$C$15</f>
        <v>34.246575342465754</v>
      </c>
      <c r="I330" s="2">
        <f>E330/$E$4*Dynamisk!$C$16</f>
        <v>0</v>
      </c>
      <c r="J330" s="2">
        <f t="shared" si="27"/>
        <v>0</v>
      </c>
      <c r="K330" s="2">
        <f>E330/$E$4*Dynamisk!$C$17</f>
        <v>0</v>
      </c>
      <c r="L330" s="2">
        <f>(E330/$E$4)*Dynamisk!$C$16+F330</f>
        <v>27.397260273972602</v>
      </c>
      <c r="M330" s="2">
        <f>Dynamisk!$C$20/365</f>
        <v>34.246575342465754</v>
      </c>
      <c r="N330" s="2">
        <f t="shared" si="28"/>
        <v>1.4269406392694064</v>
      </c>
      <c r="O330" s="2">
        <f>(E330/$E$4)*Dynamisk!$C$16+F330</f>
        <v>27.397260273972602</v>
      </c>
      <c r="P330" s="2">
        <f t="shared" si="29"/>
        <v>61.643835616438352</v>
      </c>
      <c r="Q330" s="17">
        <f>IF(O330&lt;=Dynamisk!$F$51,Data_sorteret!O330,#N/A)</f>
        <v>27.397260273972602</v>
      </c>
      <c r="R330" s="22" t="e">
        <f>IF(AND(O330&gt;=Dynamisk!$F$51,O330&lt;=Dynamisk!$F$50),O330,#N/A)</f>
        <v>#N/A</v>
      </c>
      <c r="S330" s="22" t="e">
        <f>IF(AND(O330&gt;=Dynamisk!$F$50,O330&lt;=Dynamisk!$F$49),O330,#N/A)</f>
        <v>#N/A</v>
      </c>
      <c r="T330" s="34" t="e">
        <f>IF(O330&gt;=Dynamisk!$F$49,Data_sorteret!O330,#N/A)</f>
        <v>#N/A</v>
      </c>
      <c r="U330" s="17">
        <f>IF(P330&gt;=Dynamisk!$F$41,Dynamisk!$F$41,P330)</f>
        <v>61.643835616438352</v>
      </c>
      <c r="V330" s="22" t="e">
        <f>(IF(AND(P330&gt;=Dynamisk!$F$41,P330&lt;=Dynamisk!$F$40),P330,(IF(P330&gt;Dynamisk!$F$40,Dynamisk!$F$40,#N/A))))-U330</f>
        <v>#N/A</v>
      </c>
      <c r="W330" s="22" t="e">
        <f>(IF(AND(P330&gt;=Dynamisk!$F$40,P330&lt;=Dynamisk!$F$39),P330,(IF(P330&gt;Dynamisk!$F$39,Dynamisk!$F$39,#N/A))))-V330-U330</f>
        <v>#N/A</v>
      </c>
      <c r="X330" s="23" t="e">
        <f>(IF(AND(P330&gt;=Dynamisk!$F$39,P330&lt;=Dynamisk!$F$38),P330,(IF(P330&gt;Dynamisk!$F$38,Dynamisk!$F$38,#N/A))))-V330-U330-W330</f>
        <v>#N/A</v>
      </c>
    </row>
    <row r="331" spans="1:24" x14ac:dyDescent="0.15">
      <c r="A331">
        <v>252</v>
      </c>
      <c r="B331">
        <v>252</v>
      </c>
      <c r="C331" t="s">
        <v>307</v>
      </c>
      <c r="D331" s="1">
        <v>17.254166666666666</v>
      </c>
      <c r="E331" s="2">
        <f t="shared" si="25"/>
        <v>0</v>
      </c>
      <c r="F331" s="1">
        <f>Dynamisk!$C$14</f>
        <v>27.397260273972602</v>
      </c>
      <c r="G331" s="1">
        <f t="shared" si="26"/>
        <v>1.1415525114155252</v>
      </c>
      <c r="H331" s="2">
        <f>Dynamisk!$C$15</f>
        <v>34.246575342465754</v>
      </c>
      <c r="I331" s="2">
        <f>E331/$E$4*Dynamisk!$C$16</f>
        <v>0</v>
      </c>
      <c r="J331" s="2">
        <f t="shared" si="27"/>
        <v>0</v>
      </c>
      <c r="K331" s="2">
        <f>E331/$E$4*Dynamisk!$C$17</f>
        <v>0</v>
      </c>
      <c r="L331" s="2">
        <f>(E331/$E$4)*Dynamisk!$C$16+F331</f>
        <v>27.397260273972602</v>
      </c>
      <c r="M331" s="2">
        <f>Dynamisk!$C$20/365</f>
        <v>34.246575342465754</v>
      </c>
      <c r="N331" s="2">
        <f t="shared" si="28"/>
        <v>1.4269406392694064</v>
      </c>
      <c r="O331" s="2">
        <f>(E331/$E$4)*Dynamisk!$C$16+F331</f>
        <v>27.397260273972602</v>
      </c>
      <c r="P331" s="2">
        <f t="shared" si="29"/>
        <v>61.643835616438352</v>
      </c>
      <c r="Q331" s="17">
        <f>IF(O331&lt;=Dynamisk!$F$51,Data_sorteret!O331,#N/A)</f>
        <v>27.397260273972602</v>
      </c>
      <c r="R331" s="22" t="e">
        <f>IF(AND(O331&gt;=Dynamisk!$F$51,O331&lt;=Dynamisk!$F$50),O331,#N/A)</f>
        <v>#N/A</v>
      </c>
      <c r="S331" s="22" t="e">
        <f>IF(AND(O331&gt;=Dynamisk!$F$50,O331&lt;=Dynamisk!$F$49),O331,#N/A)</f>
        <v>#N/A</v>
      </c>
      <c r="T331" s="34" t="e">
        <f>IF(O331&gt;=Dynamisk!$F$49,Data_sorteret!O331,#N/A)</f>
        <v>#N/A</v>
      </c>
      <c r="U331" s="17">
        <f>IF(P331&gt;=Dynamisk!$F$41,Dynamisk!$F$41,P331)</f>
        <v>61.643835616438352</v>
      </c>
      <c r="V331" s="22" t="e">
        <f>(IF(AND(P331&gt;=Dynamisk!$F$41,P331&lt;=Dynamisk!$F$40),P331,(IF(P331&gt;Dynamisk!$F$40,Dynamisk!$F$40,#N/A))))-U331</f>
        <v>#N/A</v>
      </c>
      <c r="W331" s="22" t="e">
        <f>(IF(AND(P331&gt;=Dynamisk!$F$40,P331&lt;=Dynamisk!$F$39),P331,(IF(P331&gt;Dynamisk!$F$39,Dynamisk!$F$39,#N/A))))-V331-U331</f>
        <v>#N/A</v>
      </c>
      <c r="X331" s="23" t="e">
        <f>(IF(AND(P331&gt;=Dynamisk!$F$39,P331&lt;=Dynamisk!$F$38),P331,(IF(P331&gt;Dynamisk!$F$38,Dynamisk!$F$38,#N/A))))-V331-U331-W331</f>
        <v>#N/A</v>
      </c>
    </row>
    <row r="332" spans="1:24" x14ac:dyDescent="0.15">
      <c r="A332">
        <v>171</v>
      </c>
      <c r="B332">
        <v>171</v>
      </c>
      <c r="C332" t="s">
        <v>226</v>
      </c>
      <c r="D332" s="1">
        <v>17.283333333333335</v>
      </c>
      <c r="E332" s="2">
        <f t="shared" si="25"/>
        <v>0</v>
      </c>
      <c r="F332" s="1">
        <f>Dynamisk!$C$14</f>
        <v>27.397260273972602</v>
      </c>
      <c r="G332" s="1">
        <f t="shared" si="26"/>
        <v>1.1415525114155252</v>
      </c>
      <c r="H332" s="2">
        <f>Dynamisk!$C$15</f>
        <v>34.246575342465754</v>
      </c>
      <c r="I332" s="2">
        <f>E332/$E$4*Dynamisk!$C$16</f>
        <v>0</v>
      </c>
      <c r="J332" s="2">
        <f t="shared" si="27"/>
        <v>0</v>
      </c>
      <c r="K332" s="2">
        <f>E332/$E$4*Dynamisk!$C$17</f>
        <v>0</v>
      </c>
      <c r="L332" s="2">
        <f>(E332/$E$4)*Dynamisk!$C$16+F332</f>
        <v>27.397260273972602</v>
      </c>
      <c r="M332" s="2">
        <f>Dynamisk!$C$20/365</f>
        <v>34.246575342465754</v>
      </c>
      <c r="N332" s="2">
        <f t="shared" si="28"/>
        <v>1.4269406392694064</v>
      </c>
      <c r="O332" s="2">
        <f>(E332/$E$4)*Dynamisk!$C$16+F332</f>
        <v>27.397260273972602</v>
      </c>
      <c r="P332" s="2">
        <f t="shared" si="29"/>
        <v>61.643835616438352</v>
      </c>
      <c r="Q332" s="17">
        <f>IF(O332&lt;=Dynamisk!$F$51,Data_sorteret!O332,#N/A)</f>
        <v>27.397260273972602</v>
      </c>
      <c r="R332" s="22" t="e">
        <f>IF(AND(O332&gt;=Dynamisk!$F$51,O332&lt;=Dynamisk!$F$50),O332,#N/A)</f>
        <v>#N/A</v>
      </c>
      <c r="S332" s="22" t="e">
        <f>IF(AND(O332&gt;=Dynamisk!$F$50,O332&lt;=Dynamisk!$F$49),O332,#N/A)</f>
        <v>#N/A</v>
      </c>
      <c r="T332" s="34" t="e">
        <f>IF(O332&gt;=Dynamisk!$F$49,Data_sorteret!O332,#N/A)</f>
        <v>#N/A</v>
      </c>
      <c r="U332" s="17">
        <f>IF(P332&gt;=Dynamisk!$F$41,Dynamisk!$F$41,P332)</f>
        <v>61.643835616438352</v>
      </c>
      <c r="V332" s="22" t="e">
        <f>(IF(AND(P332&gt;=Dynamisk!$F$41,P332&lt;=Dynamisk!$F$40),P332,(IF(P332&gt;Dynamisk!$F$40,Dynamisk!$F$40,#N/A))))-U332</f>
        <v>#N/A</v>
      </c>
      <c r="W332" s="22" t="e">
        <f>(IF(AND(P332&gt;=Dynamisk!$F$40,P332&lt;=Dynamisk!$F$39),P332,(IF(P332&gt;Dynamisk!$F$39,Dynamisk!$F$39,#N/A))))-V332-U332</f>
        <v>#N/A</v>
      </c>
      <c r="X332" s="23" t="e">
        <f>(IF(AND(P332&gt;=Dynamisk!$F$39,P332&lt;=Dynamisk!$F$38),P332,(IF(P332&gt;Dynamisk!$F$38,Dynamisk!$F$38,#N/A))))-V332-U332-W332</f>
        <v>#N/A</v>
      </c>
    </row>
    <row r="333" spans="1:24" x14ac:dyDescent="0.15">
      <c r="A333">
        <v>181</v>
      </c>
      <c r="B333">
        <v>181</v>
      </c>
      <c r="C333" t="s">
        <v>236</v>
      </c>
      <c r="D333" s="1">
        <v>17.420833333333331</v>
      </c>
      <c r="E333" s="2">
        <f t="shared" si="25"/>
        <v>0</v>
      </c>
      <c r="F333" s="1">
        <f>Dynamisk!$C$14</f>
        <v>27.397260273972602</v>
      </c>
      <c r="G333" s="1">
        <f t="shared" si="26"/>
        <v>1.1415525114155252</v>
      </c>
      <c r="H333" s="2">
        <f>Dynamisk!$C$15</f>
        <v>34.246575342465754</v>
      </c>
      <c r="I333" s="2">
        <f>E333/$E$4*Dynamisk!$C$16</f>
        <v>0</v>
      </c>
      <c r="J333" s="2">
        <f t="shared" si="27"/>
        <v>0</v>
      </c>
      <c r="K333" s="2">
        <f>E333/$E$4*Dynamisk!$C$17</f>
        <v>0</v>
      </c>
      <c r="L333" s="2">
        <f>(E333/$E$4)*Dynamisk!$C$16+F333</f>
        <v>27.397260273972602</v>
      </c>
      <c r="M333" s="2">
        <f>Dynamisk!$C$20/365</f>
        <v>34.246575342465754</v>
      </c>
      <c r="N333" s="2">
        <f t="shared" si="28"/>
        <v>1.4269406392694064</v>
      </c>
      <c r="O333" s="2">
        <f>(E333/$E$4)*Dynamisk!$C$16+F333</f>
        <v>27.397260273972602</v>
      </c>
      <c r="P333" s="2">
        <f t="shared" si="29"/>
        <v>61.643835616438352</v>
      </c>
      <c r="Q333" s="17">
        <f>IF(O333&lt;=Dynamisk!$F$51,Data_sorteret!O333,#N/A)</f>
        <v>27.397260273972602</v>
      </c>
      <c r="R333" s="22" t="e">
        <f>IF(AND(O333&gt;=Dynamisk!$F$51,O333&lt;=Dynamisk!$F$50),O333,#N/A)</f>
        <v>#N/A</v>
      </c>
      <c r="S333" s="22" t="e">
        <f>IF(AND(O333&gt;=Dynamisk!$F$50,O333&lt;=Dynamisk!$F$49),O333,#N/A)</f>
        <v>#N/A</v>
      </c>
      <c r="T333" s="34" t="e">
        <f>IF(O333&gt;=Dynamisk!$F$49,Data_sorteret!O333,#N/A)</f>
        <v>#N/A</v>
      </c>
      <c r="U333" s="17">
        <f>IF(P333&gt;=Dynamisk!$F$41,Dynamisk!$F$41,P333)</f>
        <v>61.643835616438352</v>
      </c>
      <c r="V333" s="22" t="e">
        <f>(IF(AND(P333&gt;=Dynamisk!$F$41,P333&lt;=Dynamisk!$F$40),P333,(IF(P333&gt;Dynamisk!$F$40,Dynamisk!$F$40,#N/A))))-U333</f>
        <v>#N/A</v>
      </c>
      <c r="W333" s="22" t="e">
        <f>(IF(AND(P333&gt;=Dynamisk!$F$40,P333&lt;=Dynamisk!$F$39),P333,(IF(P333&gt;Dynamisk!$F$39,Dynamisk!$F$39,#N/A))))-V333-U333</f>
        <v>#N/A</v>
      </c>
      <c r="X333" s="23" t="e">
        <f>(IF(AND(P333&gt;=Dynamisk!$F$39,P333&lt;=Dynamisk!$F$38),P333,(IF(P333&gt;Dynamisk!$F$38,Dynamisk!$F$38,#N/A))))-V333-U333-W333</f>
        <v>#N/A</v>
      </c>
    </row>
    <row r="334" spans="1:24" x14ac:dyDescent="0.15">
      <c r="A334">
        <v>211</v>
      </c>
      <c r="B334">
        <v>211</v>
      </c>
      <c r="C334" t="s">
        <v>266</v>
      </c>
      <c r="D334" s="1">
        <v>17.608333333333331</v>
      </c>
      <c r="E334" s="2">
        <f t="shared" si="25"/>
        <v>0</v>
      </c>
      <c r="F334" s="1">
        <f>Dynamisk!$C$14</f>
        <v>27.397260273972602</v>
      </c>
      <c r="G334" s="1">
        <f t="shared" si="26"/>
        <v>1.1415525114155252</v>
      </c>
      <c r="H334" s="2">
        <f>Dynamisk!$C$15</f>
        <v>34.246575342465754</v>
      </c>
      <c r="I334" s="2">
        <f>E334/$E$4*Dynamisk!$C$16</f>
        <v>0</v>
      </c>
      <c r="J334" s="2">
        <f t="shared" si="27"/>
        <v>0</v>
      </c>
      <c r="K334" s="2">
        <f>E334/$E$4*Dynamisk!$C$17</f>
        <v>0</v>
      </c>
      <c r="L334" s="2">
        <f>(E334/$E$4)*Dynamisk!$C$16+F334</f>
        <v>27.397260273972602</v>
      </c>
      <c r="M334" s="2">
        <f>Dynamisk!$C$20/365</f>
        <v>34.246575342465754</v>
      </c>
      <c r="N334" s="2">
        <f t="shared" si="28"/>
        <v>1.4269406392694064</v>
      </c>
      <c r="O334" s="2">
        <f>(E334/$E$4)*Dynamisk!$C$16+F334</f>
        <v>27.397260273972602</v>
      </c>
      <c r="P334" s="2">
        <f t="shared" si="29"/>
        <v>61.643835616438352</v>
      </c>
      <c r="Q334" s="17">
        <f>IF(O334&lt;=Dynamisk!$F$51,Data_sorteret!O334,#N/A)</f>
        <v>27.397260273972602</v>
      </c>
      <c r="R334" s="22" t="e">
        <f>IF(AND(O334&gt;=Dynamisk!$F$51,O334&lt;=Dynamisk!$F$50),O334,#N/A)</f>
        <v>#N/A</v>
      </c>
      <c r="S334" s="22" t="e">
        <f>IF(AND(O334&gt;=Dynamisk!$F$50,O334&lt;=Dynamisk!$F$49),O334,#N/A)</f>
        <v>#N/A</v>
      </c>
      <c r="T334" s="34" t="e">
        <f>IF(O334&gt;=Dynamisk!$F$49,Data_sorteret!O334,#N/A)</f>
        <v>#N/A</v>
      </c>
      <c r="U334" s="17">
        <f>IF(P334&gt;=Dynamisk!$F$41,Dynamisk!$F$41,P334)</f>
        <v>61.643835616438352</v>
      </c>
      <c r="V334" s="22" t="e">
        <f>(IF(AND(P334&gt;=Dynamisk!$F$41,P334&lt;=Dynamisk!$F$40),P334,(IF(P334&gt;Dynamisk!$F$40,Dynamisk!$F$40,#N/A))))-U334</f>
        <v>#N/A</v>
      </c>
      <c r="W334" s="22" t="e">
        <f>(IF(AND(P334&gt;=Dynamisk!$F$40,P334&lt;=Dynamisk!$F$39),P334,(IF(P334&gt;Dynamisk!$F$39,Dynamisk!$F$39,#N/A))))-V334-U334</f>
        <v>#N/A</v>
      </c>
      <c r="X334" s="23" t="e">
        <f>(IF(AND(P334&gt;=Dynamisk!$F$39,P334&lt;=Dynamisk!$F$38),P334,(IF(P334&gt;Dynamisk!$F$38,Dynamisk!$F$38,#N/A))))-V334-U334-W334</f>
        <v>#N/A</v>
      </c>
    </row>
    <row r="335" spans="1:24" x14ac:dyDescent="0.15">
      <c r="A335">
        <v>187</v>
      </c>
      <c r="B335">
        <v>187</v>
      </c>
      <c r="C335" t="s">
        <v>242</v>
      </c>
      <c r="D335" s="1">
        <v>17.641666666666669</v>
      </c>
      <c r="E335" s="2">
        <f t="shared" si="25"/>
        <v>0</v>
      </c>
      <c r="F335" s="1">
        <f>Dynamisk!$C$14</f>
        <v>27.397260273972602</v>
      </c>
      <c r="G335" s="1">
        <f t="shared" si="26"/>
        <v>1.1415525114155252</v>
      </c>
      <c r="H335" s="2">
        <f>Dynamisk!$C$15</f>
        <v>34.246575342465754</v>
      </c>
      <c r="I335" s="2">
        <f>E335/$E$4*Dynamisk!$C$16</f>
        <v>0</v>
      </c>
      <c r="J335" s="2">
        <f t="shared" si="27"/>
        <v>0</v>
      </c>
      <c r="K335" s="2">
        <f>E335/$E$4*Dynamisk!$C$17</f>
        <v>0</v>
      </c>
      <c r="L335" s="2">
        <f>(E335/$E$4)*Dynamisk!$C$16+F335</f>
        <v>27.397260273972602</v>
      </c>
      <c r="M335" s="2">
        <f>Dynamisk!$C$20/365</f>
        <v>34.246575342465754</v>
      </c>
      <c r="N335" s="2">
        <f t="shared" si="28"/>
        <v>1.4269406392694064</v>
      </c>
      <c r="O335" s="2">
        <f>(E335/$E$4)*Dynamisk!$C$16+F335</f>
        <v>27.397260273972602</v>
      </c>
      <c r="P335" s="2">
        <f t="shared" si="29"/>
        <v>61.643835616438352</v>
      </c>
      <c r="Q335" s="17">
        <f>IF(O335&lt;=Dynamisk!$F$51,Data_sorteret!O335,#N/A)</f>
        <v>27.397260273972602</v>
      </c>
      <c r="R335" s="22" t="e">
        <f>IF(AND(O335&gt;=Dynamisk!$F$51,O335&lt;=Dynamisk!$F$50),O335,#N/A)</f>
        <v>#N/A</v>
      </c>
      <c r="S335" s="22" t="e">
        <f>IF(AND(O335&gt;=Dynamisk!$F$50,O335&lt;=Dynamisk!$F$49),O335,#N/A)</f>
        <v>#N/A</v>
      </c>
      <c r="T335" s="34" t="e">
        <f>IF(O335&gt;=Dynamisk!$F$49,Data_sorteret!O335,#N/A)</f>
        <v>#N/A</v>
      </c>
      <c r="U335" s="17">
        <f>IF(P335&gt;=Dynamisk!$F$41,Dynamisk!$F$41,P335)</f>
        <v>61.643835616438352</v>
      </c>
      <c r="V335" s="22" t="e">
        <f>(IF(AND(P335&gt;=Dynamisk!$F$41,P335&lt;=Dynamisk!$F$40),P335,(IF(P335&gt;Dynamisk!$F$40,Dynamisk!$F$40,#N/A))))-U335</f>
        <v>#N/A</v>
      </c>
      <c r="W335" s="22" t="e">
        <f>(IF(AND(P335&gt;=Dynamisk!$F$40,P335&lt;=Dynamisk!$F$39),P335,(IF(P335&gt;Dynamisk!$F$39,Dynamisk!$F$39,#N/A))))-V335-U335</f>
        <v>#N/A</v>
      </c>
      <c r="X335" s="23" t="e">
        <f>(IF(AND(P335&gt;=Dynamisk!$F$39,P335&lt;=Dynamisk!$F$38),P335,(IF(P335&gt;Dynamisk!$F$38,Dynamisk!$F$38,#N/A))))-V335-U335-W335</f>
        <v>#N/A</v>
      </c>
    </row>
    <row r="336" spans="1:24" x14ac:dyDescent="0.15">
      <c r="A336">
        <v>203</v>
      </c>
      <c r="B336">
        <v>203</v>
      </c>
      <c r="C336" t="s">
        <v>258</v>
      </c>
      <c r="D336" s="1">
        <v>17.666666666666664</v>
      </c>
      <c r="E336" s="2">
        <f t="shared" si="25"/>
        <v>0</v>
      </c>
      <c r="F336" s="1">
        <f>Dynamisk!$C$14</f>
        <v>27.397260273972602</v>
      </c>
      <c r="G336" s="1">
        <f t="shared" si="26"/>
        <v>1.1415525114155252</v>
      </c>
      <c r="H336" s="2">
        <f>Dynamisk!$C$15</f>
        <v>34.246575342465754</v>
      </c>
      <c r="I336" s="2">
        <f>E336/$E$4*Dynamisk!$C$16</f>
        <v>0</v>
      </c>
      <c r="J336" s="2">
        <f t="shared" si="27"/>
        <v>0</v>
      </c>
      <c r="K336" s="2">
        <f>E336/$E$4*Dynamisk!$C$17</f>
        <v>0</v>
      </c>
      <c r="L336" s="2">
        <f>(E336/$E$4)*Dynamisk!$C$16+F336</f>
        <v>27.397260273972602</v>
      </c>
      <c r="M336" s="2">
        <f>Dynamisk!$C$20/365</f>
        <v>34.246575342465754</v>
      </c>
      <c r="N336" s="2">
        <f t="shared" si="28"/>
        <v>1.4269406392694064</v>
      </c>
      <c r="O336" s="2">
        <f>(E336/$E$4)*Dynamisk!$C$16+F336</f>
        <v>27.397260273972602</v>
      </c>
      <c r="P336" s="2">
        <f t="shared" si="29"/>
        <v>61.643835616438352</v>
      </c>
      <c r="Q336" s="17">
        <f>IF(O336&lt;=Dynamisk!$F$51,Data_sorteret!O336,#N/A)</f>
        <v>27.397260273972602</v>
      </c>
      <c r="R336" s="22" t="e">
        <f>IF(AND(O336&gt;=Dynamisk!$F$51,O336&lt;=Dynamisk!$F$50),O336,#N/A)</f>
        <v>#N/A</v>
      </c>
      <c r="S336" s="22" t="e">
        <f>IF(AND(O336&gt;=Dynamisk!$F$50,O336&lt;=Dynamisk!$F$49),O336,#N/A)</f>
        <v>#N/A</v>
      </c>
      <c r="T336" s="34" t="e">
        <f>IF(O336&gt;=Dynamisk!$F$49,Data_sorteret!O336,#N/A)</f>
        <v>#N/A</v>
      </c>
      <c r="U336" s="17">
        <f>IF(P336&gt;=Dynamisk!$F$41,Dynamisk!$F$41,P336)</f>
        <v>61.643835616438352</v>
      </c>
      <c r="V336" s="22" t="e">
        <f>(IF(AND(P336&gt;=Dynamisk!$F$41,P336&lt;=Dynamisk!$F$40),P336,(IF(P336&gt;Dynamisk!$F$40,Dynamisk!$F$40,#N/A))))-U336</f>
        <v>#N/A</v>
      </c>
      <c r="W336" s="22" t="e">
        <f>(IF(AND(P336&gt;=Dynamisk!$F$40,P336&lt;=Dynamisk!$F$39),P336,(IF(P336&gt;Dynamisk!$F$39,Dynamisk!$F$39,#N/A))))-V336-U336</f>
        <v>#N/A</v>
      </c>
      <c r="X336" s="23" t="e">
        <f>(IF(AND(P336&gt;=Dynamisk!$F$39,P336&lt;=Dynamisk!$F$38),P336,(IF(P336&gt;Dynamisk!$F$38,Dynamisk!$F$38,#N/A))))-V336-U336-W336</f>
        <v>#N/A</v>
      </c>
    </row>
    <row r="337" spans="1:24" x14ac:dyDescent="0.15">
      <c r="A337">
        <v>240</v>
      </c>
      <c r="B337">
        <v>240</v>
      </c>
      <c r="C337" t="s">
        <v>295</v>
      </c>
      <c r="D337" s="1">
        <v>17.729166666666668</v>
      </c>
      <c r="E337" s="2">
        <f t="shared" si="25"/>
        <v>0</v>
      </c>
      <c r="F337" s="1">
        <f>Dynamisk!$C$14</f>
        <v>27.397260273972602</v>
      </c>
      <c r="G337" s="1">
        <f t="shared" si="26"/>
        <v>1.1415525114155252</v>
      </c>
      <c r="H337" s="2">
        <f>Dynamisk!$C$15</f>
        <v>34.246575342465754</v>
      </c>
      <c r="I337" s="2">
        <f>E337/$E$4*Dynamisk!$C$16</f>
        <v>0</v>
      </c>
      <c r="J337" s="2">
        <f t="shared" si="27"/>
        <v>0</v>
      </c>
      <c r="K337" s="2">
        <f>E337/$E$4*Dynamisk!$C$17</f>
        <v>0</v>
      </c>
      <c r="L337" s="2">
        <f>(E337/$E$4)*Dynamisk!$C$16+F337</f>
        <v>27.397260273972602</v>
      </c>
      <c r="M337" s="2">
        <f>Dynamisk!$C$20/365</f>
        <v>34.246575342465754</v>
      </c>
      <c r="N337" s="2">
        <f t="shared" si="28"/>
        <v>1.4269406392694064</v>
      </c>
      <c r="O337" s="2">
        <f>(E337/$E$4)*Dynamisk!$C$16+F337</f>
        <v>27.397260273972602</v>
      </c>
      <c r="P337" s="2">
        <f t="shared" si="29"/>
        <v>61.643835616438352</v>
      </c>
      <c r="Q337" s="17">
        <f>IF(O337&lt;=Dynamisk!$F$51,Data_sorteret!O337,#N/A)</f>
        <v>27.397260273972602</v>
      </c>
      <c r="R337" s="22" t="e">
        <f>IF(AND(O337&gt;=Dynamisk!$F$51,O337&lt;=Dynamisk!$F$50),O337,#N/A)</f>
        <v>#N/A</v>
      </c>
      <c r="S337" s="22" t="e">
        <f>IF(AND(O337&gt;=Dynamisk!$F$50,O337&lt;=Dynamisk!$F$49),O337,#N/A)</f>
        <v>#N/A</v>
      </c>
      <c r="T337" s="34" t="e">
        <f>IF(O337&gt;=Dynamisk!$F$49,Data_sorteret!O337,#N/A)</f>
        <v>#N/A</v>
      </c>
      <c r="U337" s="17">
        <f>IF(P337&gt;=Dynamisk!$F$41,Dynamisk!$F$41,P337)</f>
        <v>61.643835616438352</v>
      </c>
      <c r="V337" s="22" t="e">
        <f>(IF(AND(P337&gt;=Dynamisk!$F$41,P337&lt;=Dynamisk!$F$40),P337,(IF(P337&gt;Dynamisk!$F$40,Dynamisk!$F$40,#N/A))))-U337</f>
        <v>#N/A</v>
      </c>
      <c r="W337" s="22" t="e">
        <f>(IF(AND(P337&gt;=Dynamisk!$F$40,P337&lt;=Dynamisk!$F$39),P337,(IF(P337&gt;Dynamisk!$F$39,Dynamisk!$F$39,#N/A))))-V337-U337</f>
        <v>#N/A</v>
      </c>
      <c r="X337" s="23" t="e">
        <f>(IF(AND(P337&gt;=Dynamisk!$F$39,P337&lt;=Dynamisk!$F$38),P337,(IF(P337&gt;Dynamisk!$F$38,Dynamisk!$F$38,#N/A))))-V337-U337-W337</f>
        <v>#N/A</v>
      </c>
    </row>
    <row r="338" spans="1:24" x14ac:dyDescent="0.15">
      <c r="A338">
        <v>199</v>
      </c>
      <c r="B338">
        <v>199</v>
      </c>
      <c r="C338" t="s">
        <v>254</v>
      </c>
      <c r="D338" s="1">
        <v>17.733333333333338</v>
      </c>
      <c r="E338" s="2">
        <f t="shared" si="25"/>
        <v>0</v>
      </c>
      <c r="F338" s="1">
        <f>Dynamisk!$C$14</f>
        <v>27.397260273972602</v>
      </c>
      <c r="G338" s="1">
        <f t="shared" si="26"/>
        <v>1.1415525114155252</v>
      </c>
      <c r="H338" s="2">
        <f>Dynamisk!$C$15</f>
        <v>34.246575342465754</v>
      </c>
      <c r="I338" s="2">
        <f>E338/$E$4*Dynamisk!$C$16</f>
        <v>0</v>
      </c>
      <c r="J338" s="2">
        <f t="shared" si="27"/>
        <v>0</v>
      </c>
      <c r="K338" s="2">
        <f>E338/$E$4*Dynamisk!$C$17</f>
        <v>0</v>
      </c>
      <c r="L338" s="2">
        <f>(E338/$E$4)*Dynamisk!$C$16+F338</f>
        <v>27.397260273972602</v>
      </c>
      <c r="M338" s="2">
        <f>Dynamisk!$C$20/365</f>
        <v>34.246575342465754</v>
      </c>
      <c r="N338" s="2">
        <f t="shared" si="28"/>
        <v>1.4269406392694064</v>
      </c>
      <c r="O338" s="2">
        <f>(E338/$E$4)*Dynamisk!$C$16+F338</f>
        <v>27.397260273972602</v>
      </c>
      <c r="P338" s="2">
        <f t="shared" si="29"/>
        <v>61.643835616438352</v>
      </c>
      <c r="Q338" s="17">
        <f>IF(O338&lt;=Dynamisk!$F$51,Data_sorteret!O338,#N/A)</f>
        <v>27.397260273972602</v>
      </c>
      <c r="R338" s="22" t="e">
        <f>IF(AND(O338&gt;=Dynamisk!$F$51,O338&lt;=Dynamisk!$F$50),O338,#N/A)</f>
        <v>#N/A</v>
      </c>
      <c r="S338" s="22" t="e">
        <f>IF(AND(O338&gt;=Dynamisk!$F$50,O338&lt;=Dynamisk!$F$49),O338,#N/A)</f>
        <v>#N/A</v>
      </c>
      <c r="T338" s="34" t="e">
        <f>IF(O338&gt;=Dynamisk!$F$49,Data_sorteret!O338,#N/A)</f>
        <v>#N/A</v>
      </c>
      <c r="U338" s="17">
        <f>IF(P338&gt;=Dynamisk!$F$41,Dynamisk!$F$41,P338)</f>
        <v>61.643835616438352</v>
      </c>
      <c r="V338" s="22" t="e">
        <f>(IF(AND(P338&gt;=Dynamisk!$F$41,P338&lt;=Dynamisk!$F$40),P338,(IF(P338&gt;Dynamisk!$F$40,Dynamisk!$F$40,#N/A))))-U338</f>
        <v>#N/A</v>
      </c>
      <c r="W338" s="22" t="e">
        <f>(IF(AND(P338&gt;=Dynamisk!$F$40,P338&lt;=Dynamisk!$F$39),P338,(IF(P338&gt;Dynamisk!$F$39,Dynamisk!$F$39,#N/A))))-V338-U338</f>
        <v>#N/A</v>
      </c>
      <c r="X338" s="23" t="e">
        <f>(IF(AND(P338&gt;=Dynamisk!$F$39,P338&lt;=Dynamisk!$F$38),P338,(IF(P338&gt;Dynamisk!$F$38,Dynamisk!$F$38,#N/A))))-V338-U338-W338</f>
        <v>#N/A</v>
      </c>
    </row>
    <row r="339" spans="1:24" x14ac:dyDescent="0.15">
      <c r="A339">
        <v>209</v>
      </c>
      <c r="B339">
        <v>209</v>
      </c>
      <c r="C339" t="s">
        <v>264</v>
      </c>
      <c r="D339" s="1">
        <v>17.745833333333334</v>
      </c>
      <c r="E339" s="2">
        <f t="shared" si="25"/>
        <v>0</v>
      </c>
      <c r="F339" s="1">
        <f>Dynamisk!$C$14</f>
        <v>27.397260273972602</v>
      </c>
      <c r="G339" s="1">
        <f t="shared" si="26"/>
        <v>1.1415525114155252</v>
      </c>
      <c r="H339" s="2">
        <f>Dynamisk!$C$15</f>
        <v>34.246575342465754</v>
      </c>
      <c r="I339" s="2">
        <f>E339/$E$4*Dynamisk!$C$16</f>
        <v>0</v>
      </c>
      <c r="J339" s="2">
        <f t="shared" si="27"/>
        <v>0</v>
      </c>
      <c r="K339" s="2">
        <f>E339/$E$4*Dynamisk!$C$17</f>
        <v>0</v>
      </c>
      <c r="L339" s="2">
        <f>(E339/$E$4)*Dynamisk!$C$16+F339</f>
        <v>27.397260273972602</v>
      </c>
      <c r="M339" s="2">
        <f>Dynamisk!$C$20/365</f>
        <v>34.246575342465754</v>
      </c>
      <c r="N339" s="2">
        <f t="shared" si="28"/>
        <v>1.4269406392694064</v>
      </c>
      <c r="O339" s="2">
        <f>(E339/$E$4)*Dynamisk!$C$16+F339</f>
        <v>27.397260273972602</v>
      </c>
      <c r="P339" s="2">
        <f t="shared" si="29"/>
        <v>61.643835616438352</v>
      </c>
      <c r="Q339" s="17">
        <f>IF(O339&lt;=Dynamisk!$F$51,Data_sorteret!O339,#N/A)</f>
        <v>27.397260273972602</v>
      </c>
      <c r="R339" s="22" t="e">
        <f>IF(AND(O339&gt;=Dynamisk!$F$51,O339&lt;=Dynamisk!$F$50),O339,#N/A)</f>
        <v>#N/A</v>
      </c>
      <c r="S339" s="22" t="e">
        <f>IF(AND(O339&gt;=Dynamisk!$F$50,O339&lt;=Dynamisk!$F$49),O339,#N/A)</f>
        <v>#N/A</v>
      </c>
      <c r="T339" s="34" t="e">
        <f>IF(O339&gt;=Dynamisk!$F$49,Data_sorteret!O339,#N/A)</f>
        <v>#N/A</v>
      </c>
      <c r="U339" s="17">
        <f>IF(P339&gt;=Dynamisk!$F$41,Dynamisk!$F$41,P339)</f>
        <v>61.643835616438352</v>
      </c>
      <c r="V339" s="22" t="e">
        <f>(IF(AND(P339&gt;=Dynamisk!$F$41,P339&lt;=Dynamisk!$F$40),P339,(IF(P339&gt;Dynamisk!$F$40,Dynamisk!$F$40,#N/A))))-U339</f>
        <v>#N/A</v>
      </c>
      <c r="W339" s="22" t="e">
        <f>(IF(AND(P339&gt;=Dynamisk!$F$40,P339&lt;=Dynamisk!$F$39),P339,(IF(P339&gt;Dynamisk!$F$39,Dynamisk!$F$39,#N/A))))-V339-U339</f>
        <v>#N/A</v>
      </c>
      <c r="X339" s="23" t="e">
        <f>(IF(AND(P339&gt;=Dynamisk!$F$39,P339&lt;=Dynamisk!$F$38),P339,(IF(P339&gt;Dynamisk!$F$38,Dynamisk!$F$38,#N/A))))-V339-U339-W339</f>
        <v>#N/A</v>
      </c>
    </row>
    <row r="340" spans="1:24" x14ac:dyDescent="0.15">
      <c r="A340">
        <v>194</v>
      </c>
      <c r="B340">
        <v>194</v>
      </c>
      <c r="C340" t="s">
        <v>249</v>
      </c>
      <c r="D340" s="1">
        <v>17.854166666666668</v>
      </c>
      <c r="E340" s="2">
        <f t="shared" si="25"/>
        <v>0</v>
      </c>
      <c r="F340" s="1">
        <f>Dynamisk!$C$14</f>
        <v>27.397260273972602</v>
      </c>
      <c r="G340" s="1">
        <f t="shared" si="26"/>
        <v>1.1415525114155252</v>
      </c>
      <c r="H340" s="2">
        <f>Dynamisk!$C$15</f>
        <v>34.246575342465754</v>
      </c>
      <c r="I340" s="2">
        <f>E340/$E$4*Dynamisk!$C$16</f>
        <v>0</v>
      </c>
      <c r="J340" s="2">
        <f t="shared" si="27"/>
        <v>0</v>
      </c>
      <c r="K340" s="2">
        <f>E340/$E$4*Dynamisk!$C$17</f>
        <v>0</v>
      </c>
      <c r="L340" s="2">
        <f>(E340/$E$4)*Dynamisk!$C$16+F340</f>
        <v>27.397260273972602</v>
      </c>
      <c r="M340" s="2">
        <f>Dynamisk!$C$20/365</f>
        <v>34.246575342465754</v>
      </c>
      <c r="N340" s="2">
        <f t="shared" si="28"/>
        <v>1.4269406392694064</v>
      </c>
      <c r="O340" s="2">
        <f>(E340/$E$4)*Dynamisk!$C$16+F340</f>
        <v>27.397260273972602</v>
      </c>
      <c r="P340" s="2">
        <f t="shared" si="29"/>
        <v>61.643835616438352</v>
      </c>
      <c r="Q340" s="17">
        <f>IF(O340&lt;=Dynamisk!$F$51,Data_sorteret!O340,#N/A)</f>
        <v>27.397260273972602</v>
      </c>
      <c r="R340" s="22" t="e">
        <f>IF(AND(O340&gt;=Dynamisk!$F$51,O340&lt;=Dynamisk!$F$50),O340,#N/A)</f>
        <v>#N/A</v>
      </c>
      <c r="S340" s="22" t="e">
        <f>IF(AND(O340&gt;=Dynamisk!$F$50,O340&lt;=Dynamisk!$F$49),O340,#N/A)</f>
        <v>#N/A</v>
      </c>
      <c r="T340" s="34" t="e">
        <f>IF(O340&gt;=Dynamisk!$F$49,Data_sorteret!O340,#N/A)</f>
        <v>#N/A</v>
      </c>
      <c r="U340" s="17">
        <f>IF(P340&gt;=Dynamisk!$F$41,Dynamisk!$F$41,P340)</f>
        <v>61.643835616438352</v>
      </c>
      <c r="V340" s="22" t="e">
        <f>(IF(AND(P340&gt;=Dynamisk!$F$41,P340&lt;=Dynamisk!$F$40),P340,(IF(P340&gt;Dynamisk!$F$40,Dynamisk!$F$40,#N/A))))-U340</f>
        <v>#N/A</v>
      </c>
      <c r="W340" s="22" t="e">
        <f>(IF(AND(P340&gt;=Dynamisk!$F$40,P340&lt;=Dynamisk!$F$39),P340,(IF(P340&gt;Dynamisk!$F$39,Dynamisk!$F$39,#N/A))))-V340-U340</f>
        <v>#N/A</v>
      </c>
      <c r="X340" s="23" t="e">
        <f>(IF(AND(P340&gt;=Dynamisk!$F$39,P340&lt;=Dynamisk!$F$38),P340,(IF(P340&gt;Dynamisk!$F$38,Dynamisk!$F$38,#N/A))))-V340-U340-W340</f>
        <v>#N/A</v>
      </c>
    </row>
    <row r="341" spans="1:24" x14ac:dyDescent="0.15">
      <c r="A341">
        <v>210</v>
      </c>
      <c r="B341">
        <v>210</v>
      </c>
      <c r="C341" t="s">
        <v>265</v>
      </c>
      <c r="D341" s="1">
        <v>17.879166666666666</v>
      </c>
      <c r="E341" s="2">
        <f t="shared" si="25"/>
        <v>0</v>
      </c>
      <c r="F341" s="1">
        <f>Dynamisk!$C$14</f>
        <v>27.397260273972602</v>
      </c>
      <c r="G341" s="1">
        <f t="shared" si="26"/>
        <v>1.1415525114155252</v>
      </c>
      <c r="H341" s="2">
        <f>Dynamisk!$C$15</f>
        <v>34.246575342465754</v>
      </c>
      <c r="I341" s="2">
        <f>E341/$E$4*Dynamisk!$C$16</f>
        <v>0</v>
      </c>
      <c r="J341" s="2">
        <f t="shared" si="27"/>
        <v>0</v>
      </c>
      <c r="K341" s="2">
        <f>E341/$E$4*Dynamisk!$C$17</f>
        <v>0</v>
      </c>
      <c r="L341" s="2">
        <f>(E341/$E$4)*Dynamisk!$C$16+F341</f>
        <v>27.397260273972602</v>
      </c>
      <c r="M341" s="2">
        <f>Dynamisk!$C$20/365</f>
        <v>34.246575342465754</v>
      </c>
      <c r="N341" s="2">
        <f t="shared" si="28"/>
        <v>1.4269406392694064</v>
      </c>
      <c r="O341" s="2">
        <f>(E341/$E$4)*Dynamisk!$C$16+F341</f>
        <v>27.397260273972602</v>
      </c>
      <c r="P341" s="2">
        <f t="shared" si="29"/>
        <v>61.643835616438352</v>
      </c>
      <c r="Q341" s="17">
        <f>IF(O341&lt;=Dynamisk!$F$51,Data_sorteret!O341,#N/A)</f>
        <v>27.397260273972602</v>
      </c>
      <c r="R341" s="22" t="e">
        <f>IF(AND(O341&gt;=Dynamisk!$F$51,O341&lt;=Dynamisk!$F$50),O341,#N/A)</f>
        <v>#N/A</v>
      </c>
      <c r="S341" s="22" t="e">
        <f>IF(AND(O341&gt;=Dynamisk!$F$50,O341&lt;=Dynamisk!$F$49),O341,#N/A)</f>
        <v>#N/A</v>
      </c>
      <c r="T341" s="34" t="e">
        <f>IF(O341&gt;=Dynamisk!$F$49,Data_sorteret!O341,#N/A)</f>
        <v>#N/A</v>
      </c>
      <c r="U341" s="17">
        <f>IF(P341&gt;=Dynamisk!$F$41,Dynamisk!$F$41,P341)</f>
        <v>61.643835616438352</v>
      </c>
      <c r="V341" s="22" t="e">
        <f>(IF(AND(P341&gt;=Dynamisk!$F$41,P341&lt;=Dynamisk!$F$40),P341,(IF(P341&gt;Dynamisk!$F$40,Dynamisk!$F$40,#N/A))))-U341</f>
        <v>#N/A</v>
      </c>
      <c r="W341" s="22" t="e">
        <f>(IF(AND(P341&gt;=Dynamisk!$F$40,P341&lt;=Dynamisk!$F$39),P341,(IF(P341&gt;Dynamisk!$F$39,Dynamisk!$F$39,#N/A))))-V341-U341</f>
        <v>#N/A</v>
      </c>
      <c r="X341" s="23" t="e">
        <f>(IF(AND(P341&gt;=Dynamisk!$F$39,P341&lt;=Dynamisk!$F$38),P341,(IF(P341&gt;Dynamisk!$F$38,Dynamisk!$F$38,#N/A))))-V341-U341-W341</f>
        <v>#N/A</v>
      </c>
    </row>
    <row r="342" spans="1:24" x14ac:dyDescent="0.15">
      <c r="A342">
        <v>223</v>
      </c>
      <c r="B342">
        <v>223</v>
      </c>
      <c r="C342" t="s">
        <v>278</v>
      </c>
      <c r="D342" s="1">
        <v>17.883333333333336</v>
      </c>
      <c r="E342" s="2">
        <f t="shared" si="25"/>
        <v>0</v>
      </c>
      <c r="F342" s="1">
        <f>Dynamisk!$C$14</f>
        <v>27.397260273972602</v>
      </c>
      <c r="G342" s="1">
        <f t="shared" si="26"/>
        <v>1.1415525114155252</v>
      </c>
      <c r="H342" s="2">
        <f>Dynamisk!$C$15</f>
        <v>34.246575342465754</v>
      </c>
      <c r="I342" s="2">
        <f>E342/$E$4*Dynamisk!$C$16</f>
        <v>0</v>
      </c>
      <c r="J342" s="2">
        <f t="shared" si="27"/>
        <v>0</v>
      </c>
      <c r="K342" s="2">
        <f>E342/$E$4*Dynamisk!$C$17</f>
        <v>0</v>
      </c>
      <c r="L342" s="2">
        <f>(E342/$E$4)*Dynamisk!$C$16+F342</f>
        <v>27.397260273972602</v>
      </c>
      <c r="M342" s="2">
        <f>Dynamisk!$C$20/365</f>
        <v>34.246575342465754</v>
      </c>
      <c r="N342" s="2">
        <f t="shared" si="28"/>
        <v>1.4269406392694064</v>
      </c>
      <c r="O342" s="2">
        <f>(E342/$E$4)*Dynamisk!$C$16+F342</f>
        <v>27.397260273972602</v>
      </c>
      <c r="P342" s="2">
        <f t="shared" si="29"/>
        <v>61.643835616438352</v>
      </c>
      <c r="Q342" s="17">
        <f>IF(O342&lt;=Dynamisk!$F$51,Data_sorteret!O342,#N/A)</f>
        <v>27.397260273972602</v>
      </c>
      <c r="R342" s="22" t="e">
        <f>IF(AND(O342&gt;=Dynamisk!$F$51,O342&lt;=Dynamisk!$F$50),O342,#N/A)</f>
        <v>#N/A</v>
      </c>
      <c r="S342" s="22" t="e">
        <f>IF(AND(O342&gt;=Dynamisk!$F$50,O342&lt;=Dynamisk!$F$49),O342,#N/A)</f>
        <v>#N/A</v>
      </c>
      <c r="T342" s="34" t="e">
        <f>IF(O342&gt;=Dynamisk!$F$49,Data_sorteret!O342,#N/A)</f>
        <v>#N/A</v>
      </c>
      <c r="U342" s="17">
        <f>IF(P342&gt;=Dynamisk!$F$41,Dynamisk!$F$41,P342)</f>
        <v>61.643835616438352</v>
      </c>
      <c r="V342" s="22" t="e">
        <f>(IF(AND(P342&gt;=Dynamisk!$F$41,P342&lt;=Dynamisk!$F$40),P342,(IF(P342&gt;Dynamisk!$F$40,Dynamisk!$F$40,#N/A))))-U342</f>
        <v>#N/A</v>
      </c>
      <c r="W342" s="22" t="e">
        <f>(IF(AND(P342&gt;=Dynamisk!$F$40,P342&lt;=Dynamisk!$F$39),P342,(IF(P342&gt;Dynamisk!$F$39,Dynamisk!$F$39,#N/A))))-V342-U342</f>
        <v>#N/A</v>
      </c>
      <c r="X342" s="23" t="e">
        <f>(IF(AND(P342&gt;=Dynamisk!$F$39,P342&lt;=Dynamisk!$F$38),P342,(IF(P342&gt;Dynamisk!$F$38,Dynamisk!$F$38,#N/A))))-V342-U342-W342</f>
        <v>#N/A</v>
      </c>
    </row>
    <row r="343" spans="1:24" x14ac:dyDescent="0.15">
      <c r="A343">
        <v>204</v>
      </c>
      <c r="B343">
        <v>204</v>
      </c>
      <c r="C343" t="s">
        <v>259</v>
      </c>
      <c r="D343" s="1">
        <v>18.083333333333332</v>
      </c>
      <c r="E343" s="2">
        <f t="shared" si="25"/>
        <v>0</v>
      </c>
      <c r="F343" s="1">
        <f>Dynamisk!$C$14</f>
        <v>27.397260273972602</v>
      </c>
      <c r="G343" s="1">
        <f t="shared" si="26"/>
        <v>1.1415525114155252</v>
      </c>
      <c r="H343" s="2">
        <f>Dynamisk!$C$15</f>
        <v>34.246575342465754</v>
      </c>
      <c r="I343" s="2">
        <f>E343/$E$4*Dynamisk!$C$16</f>
        <v>0</v>
      </c>
      <c r="J343" s="2">
        <f t="shared" si="27"/>
        <v>0</v>
      </c>
      <c r="K343" s="2">
        <f>E343/$E$4*Dynamisk!$C$17</f>
        <v>0</v>
      </c>
      <c r="L343" s="2">
        <f>(E343/$E$4)*Dynamisk!$C$16+F343</f>
        <v>27.397260273972602</v>
      </c>
      <c r="M343" s="2">
        <f>Dynamisk!$C$20/365</f>
        <v>34.246575342465754</v>
      </c>
      <c r="N343" s="2">
        <f t="shared" si="28"/>
        <v>1.4269406392694064</v>
      </c>
      <c r="O343" s="2">
        <f>(E343/$E$4)*Dynamisk!$C$16+F343</f>
        <v>27.397260273972602</v>
      </c>
      <c r="P343" s="2">
        <f t="shared" si="29"/>
        <v>61.643835616438352</v>
      </c>
      <c r="Q343" s="17">
        <f>IF(O343&lt;=Dynamisk!$F$51,Data_sorteret!O343,#N/A)</f>
        <v>27.397260273972602</v>
      </c>
      <c r="R343" s="22" t="e">
        <f>IF(AND(O343&gt;=Dynamisk!$F$51,O343&lt;=Dynamisk!$F$50),O343,#N/A)</f>
        <v>#N/A</v>
      </c>
      <c r="S343" s="22" t="e">
        <f>IF(AND(O343&gt;=Dynamisk!$F$50,O343&lt;=Dynamisk!$F$49),O343,#N/A)</f>
        <v>#N/A</v>
      </c>
      <c r="T343" s="34" t="e">
        <f>IF(O343&gt;=Dynamisk!$F$49,Data_sorteret!O343,#N/A)</f>
        <v>#N/A</v>
      </c>
      <c r="U343" s="17">
        <f>IF(P343&gt;=Dynamisk!$F$41,Dynamisk!$F$41,P343)</f>
        <v>61.643835616438352</v>
      </c>
      <c r="V343" s="22" t="e">
        <f>(IF(AND(P343&gt;=Dynamisk!$F$41,P343&lt;=Dynamisk!$F$40),P343,(IF(P343&gt;Dynamisk!$F$40,Dynamisk!$F$40,#N/A))))-U343</f>
        <v>#N/A</v>
      </c>
      <c r="W343" s="22" t="e">
        <f>(IF(AND(P343&gt;=Dynamisk!$F$40,P343&lt;=Dynamisk!$F$39),P343,(IF(P343&gt;Dynamisk!$F$39,Dynamisk!$F$39,#N/A))))-V343-U343</f>
        <v>#N/A</v>
      </c>
      <c r="X343" s="23" t="e">
        <f>(IF(AND(P343&gt;=Dynamisk!$F$39,P343&lt;=Dynamisk!$F$38),P343,(IF(P343&gt;Dynamisk!$F$38,Dynamisk!$F$38,#N/A))))-V343-U343-W343</f>
        <v>#N/A</v>
      </c>
    </row>
    <row r="344" spans="1:24" x14ac:dyDescent="0.15">
      <c r="A344">
        <v>217</v>
      </c>
      <c r="B344">
        <v>217</v>
      </c>
      <c r="C344" t="s">
        <v>272</v>
      </c>
      <c r="D344" s="1">
        <v>18.341666666666665</v>
      </c>
      <c r="E344" s="2">
        <f t="shared" si="25"/>
        <v>0</v>
      </c>
      <c r="F344" s="1">
        <f>Dynamisk!$C$14</f>
        <v>27.397260273972602</v>
      </c>
      <c r="G344" s="1">
        <f t="shared" si="26"/>
        <v>1.1415525114155252</v>
      </c>
      <c r="H344" s="2">
        <f>Dynamisk!$C$15</f>
        <v>34.246575342465754</v>
      </c>
      <c r="I344" s="2">
        <f>E344/$E$4*Dynamisk!$C$16</f>
        <v>0</v>
      </c>
      <c r="J344" s="2">
        <f t="shared" si="27"/>
        <v>0</v>
      </c>
      <c r="K344" s="2">
        <f>E344/$E$4*Dynamisk!$C$17</f>
        <v>0</v>
      </c>
      <c r="L344" s="2">
        <f>(E344/$E$4)*Dynamisk!$C$16+F344</f>
        <v>27.397260273972602</v>
      </c>
      <c r="M344" s="2">
        <f>Dynamisk!$C$20/365</f>
        <v>34.246575342465754</v>
      </c>
      <c r="N344" s="2">
        <f t="shared" si="28"/>
        <v>1.4269406392694064</v>
      </c>
      <c r="O344" s="2">
        <f>(E344/$E$4)*Dynamisk!$C$16+F344</f>
        <v>27.397260273972602</v>
      </c>
      <c r="P344" s="2">
        <f t="shared" si="29"/>
        <v>61.643835616438352</v>
      </c>
      <c r="Q344" s="17">
        <f>IF(O344&lt;=Dynamisk!$F$51,Data_sorteret!O344,#N/A)</f>
        <v>27.397260273972602</v>
      </c>
      <c r="R344" s="22" t="e">
        <f>IF(AND(O344&gt;=Dynamisk!$F$51,O344&lt;=Dynamisk!$F$50),O344,#N/A)</f>
        <v>#N/A</v>
      </c>
      <c r="S344" s="22" t="e">
        <f>IF(AND(O344&gt;=Dynamisk!$F$50,O344&lt;=Dynamisk!$F$49),O344,#N/A)</f>
        <v>#N/A</v>
      </c>
      <c r="T344" s="34" t="e">
        <f>IF(O344&gt;=Dynamisk!$F$49,Data_sorteret!O344,#N/A)</f>
        <v>#N/A</v>
      </c>
      <c r="U344" s="17">
        <f>IF(P344&gt;=Dynamisk!$F$41,Dynamisk!$F$41,P344)</f>
        <v>61.643835616438352</v>
      </c>
      <c r="V344" s="22" t="e">
        <f>(IF(AND(P344&gt;=Dynamisk!$F$41,P344&lt;=Dynamisk!$F$40),P344,(IF(P344&gt;Dynamisk!$F$40,Dynamisk!$F$40,#N/A))))-U344</f>
        <v>#N/A</v>
      </c>
      <c r="W344" s="22" t="e">
        <f>(IF(AND(P344&gt;=Dynamisk!$F$40,P344&lt;=Dynamisk!$F$39),P344,(IF(P344&gt;Dynamisk!$F$39,Dynamisk!$F$39,#N/A))))-V344-U344</f>
        <v>#N/A</v>
      </c>
      <c r="X344" s="23" t="e">
        <f>(IF(AND(P344&gt;=Dynamisk!$F$39,P344&lt;=Dynamisk!$F$38),P344,(IF(P344&gt;Dynamisk!$F$38,Dynamisk!$F$38,#N/A))))-V344-U344-W344</f>
        <v>#N/A</v>
      </c>
    </row>
    <row r="345" spans="1:24" x14ac:dyDescent="0.15">
      <c r="A345">
        <v>174</v>
      </c>
      <c r="B345">
        <v>174</v>
      </c>
      <c r="C345" t="s">
        <v>229</v>
      </c>
      <c r="D345" s="1">
        <v>18.358333333333338</v>
      </c>
      <c r="E345" s="2">
        <f t="shared" si="25"/>
        <v>0</v>
      </c>
      <c r="F345" s="1">
        <f>Dynamisk!$C$14</f>
        <v>27.397260273972602</v>
      </c>
      <c r="G345" s="1">
        <f t="shared" si="26"/>
        <v>1.1415525114155252</v>
      </c>
      <c r="H345" s="2">
        <f>Dynamisk!$C$15</f>
        <v>34.246575342465754</v>
      </c>
      <c r="I345" s="2">
        <f>E345/$E$4*Dynamisk!$C$16</f>
        <v>0</v>
      </c>
      <c r="J345" s="2">
        <f t="shared" si="27"/>
        <v>0</v>
      </c>
      <c r="K345" s="2">
        <f>E345/$E$4*Dynamisk!$C$17</f>
        <v>0</v>
      </c>
      <c r="L345" s="2">
        <f>(E345/$E$4)*Dynamisk!$C$16+F345</f>
        <v>27.397260273972602</v>
      </c>
      <c r="M345" s="2">
        <f>Dynamisk!$C$20/365</f>
        <v>34.246575342465754</v>
      </c>
      <c r="N345" s="2">
        <f t="shared" si="28"/>
        <v>1.4269406392694064</v>
      </c>
      <c r="O345" s="2">
        <f>(E345/$E$4)*Dynamisk!$C$16+F345</f>
        <v>27.397260273972602</v>
      </c>
      <c r="P345" s="2">
        <f t="shared" si="29"/>
        <v>61.643835616438352</v>
      </c>
      <c r="Q345" s="17">
        <f>IF(O345&lt;=Dynamisk!$F$51,Data_sorteret!O345,#N/A)</f>
        <v>27.397260273972602</v>
      </c>
      <c r="R345" s="22" t="e">
        <f>IF(AND(O345&gt;=Dynamisk!$F$51,O345&lt;=Dynamisk!$F$50),O345,#N/A)</f>
        <v>#N/A</v>
      </c>
      <c r="S345" s="22" t="e">
        <f>IF(AND(O345&gt;=Dynamisk!$F$50,O345&lt;=Dynamisk!$F$49),O345,#N/A)</f>
        <v>#N/A</v>
      </c>
      <c r="T345" s="34" t="e">
        <f>IF(O345&gt;=Dynamisk!$F$49,Data_sorteret!O345,#N/A)</f>
        <v>#N/A</v>
      </c>
      <c r="U345" s="17">
        <f>IF(P345&gt;=Dynamisk!$F$41,Dynamisk!$F$41,P345)</f>
        <v>61.643835616438352</v>
      </c>
      <c r="V345" s="22" t="e">
        <f>(IF(AND(P345&gt;=Dynamisk!$F$41,P345&lt;=Dynamisk!$F$40),P345,(IF(P345&gt;Dynamisk!$F$40,Dynamisk!$F$40,#N/A))))-U345</f>
        <v>#N/A</v>
      </c>
      <c r="W345" s="22" t="e">
        <f>(IF(AND(P345&gt;=Dynamisk!$F$40,P345&lt;=Dynamisk!$F$39),P345,(IF(P345&gt;Dynamisk!$F$39,Dynamisk!$F$39,#N/A))))-V345-U345</f>
        <v>#N/A</v>
      </c>
      <c r="X345" s="23" t="e">
        <f>(IF(AND(P345&gt;=Dynamisk!$F$39,P345&lt;=Dynamisk!$F$38),P345,(IF(P345&gt;Dynamisk!$F$38,Dynamisk!$F$38,#N/A))))-V345-U345-W345</f>
        <v>#N/A</v>
      </c>
    </row>
    <row r="346" spans="1:24" x14ac:dyDescent="0.15">
      <c r="A346">
        <v>251</v>
      </c>
      <c r="B346">
        <v>251</v>
      </c>
      <c r="C346" t="s">
        <v>306</v>
      </c>
      <c r="D346" s="1">
        <v>18.583333333333339</v>
      </c>
      <c r="E346" s="2">
        <f t="shared" si="25"/>
        <v>0</v>
      </c>
      <c r="F346" s="1">
        <f>Dynamisk!$C$14</f>
        <v>27.397260273972602</v>
      </c>
      <c r="G346" s="1">
        <f t="shared" si="26"/>
        <v>1.1415525114155252</v>
      </c>
      <c r="H346" s="2">
        <f>Dynamisk!$C$15</f>
        <v>34.246575342465754</v>
      </c>
      <c r="I346" s="2">
        <f>E346/$E$4*Dynamisk!$C$16</f>
        <v>0</v>
      </c>
      <c r="J346" s="2">
        <f t="shared" si="27"/>
        <v>0</v>
      </c>
      <c r="K346" s="2">
        <f>E346/$E$4*Dynamisk!$C$17</f>
        <v>0</v>
      </c>
      <c r="L346" s="2">
        <f>(E346/$E$4)*Dynamisk!$C$16+F346</f>
        <v>27.397260273972602</v>
      </c>
      <c r="M346" s="2">
        <f>Dynamisk!$C$20/365</f>
        <v>34.246575342465754</v>
      </c>
      <c r="N346" s="2">
        <f t="shared" si="28"/>
        <v>1.4269406392694064</v>
      </c>
      <c r="O346" s="2">
        <f>(E346/$E$4)*Dynamisk!$C$16+F346</f>
        <v>27.397260273972602</v>
      </c>
      <c r="P346" s="2">
        <f t="shared" si="29"/>
        <v>61.643835616438352</v>
      </c>
      <c r="Q346" s="17">
        <f>IF(O346&lt;=Dynamisk!$F$51,Data_sorteret!O346,#N/A)</f>
        <v>27.397260273972602</v>
      </c>
      <c r="R346" s="22" t="e">
        <f>IF(AND(O346&gt;=Dynamisk!$F$51,O346&lt;=Dynamisk!$F$50),O346,#N/A)</f>
        <v>#N/A</v>
      </c>
      <c r="S346" s="22" t="e">
        <f>IF(AND(O346&gt;=Dynamisk!$F$50,O346&lt;=Dynamisk!$F$49),O346,#N/A)</f>
        <v>#N/A</v>
      </c>
      <c r="T346" s="34" t="e">
        <f>IF(O346&gt;=Dynamisk!$F$49,Data_sorteret!O346,#N/A)</f>
        <v>#N/A</v>
      </c>
      <c r="U346" s="17">
        <f>IF(P346&gt;=Dynamisk!$F$41,Dynamisk!$F$41,P346)</f>
        <v>61.643835616438352</v>
      </c>
      <c r="V346" s="22" t="e">
        <f>(IF(AND(P346&gt;=Dynamisk!$F$41,P346&lt;=Dynamisk!$F$40),P346,(IF(P346&gt;Dynamisk!$F$40,Dynamisk!$F$40,#N/A))))-U346</f>
        <v>#N/A</v>
      </c>
      <c r="W346" s="22" t="e">
        <f>(IF(AND(P346&gt;=Dynamisk!$F$40,P346&lt;=Dynamisk!$F$39),P346,(IF(P346&gt;Dynamisk!$F$39,Dynamisk!$F$39,#N/A))))-V346-U346</f>
        <v>#N/A</v>
      </c>
      <c r="X346" s="23" t="e">
        <f>(IF(AND(P346&gt;=Dynamisk!$F$39,P346&lt;=Dynamisk!$F$38),P346,(IF(P346&gt;Dynamisk!$F$38,Dynamisk!$F$38,#N/A))))-V346-U346-W346</f>
        <v>#N/A</v>
      </c>
    </row>
    <row r="347" spans="1:24" x14ac:dyDescent="0.15">
      <c r="A347">
        <v>236</v>
      </c>
      <c r="B347">
        <v>236</v>
      </c>
      <c r="C347" t="s">
        <v>291</v>
      </c>
      <c r="D347" s="1">
        <v>18.666666666666668</v>
      </c>
      <c r="E347" s="2">
        <f t="shared" si="25"/>
        <v>0</v>
      </c>
      <c r="F347" s="1">
        <f>Dynamisk!$C$14</f>
        <v>27.397260273972602</v>
      </c>
      <c r="G347" s="1">
        <f t="shared" si="26"/>
        <v>1.1415525114155252</v>
      </c>
      <c r="H347" s="2">
        <f>Dynamisk!$C$15</f>
        <v>34.246575342465754</v>
      </c>
      <c r="I347" s="2">
        <f>E347/$E$4*Dynamisk!$C$16</f>
        <v>0</v>
      </c>
      <c r="J347" s="2">
        <f t="shared" si="27"/>
        <v>0</v>
      </c>
      <c r="K347" s="2">
        <f>E347/$E$4*Dynamisk!$C$17</f>
        <v>0</v>
      </c>
      <c r="L347" s="2">
        <f>(E347/$E$4)*Dynamisk!$C$16+F347</f>
        <v>27.397260273972602</v>
      </c>
      <c r="M347" s="2">
        <f>Dynamisk!$C$20/365</f>
        <v>34.246575342465754</v>
      </c>
      <c r="N347" s="2">
        <f t="shared" si="28"/>
        <v>1.4269406392694064</v>
      </c>
      <c r="O347" s="2">
        <f>(E347/$E$4)*Dynamisk!$C$16+F347</f>
        <v>27.397260273972602</v>
      </c>
      <c r="P347" s="2">
        <f t="shared" si="29"/>
        <v>61.643835616438352</v>
      </c>
      <c r="Q347" s="17">
        <f>IF(O347&lt;=Dynamisk!$F$51,Data_sorteret!O347,#N/A)</f>
        <v>27.397260273972602</v>
      </c>
      <c r="R347" s="22" t="e">
        <f>IF(AND(O347&gt;=Dynamisk!$F$51,O347&lt;=Dynamisk!$F$50),O347,#N/A)</f>
        <v>#N/A</v>
      </c>
      <c r="S347" s="22" t="e">
        <f>IF(AND(O347&gt;=Dynamisk!$F$50,O347&lt;=Dynamisk!$F$49),O347,#N/A)</f>
        <v>#N/A</v>
      </c>
      <c r="T347" s="34" t="e">
        <f>IF(O347&gt;=Dynamisk!$F$49,Data_sorteret!O347,#N/A)</f>
        <v>#N/A</v>
      </c>
      <c r="U347" s="17">
        <f>IF(P347&gt;=Dynamisk!$F$41,Dynamisk!$F$41,P347)</f>
        <v>61.643835616438352</v>
      </c>
      <c r="V347" s="22" t="e">
        <f>(IF(AND(P347&gt;=Dynamisk!$F$41,P347&lt;=Dynamisk!$F$40),P347,(IF(P347&gt;Dynamisk!$F$40,Dynamisk!$F$40,#N/A))))-U347</f>
        <v>#N/A</v>
      </c>
      <c r="W347" s="22" t="e">
        <f>(IF(AND(P347&gt;=Dynamisk!$F$40,P347&lt;=Dynamisk!$F$39),P347,(IF(P347&gt;Dynamisk!$F$39,Dynamisk!$F$39,#N/A))))-V347-U347</f>
        <v>#N/A</v>
      </c>
      <c r="X347" s="23" t="e">
        <f>(IF(AND(P347&gt;=Dynamisk!$F$39,P347&lt;=Dynamisk!$F$38),P347,(IF(P347&gt;Dynamisk!$F$38,Dynamisk!$F$38,#N/A))))-V347-U347-W347</f>
        <v>#N/A</v>
      </c>
    </row>
    <row r="348" spans="1:24" x14ac:dyDescent="0.15">
      <c r="A348">
        <v>228</v>
      </c>
      <c r="B348">
        <v>228</v>
      </c>
      <c r="C348" t="s">
        <v>283</v>
      </c>
      <c r="D348" s="1">
        <v>18.833333333333332</v>
      </c>
      <c r="E348" s="2">
        <f t="shared" si="25"/>
        <v>0</v>
      </c>
      <c r="F348" s="1">
        <f>Dynamisk!$C$14</f>
        <v>27.397260273972602</v>
      </c>
      <c r="G348" s="1">
        <f t="shared" si="26"/>
        <v>1.1415525114155252</v>
      </c>
      <c r="H348" s="2">
        <f>Dynamisk!$C$15</f>
        <v>34.246575342465754</v>
      </c>
      <c r="I348" s="2">
        <f>E348/$E$4*Dynamisk!$C$16</f>
        <v>0</v>
      </c>
      <c r="J348" s="2">
        <f t="shared" si="27"/>
        <v>0</v>
      </c>
      <c r="K348" s="2">
        <f>E348/$E$4*Dynamisk!$C$17</f>
        <v>0</v>
      </c>
      <c r="L348" s="2">
        <f>(E348/$E$4)*Dynamisk!$C$16+F348</f>
        <v>27.397260273972602</v>
      </c>
      <c r="M348" s="2">
        <f>Dynamisk!$C$20/365</f>
        <v>34.246575342465754</v>
      </c>
      <c r="N348" s="2">
        <f t="shared" si="28"/>
        <v>1.4269406392694064</v>
      </c>
      <c r="O348" s="2">
        <f>(E348/$E$4)*Dynamisk!$C$16+F348</f>
        <v>27.397260273972602</v>
      </c>
      <c r="P348" s="2">
        <f t="shared" si="29"/>
        <v>61.643835616438352</v>
      </c>
      <c r="Q348" s="17">
        <f>IF(O348&lt;=Dynamisk!$F$51,Data_sorteret!O348,#N/A)</f>
        <v>27.397260273972602</v>
      </c>
      <c r="R348" s="22" t="e">
        <f>IF(AND(O348&gt;=Dynamisk!$F$51,O348&lt;=Dynamisk!$F$50),O348,#N/A)</f>
        <v>#N/A</v>
      </c>
      <c r="S348" s="22" t="e">
        <f>IF(AND(O348&gt;=Dynamisk!$F$50,O348&lt;=Dynamisk!$F$49),O348,#N/A)</f>
        <v>#N/A</v>
      </c>
      <c r="T348" s="34" t="e">
        <f>IF(O348&gt;=Dynamisk!$F$49,Data_sorteret!O348,#N/A)</f>
        <v>#N/A</v>
      </c>
      <c r="U348" s="17">
        <f>IF(P348&gt;=Dynamisk!$F$41,Dynamisk!$F$41,P348)</f>
        <v>61.643835616438352</v>
      </c>
      <c r="V348" s="22" t="e">
        <f>(IF(AND(P348&gt;=Dynamisk!$F$41,P348&lt;=Dynamisk!$F$40),P348,(IF(P348&gt;Dynamisk!$F$40,Dynamisk!$F$40,#N/A))))-U348</f>
        <v>#N/A</v>
      </c>
      <c r="W348" s="22" t="e">
        <f>(IF(AND(P348&gt;=Dynamisk!$F$40,P348&lt;=Dynamisk!$F$39),P348,(IF(P348&gt;Dynamisk!$F$39,Dynamisk!$F$39,#N/A))))-V348-U348</f>
        <v>#N/A</v>
      </c>
      <c r="X348" s="23" t="e">
        <f>(IF(AND(P348&gt;=Dynamisk!$F$39,P348&lt;=Dynamisk!$F$38),P348,(IF(P348&gt;Dynamisk!$F$38,Dynamisk!$F$38,#N/A))))-V348-U348-W348</f>
        <v>#N/A</v>
      </c>
    </row>
    <row r="349" spans="1:24" x14ac:dyDescent="0.15">
      <c r="A349">
        <v>197</v>
      </c>
      <c r="B349">
        <v>197</v>
      </c>
      <c r="C349" t="s">
        <v>252</v>
      </c>
      <c r="D349" s="1">
        <v>18.920833333333331</v>
      </c>
      <c r="E349" s="2">
        <f t="shared" si="25"/>
        <v>0</v>
      </c>
      <c r="F349" s="1">
        <f>Dynamisk!$C$14</f>
        <v>27.397260273972602</v>
      </c>
      <c r="G349" s="1">
        <f t="shared" si="26"/>
        <v>1.1415525114155252</v>
      </c>
      <c r="H349" s="2">
        <f>Dynamisk!$C$15</f>
        <v>34.246575342465754</v>
      </c>
      <c r="I349" s="2">
        <f>E349/$E$4*Dynamisk!$C$16</f>
        <v>0</v>
      </c>
      <c r="J349" s="2">
        <f t="shared" si="27"/>
        <v>0</v>
      </c>
      <c r="K349" s="2">
        <f>E349/$E$4*Dynamisk!$C$17</f>
        <v>0</v>
      </c>
      <c r="L349" s="2">
        <f>(E349/$E$4)*Dynamisk!$C$16+F349</f>
        <v>27.397260273972602</v>
      </c>
      <c r="M349" s="2">
        <f>Dynamisk!$C$20/365</f>
        <v>34.246575342465754</v>
      </c>
      <c r="N349" s="2">
        <f t="shared" si="28"/>
        <v>1.4269406392694064</v>
      </c>
      <c r="O349" s="2">
        <f>(E349/$E$4)*Dynamisk!$C$16+F349</f>
        <v>27.397260273972602</v>
      </c>
      <c r="P349" s="2">
        <f t="shared" si="29"/>
        <v>61.643835616438352</v>
      </c>
      <c r="Q349" s="17">
        <f>IF(O349&lt;=Dynamisk!$F$51,Data_sorteret!O349,#N/A)</f>
        <v>27.397260273972602</v>
      </c>
      <c r="R349" s="22" t="e">
        <f>IF(AND(O349&gt;=Dynamisk!$F$51,O349&lt;=Dynamisk!$F$50),O349,#N/A)</f>
        <v>#N/A</v>
      </c>
      <c r="S349" s="22" t="e">
        <f>IF(AND(O349&gt;=Dynamisk!$F$50,O349&lt;=Dynamisk!$F$49),O349,#N/A)</f>
        <v>#N/A</v>
      </c>
      <c r="T349" s="34" t="e">
        <f>IF(O349&gt;=Dynamisk!$F$49,Data_sorteret!O349,#N/A)</f>
        <v>#N/A</v>
      </c>
      <c r="U349" s="17">
        <f>IF(P349&gt;=Dynamisk!$F$41,Dynamisk!$F$41,P349)</f>
        <v>61.643835616438352</v>
      </c>
      <c r="V349" s="22" t="e">
        <f>(IF(AND(P349&gt;=Dynamisk!$F$41,P349&lt;=Dynamisk!$F$40),P349,(IF(P349&gt;Dynamisk!$F$40,Dynamisk!$F$40,#N/A))))-U349</f>
        <v>#N/A</v>
      </c>
      <c r="W349" s="22" t="e">
        <f>(IF(AND(P349&gt;=Dynamisk!$F$40,P349&lt;=Dynamisk!$F$39),P349,(IF(P349&gt;Dynamisk!$F$39,Dynamisk!$F$39,#N/A))))-V349-U349</f>
        <v>#N/A</v>
      </c>
      <c r="X349" s="23" t="e">
        <f>(IF(AND(P349&gt;=Dynamisk!$F$39,P349&lt;=Dynamisk!$F$38),P349,(IF(P349&gt;Dynamisk!$F$38,Dynamisk!$F$38,#N/A))))-V349-U349-W349</f>
        <v>#N/A</v>
      </c>
    </row>
    <row r="350" spans="1:24" x14ac:dyDescent="0.15">
      <c r="A350">
        <v>233</v>
      </c>
      <c r="B350">
        <v>233</v>
      </c>
      <c r="C350" t="s">
        <v>288</v>
      </c>
      <c r="D350" s="1">
        <v>18.933333333333334</v>
      </c>
      <c r="E350" s="2">
        <f t="shared" si="25"/>
        <v>0</v>
      </c>
      <c r="F350" s="1">
        <f>Dynamisk!$C$14</f>
        <v>27.397260273972602</v>
      </c>
      <c r="G350" s="1">
        <f t="shared" si="26"/>
        <v>1.1415525114155252</v>
      </c>
      <c r="H350" s="2">
        <f>Dynamisk!$C$15</f>
        <v>34.246575342465754</v>
      </c>
      <c r="I350" s="2">
        <f>E350/$E$4*Dynamisk!$C$16</f>
        <v>0</v>
      </c>
      <c r="J350" s="2">
        <f t="shared" si="27"/>
        <v>0</v>
      </c>
      <c r="K350" s="2">
        <f>E350/$E$4*Dynamisk!$C$17</f>
        <v>0</v>
      </c>
      <c r="L350" s="2">
        <f>(E350/$E$4)*Dynamisk!$C$16+F350</f>
        <v>27.397260273972602</v>
      </c>
      <c r="M350" s="2">
        <f>Dynamisk!$C$20/365</f>
        <v>34.246575342465754</v>
      </c>
      <c r="N350" s="2">
        <f t="shared" si="28"/>
        <v>1.4269406392694064</v>
      </c>
      <c r="O350" s="2">
        <f>(E350/$E$4)*Dynamisk!$C$16+F350</f>
        <v>27.397260273972602</v>
      </c>
      <c r="P350" s="2">
        <f t="shared" si="29"/>
        <v>61.643835616438352</v>
      </c>
      <c r="Q350" s="17">
        <f>IF(O350&lt;=Dynamisk!$F$51,Data_sorteret!O350,#N/A)</f>
        <v>27.397260273972602</v>
      </c>
      <c r="R350" s="22" t="e">
        <f>IF(AND(O350&gt;=Dynamisk!$F$51,O350&lt;=Dynamisk!$F$50),O350,#N/A)</f>
        <v>#N/A</v>
      </c>
      <c r="S350" s="22" t="e">
        <f>IF(AND(O350&gt;=Dynamisk!$F$50,O350&lt;=Dynamisk!$F$49),O350,#N/A)</f>
        <v>#N/A</v>
      </c>
      <c r="T350" s="34" t="e">
        <f>IF(O350&gt;=Dynamisk!$F$49,Data_sorteret!O350,#N/A)</f>
        <v>#N/A</v>
      </c>
      <c r="U350" s="17">
        <f>IF(P350&gt;=Dynamisk!$F$41,Dynamisk!$F$41,P350)</f>
        <v>61.643835616438352</v>
      </c>
      <c r="V350" s="22" t="e">
        <f>(IF(AND(P350&gt;=Dynamisk!$F$41,P350&lt;=Dynamisk!$F$40),P350,(IF(P350&gt;Dynamisk!$F$40,Dynamisk!$F$40,#N/A))))-U350</f>
        <v>#N/A</v>
      </c>
      <c r="W350" s="22" t="e">
        <f>(IF(AND(P350&gt;=Dynamisk!$F$40,P350&lt;=Dynamisk!$F$39),P350,(IF(P350&gt;Dynamisk!$F$39,Dynamisk!$F$39,#N/A))))-V350-U350</f>
        <v>#N/A</v>
      </c>
      <c r="X350" s="23" t="e">
        <f>(IF(AND(P350&gt;=Dynamisk!$F$39,P350&lt;=Dynamisk!$F$38),P350,(IF(P350&gt;Dynamisk!$F$38,Dynamisk!$F$38,#N/A))))-V350-U350-W350</f>
        <v>#N/A</v>
      </c>
    </row>
    <row r="351" spans="1:24" x14ac:dyDescent="0.15">
      <c r="A351">
        <v>208</v>
      </c>
      <c r="B351">
        <v>208</v>
      </c>
      <c r="C351" t="s">
        <v>263</v>
      </c>
      <c r="D351" s="1">
        <v>19.087500000000002</v>
      </c>
      <c r="E351" s="2">
        <f t="shared" si="25"/>
        <v>0</v>
      </c>
      <c r="F351" s="1">
        <f>Dynamisk!$C$14</f>
        <v>27.397260273972602</v>
      </c>
      <c r="G351" s="1">
        <f t="shared" si="26"/>
        <v>1.1415525114155252</v>
      </c>
      <c r="H351" s="2">
        <f>Dynamisk!$C$15</f>
        <v>34.246575342465754</v>
      </c>
      <c r="I351" s="2">
        <f>E351/$E$4*Dynamisk!$C$16</f>
        <v>0</v>
      </c>
      <c r="J351" s="2">
        <f t="shared" si="27"/>
        <v>0</v>
      </c>
      <c r="K351" s="2">
        <f>E351/$E$4*Dynamisk!$C$17</f>
        <v>0</v>
      </c>
      <c r="L351" s="2">
        <f>(E351/$E$4)*Dynamisk!$C$16+F351</f>
        <v>27.397260273972602</v>
      </c>
      <c r="M351" s="2">
        <f>Dynamisk!$C$20/365</f>
        <v>34.246575342465754</v>
      </c>
      <c r="N351" s="2">
        <f t="shared" si="28"/>
        <v>1.4269406392694064</v>
      </c>
      <c r="O351" s="2">
        <f>(E351/$E$4)*Dynamisk!$C$16+F351</f>
        <v>27.397260273972602</v>
      </c>
      <c r="P351" s="2">
        <f t="shared" si="29"/>
        <v>61.643835616438352</v>
      </c>
      <c r="Q351" s="17">
        <f>IF(O351&lt;=Dynamisk!$F$51,Data_sorteret!O351,#N/A)</f>
        <v>27.397260273972602</v>
      </c>
      <c r="R351" s="22" t="e">
        <f>IF(AND(O351&gt;=Dynamisk!$F$51,O351&lt;=Dynamisk!$F$50),O351,#N/A)</f>
        <v>#N/A</v>
      </c>
      <c r="S351" s="22" t="e">
        <f>IF(AND(O351&gt;=Dynamisk!$F$50,O351&lt;=Dynamisk!$F$49),O351,#N/A)</f>
        <v>#N/A</v>
      </c>
      <c r="T351" s="34" t="e">
        <f>IF(O351&gt;=Dynamisk!$F$49,Data_sorteret!O351,#N/A)</f>
        <v>#N/A</v>
      </c>
      <c r="U351" s="17">
        <f>IF(P351&gt;=Dynamisk!$F$41,Dynamisk!$F$41,P351)</f>
        <v>61.643835616438352</v>
      </c>
      <c r="V351" s="22" t="e">
        <f>(IF(AND(P351&gt;=Dynamisk!$F$41,P351&lt;=Dynamisk!$F$40),P351,(IF(P351&gt;Dynamisk!$F$40,Dynamisk!$F$40,#N/A))))-U351</f>
        <v>#N/A</v>
      </c>
      <c r="W351" s="22" t="e">
        <f>(IF(AND(P351&gt;=Dynamisk!$F$40,P351&lt;=Dynamisk!$F$39),P351,(IF(P351&gt;Dynamisk!$F$39,Dynamisk!$F$39,#N/A))))-V351-U351</f>
        <v>#N/A</v>
      </c>
      <c r="X351" s="23" t="e">
        <f>(IF(AND(P351&gt;=Dynamisk!$F$39,P351&lt;=Dynamisk!$F$38),P351,(IF(P351&gt;Dynamisk!$F$38,Dynamisk!$F$38,#N/A))))-V351-U351-W351</f>
        <v>#N/A</v>
      </c>
    </row>
    <row r="352" spans="1:24" x14ac:dyDescent="0.15">
      <c r="A352">
        <v>186</v>
      </c>
      <c r="B352">
        <v>186</v>
      </c>
      <c r="C352" t="s">
        <v>241</v>
      </c>
      <c r="D352" s="1">
        <v>19.112500000000001</v>
      </c>
      <c r="E352" s="2">
        <f t="shared" si="25"/>
        <v>0</v>
      </c>
      <c r="F352" s="1">
        <f>Dynamisk!$C$14</f>
        <v>27.397260273972602</v>
      </c>
      <c r="G352" s="1">
        <f t="shared" si="26"/>
        <v>1.1415525114155252</v>
      </c>
      <c r="H352" s="2">
        <f>Dynamisk!$C$15</f>
        <v>34.246575342465754</v>
      </c>
      <c r="I352" s="2">
        <f>E352/$E$4*Dynamisk!$C$16</f>
        <v>0</v>
      </c>
      <c r="J352" s="2">
        <f t="shared" si="27"/>
        <v>0</v>
      </c>
      <c r="K352" s="2">
        <f>E352/$E$4*Dynamisk!$C$17</f>
        <v>0</v>
      </c>
      <c r="L352" s="2">
        <f>(E352/$E$4)*Dynamisk!$C$16+F352</f>
        <v>27.397260273972602</v>
      </c>
      <c r="M352" s="2">
        <f>Dynamisk!$C$20/365</f>
        <v>34.246575342465754</v>
      </c>
      <c r="N352" s="2">
        <f t="shared" si="28"/>
        <v>1.4269406392694064</v>
      </c>
      <c r="O352" s="2">
        <f>(E352/$E$4)*Dynamisk!$C$16+F352</f>
        <v>27.397260273972602</v>
      </c>
      <c r="P352" s="2">
        <f t="shared" si="29"/>
        <v>61.643835616438352</v>
      </c>
      <c r="Q352" s="17">
        <f>IF(O352&lt;=Dynamisk!$F$51,Data_sorteret!O352,#N/A)</f>
        <v>27.397260273972602</v>
      </c>
      <c r="R352" s="22" t="e">
        <f>IF(AND(O352&gt;=Dynamisk!$F$51,O352&lt;=Dynamisk!$F$50),O352,#N/A)</f>
        <v>#N/A</v>
      </c>
      <c r="S352" s="22" t="e">
        <f>IF(AND(O352&gt;=Dynamisk!$F$50,O352&lt;=Dynamisk!$F$49),O352,#N/A)</f>
        <v>#N/A</v>
      </c>
      <c r="T352" s="34" t="e">
        <f>IF(O352&gt;=Dynamisk!$F$49,Data_sorteret!O352,#N/A)</f>
        <v>#N/A</v>
      </c>
      <c r="U352" s="17">
        <f>IF(P352&gt;=Dynamisk!$F$41,Dynamisk!$F$41,P352)</f>
        <v>61.643835616438352</v>
      </c>
      <c r="V352" s="22" t="e">
        <f>(IF(AND(P352&gt;=Dynamisk!$F$41,P352&lt;=Dynamisk!$F$40),P352,(IF(P352&gt;Dynamisk!$F$40,Dynamisk!$F$40,#N/A))))-U352</f>
        <v>#N/A</v>
      </c>
      <c r="W352" s="22" t="e">
        <f>(IF(AND(P352&gt;=Dynamisk!$F$40,P352&lt;=Dynamisk!$F$39),P352,(IF(P352&gt;Dynamisk!$F$39,Dynamisk!$F$39,#N/A))))-V352-U352</f>
        <v>#N/A</v>
      </c>
      <c r="X352" s="23" t="e">
        <f>(IF(AND(P352&gt;=Dynamisk!$F$39,P352&lt;=Dynamisk!$F$38),P352,(IF(P352&gt;Dynamisk!$F$38,Dynamisk!$F$38,#N/A))))-V352-U352-W352</f>
        <v>#N/A</v>
      </c>
    </row>
    <row r="353" spans="1:24" x14ac:dyDescent="0.15">
      <c r="A353">
        <v>195</v>
      </c>
      <c r="B353">
        <v>195</v>
      </c>
      <c r="C353" t="s">
        <v>250</v>
      </c>
      <c r="D353" s="1">
        <v>19.124999999999996</v>
      </c>
      <c r="E353" s="2">
        <f t="shared" si="25"/>
        <v>0</v>
      </c>
      <c r="F353" s="1">
        <f>Dynamisk!$C$14</f>
        <v>27.397260273972602</v>
      </c>
      <c r="G353" s="1">
        <f t="shared" si="26"/>
        <v>1.1415525114155252</v>
      </c>
      <c r="H353" s="2">
        <f>Dynamisk!$C$15</f>
        <v>34.246575342465754</v>
      </c>
      <c r="I353" s="2">
        <f>E353/$E$4*Dynamisk!$C$16</f>
        <v>0</v>
      </c>
      <c r="J353" s="2">
        <f t="shared" si="27"/>
        <v>0</v>
      </c>
      <c r="K353" s="2">
        <f>E353/$E$4*Dynamisk!$C$17</f>
        <v>0</v>
      </c>
      <c r="L353" s="2">
        <f>(E353/$E$4)*Dynamisk!$C$16+F353</f>
        <v>27.397260273972602</v>
      </c>
      <c r="M353" s="2">
        <f>Dynamisk!$C$20/365</f>
        <v>34.246575342465754</v>
      </c>
      <c r="N353" s="2">
        <f t="shared" si="28"/>
        <v>1.4269406392694064</v>
      </c>
      <c r="O353" s="2">
        <f>(E353/$E$4)*Dynamisk!$C$16+F353</f>
        <v>27.397260273972602</v>
      </c>
      <c r="P353" s="2">
        <f t="shared" si="29"/>
        <v>61.643835616438352</v>
      </c>
      <c r="Q353" s="17">
        <f>IF(O353&lt;=Dynamisk!$F$51,Data_sorteret!O353,#N/A)</f>
        <v>27.397260273972602</v>
      </c>
      <c r="R353" s="22" t="e">
        <f>IF(AND(O353&gt;=Dynamisk!$F$51,O353&lt;=Dynamisk!$F$50),O353,#N/A)</f>
        <v>#N/A</v>
      </c>
      <c r="S353" s="22" t="e">
        <f>IF(AND(O353&gt;=Dynamisk!$F$50,O353&lt;=Dynamisk!$F$49),O353,#N/A)</f>
        <v>#N/A</v>
      </c>
      <c r="T353" s="34" t="e">
        <f>IF(O353&gt;=Dynamisk!$F$49,Data_sorteret!O353,#N/A)</f>
        <v>#N/A</v>
      </c>
      <c r="U353" s="17">
        <f>IF(P353&gt;=Dynamisk!$F$41,Dynamisk!$F$41,P353)</f>
        <v>61.643835616438352</v>
      </c>
      <c r="V353" s="22" t="e">
        <f>(IF(AND(P353&gt;=Dynamisk!$F$41,P353&lt;=Dynamisk!$F$40),P353,(IF(P353&gt;Dynamisk!$F$40,Dynamisk!$F$40,#N/A))))-U353</f>
        <v>#N/A</v>
      </c>
      <c r="W353" s="22" t="e">
        <f>(IF(AND(P353&gt;=Dynamisk!$F$40,P353&lt;=Dynamisk!$F$39),P353,(IF(P353&gt;Dynamisk!$F$39,Dynamisk!$F$39,#N/A))))-V353-U353</f>
        <v>#N/A</v>
      </c>
      <c r="X353" s="23" t="e">
        <f>(IF(AND(P353&gt;=Dynamisk!$F$39,P353&lt;=Dynamisk!$F$38),P353,(IF(P353&gt;Dynamisk!$F$38,Dynamisk!$F$38,#N/A))))-V353-U353-W353</f>
        <v>#N/A</v>
      </c>
    </row>
    <row r="354" spans="1:24" x14ac:dyDescent="0.15">
      <c r="A354">
        <v>198</v>
      </c>
      <c r="B354">
        <v>198</v>
      </c>
      <c r="C354" t="s">
        <v>253</v>
      </c>
      <c r="D354" s="1">
        <v>19.220833333333331</v>
      </c>
      <c r="E354" s="2">
        <f t="shared" si="25"/>
        <v>0</v>
      </c>
      <c r="F354" s="1">
        <f>Dynamisk!$C$14</f>
        <v>27.397260273972602</v>
      </c>
      <c r="G354" s="1">
        <f t="shared" si="26"/>
        <v>1.1415525114155252</v>
      </c>
      <c r="H354" s="2">
        <f>Dynamisk!$C$15</f>
        <v>34.246575342465754</v>
      </c>
      <c r="I354" s="2">
        <f>E354/$E$4*Dynamisk!$C$16</f>
        <v>0</v>
      </c>
      <c r="J354" s="2">
        <f t="shared" si="27"/>
        <v>0</v>
      </c>
      <c r="K354" s="2">
        <f>E354/$E$4*Dynamisk!$C$17</f>
        <v>0</v>
      </c>
      <c r="L354" s="2">
        <f>(E354/$E$4)*Dynamisk!$C$16+F354</f>
        <v>27.397260273972602</v>
      </c>
      <c r="M354" s="2">
        <f>Dynamisk!$C$20/365</f>
        <v>34.246575342465754</v>
      </c>
      <c r="N354" s="2">
        <f t="shared" si="28"/>
        <v>1.4269406392694064</v>
      </c>
      <c r="O354" s="2">
        <f>(E354/$E$4)*Dynamisk!$C$16+F354</f>
        <v>27.397260273972602</v>
      </c>
      <c r="P354" s="2">
        <f t="shared" si="29"/>
        <v>61.643835616438352</v>
      </c>
      <c r="Q354" s="17">
        <f>IF(O354&lt;=Dynamisk!$F$51,Data_sorteret!O354,#N/A)</f>
        <v>27.397260273972602</v>
      </c>
      <c r="R354" s="22" t="e">
        <f>IF(AND(O354&gt;=Dynamisk!$F$51,O354&lt;=Dynamisk!$F$50),O354,#N/A)</f>
        <v>#N/A</v>
      </c>
      <c r="S354" s="22" t="e">
        <f>IF(AND(O354&gt;=Dynamisk!$F$50,O354&lt;=Dynamisk!$F$49),O354,#N/A)</f>
        <v>#N/A</v>
      </c>
      <c r="T354" s="34" t="e">
        <f>IF(O354&gt;=Dynamisk!$F$49,Data_sorteret!O354,#N/A)</f>
        <v>#N/A</v>
      </c>
      <c r="U354" s="17">
        <f>IF(P354&gt;=Dynamisk!$F$41,Dynamisk!$F$41,P354)</f>
        <v>61.643835616438352</v>
      </c>
      <c r="V354" s="22" t="e">
        <f>(IF(AND(P354&gt;=Dynamisk!$F$41,P354&lt;=Dynamisk!$F$40),P354,(IF(P354&gt;Dynamisk!$F$40,Dynamisk!$F$40,#N/A))))-U354</f>
        <v>#N/A</v>
      </c>
      <c r="W354" s="22" t="e">
        <f>(IF(AND(P354&gt;=Dynamisk!$F$40,P354&lt;=Dynamisk!$F$39),P354,(IF(P354&gt;Dynamisk!$F$39,Dynamisk!$F$39,#N/A))))-V354-U354</f>
        <v>#N/A</v>
      </c>
      <c r="X354" s="23" t="e">
        <f>(IF(AND(P354&gt;=Dynamisk!$F$39,P354&lt;=Dynamisk!$F$38),P354,(IF(P354&gt;Dynamisk!$F$38,Dynamisk!$F$38,#N/A))))-V354-U354-W354</f>
        <v>#N/A</v>
      </c>
    </row>
    <row r="355" spans="1:24" x14ac:dyDescent="0.15">
      <c r="A355">
        <v>172</v>
      </c>
      <c r="B355">
        <v>172</v>
      </c>
      <c r="C355" t="s">
        <v>227</v>
      </c>
      <c r="D355" s="1">
        <v>19.333333333333332</v>
      </c>
      <c r="E355" s="2">
        <f t="shared" si="25"/>
        <v>0</v>
      </c>
      <c r="F355" s="1">
        <f>Dynamisk!$C$14</f>
        <v>27.397260273972602</v>
      </c>
      <c r="G355" s="1">
        <f t="shared" si="26"/>
        <v>1.1415525114155252</v>
      </c>
      <c r="H355" s="2">
        <f>Dynamisk!$C$15</f>
        <v>34.246575342465754</v>
      </c>
      <c r="I355" s="2">
        <f>E355/$E$4*Dynamisk!$C$16</f>
        <v>0</v>
      </c>
      <c r="J355" s="2">
        <f t="shared" si="27"/>
        <v>0</v>
      </c>
      <c r="K355" s="2">
        <f>E355/$E$4*Dynamisk!$C$17</f>
        <v>0</v>
      </c>
      <c r="L355" s="2">
        <f>(E355/$E$4)*Dynamisk!$C$16+F355</f>
        <v>27.397260273972602</v>
      </c>
      <c r="M355" s="2">
        <f>Dynamisk!$C$20/365</f>
        <v>34.246575342465754</v>
      </c>
      <c r="N355" s="2">
        <f t="shared" si="28"/>
        <v>1.4269406392694064</v>
      </c>
      <c r="O355" s="2">
        <f>(E355/$E$4)*Dynamisk!$C$16+F355</f>
        <v>27.397260273972602</v>
      </c>
      <c r="P355" s="2">
        <f t="shared" si="29"/>
        <v>61.643835616438352</v>
      </c>
      <c r="Q355" s="17">
        <f>IF(O355&lt;=Dynamisk!$F$51,Data_sorteret!O355,#N/A)</f>
        <v>27.397260273972602</v>
      </c>
      <c r="R355" s="22" t="e">
        <f>IF(AND(O355&gt;=Dynamisk!$F$51,O355&lt;=Dynamisk!$F$50),O355,#N/A)</f>
        <v>#N/A</v>
      </c>
      <c r="S355" s="22" t="e">
        <f>IF(AND(O355&gt;=Dynamisk!$F$50,O355&lt;=Dynamisk!$F$49),O355,#N/A)</f>
        <v>#N/A</v>
      </c>
      <c r="T355" s="34" t="e">
        <f>IF(O355&gt;=Dynamisk!$F$49,Data_sorteret!O355,#N/A)</f>
        <v>#N/A</v>
      </c>
      <c r="U355" s="17">
        <f>IF(P355&gt;=Dynamisk!$F$41,Dynamisk!$F$41,P355)</f>
        <v>61.643835616438352</v>
      </c>
      <c r="V355" s="22" t="e">
        <f>(IF(AND(P355&gt;=Dynamisk!$F$41,P355&lt;=Dynamisk!$F$40),P355,(IF(P355&gt;Dynamisk!$F$40,Dynamisk!$F$40,#N/A))))-U355</f>
        <v>#N/A</v>
      </c>
      <c r="W355" s="22" t="e">
        <f>(IF(AND(P355&gt;=Dynamisk!$F$40,P355&lt;=Dynamisk!$F$39),P355,(IF(P355&gt;Dynamisk!$F$39,Dynamisk!$F$39,#N/A))))-V355-U355</f>
        <v>#N/A</v>
      </c>
      <c r="X355" s="23" t="e">
        <f>(IF(AND(P355&gt;=Dynamisk!$F$39,P355&lt;=Dynamisk!$F$38),P355,(IF(P355&gt;Dynamisk!$F$38,Dynamisk!$F$38,#N/A))))-V355-U355-W355</f>
        <v>#N/A</v>
      </c>
    </row>
    <row r="356" spans="1:24" x14ac:dyDescent="0.15">
      <c r="A356">
        <v>237</v>
      </c>
      <c r="B356">
        <v>237</v>
      </c>
      <c r="C356" t="s">
        <v>292</v>
      </c>
      <c r="D356" s="1">
        <v>19.358333333333331</v>
      </c>
      <c r="E356" s="2">
        <f t="shared" si="25"/>
        <v>0</v>
      </c>
      <c r="F356" s="1">
        <f>Dynamisk!$C$14</f>
        <v>27.397260273972602</v>
      </c>
      <c r="G356" s="1">
        <f t="shared" si="26"/>
        <v>1.1415525114155252</v>
      </c>
      <c r="H356" s="2">
        <f>Dynamisk!$C$15</f>
        <v>34.246575342465754</v>
      </c>
      <c r="I356" s="2">
        <f>E356/$E$4*Dynamisk!$C$16</f>
        <v>0</v>
      </c>
      <c r="J356" s="2">
        <f t="shared" si="27"/>
        <v>0</v>
      </c>
      <c r="K356" s="2">
        <f>E356/$E$4*Dynamisk!$C$17</f>
        <v>0</v>
      </c>
      <c r="L356" s="2">
        <f>(E356/$E$4)*Dynamisk!$C$16+F356</f>
        <v>27.397260273972602</v>
      </c>
      <c r="M356" s="2">
        <f>Dynamisk!$C$20/365</f>
        <v>34.246575342465754</v>
      </c>
      <c r="N356" s="2">
        <f t="shared" si="28"/>
        <v>1.4269406392694064</v>
      </c>
      <c r="O356" s="2">
        <f>(E356/$E$4)*Dynamisk!$C$16+F356</f>
        <v>27.397260273972602</v>
      </c>
      <c r="P356" s="2">
        <f t="shared" si="29"/>
        <v>61.643835616438352</v>
      </c>
      <c r="Q356" s="17">
        <f>IF(O356&lt;=Dynamisk!$F$51,Data_sorteret!O356,#N/A)</f>
        <v>27.397260273972602</v>
      </c>
      <c r="R356" s="22" t="e">
        <f>IF(AND(O356&gt;=Dynamisk!$F$51,O356&lt;=Dynamisk!$F$50),O356,#N/A)</f>
        <v>#N/A</v>
      </c>
      <c r="S356" s="22" t="e">
        <f>IF(AND(O356&gt;=Dynamisk!$F$50,O356&lt;=Dynamisk!$F$49),O356,#N/A)</f>
        <v>#N/A</v>
      </c>
      <c r="T356" s="34" t="e">
        <f>IF(O356&gt;=Dynamisk!$F$49,Data_sorteret!O356,#N/A)</f>
        <v>#N/A</v>
      </c>
      <c r="U356" s="17">
        <f>IF(P356&gt;=Dynamisk!$F$41,Dynamisk!$F$41,P356)</f>
        <v>61.643835616438352</v>
      </c>
      <c r="V356" s="22" t="e">
        <f>(IF(AND(P356&gt;=Dynamisk!$F$41,P356&lt;=Dynamisk!$F$40),P356,(IF(P356&gt;Dynamisk!$F$40,Dynamisk!$F$40,#N/A))))-U356</f>
        <v>#N/A</v>
      </c>
      <c r="W356" s="22" t="e">
        <f>(IF(AND(P356&gt;=Dynamisk!$F$40,P356&lt;=Dynamisk!$F$39),P356,(IF(P356&gt;Dynamisk!$F$39,Dynamisk!$F$39,#N/A))))-V356-U356</f>
        <v>#N/A</v>
      </c>
      <c r="X356" s="23" t="e">
        <f>(IF(AND(P356&gt;=Dynamisk!$F$39,P356&lt;=Dynamisk!$F$38),P356,(IF(P356&gt;Dynamisk!$F$38,Dynamisk!$F$38,#N/A))))-V356-U356-W356</f>
        <v>#N/A</v>
      </c>
    </row>
    <row r="357" spans="1:24" x14ac:dyDescent="0.15">
      <c r="A357">
        <v>218</v>
      </c>
      <c r="B357">
        <v>218</v>
      </c>
      <c r="C357" t="s">
        <v>273</v>
      </c>
      <c r="D357" s="1">
        <v>19.537499999999998</v>
      </c>
      <c r="E357" s="2">
        <f t="shared" si="25"/>
        <v>0</v>
      </c>
      <c r="F357" s="1">
        <f>Dynamisk!$C$14</f>
        <v>27.397260273972602</v>
      </c>
      <c r="G357" s="1">
        <f t="shared" si="26"/>
        <v>1.1415525114155252</v>
      </c>
      <c r="H357" s="2">
        <f>Dynamisk!$C$15</f>
        <v>34.246575342465754</v>
      </c>
      <c r="I357" s="2">
        <f>E357/$E$4*Dynamisk!$C$16</f>
        <v>0</v>
      </c>
      <c r="J357" s="2">
        <f t="shared" si="27"/>
        <v>0</v>
      </c>
      <c r="K357" s="2">
        <f>E357/$E$4*Dynamisk!$C$17</f>
        <v>0</v>
      </c>
      <c r="L357" s="2">
        <f>(E357/$E$4)*Dynamisk!$C$16+F357</f>
        <v>27.397260273972602</v>
      </c>
      <c r="M357" s="2">
        <f>Dynamisk!$C$20/365</f>
        <v>34.246575342465754</v>
      </c>
      <c r="N357" s="2">
        <f t="shared" si="28"/>
        <v>1.4269406392694064</v>
      </c>
      <c r="O357" s="2">
        <f>(E357/$E$4)*Dynamisk!$C$16+F357</f>
        <v>27.397260273972602</v>
      </c>
      <c r="P357" s="2">
        <f t="shared" si="29"/>
        <v>61.643835616438352</v>
      </c>
      <c r="Q357" s="17">
        <f>IF(O357&lt;=Dynamisk!$F$51,Data_sorteret!O357,#N/A)</f>
        <v>27.397260273972602</v>
      </c>
      <c r="R357" s="22" t="e">
        <f>IF(AND(O357&gt;=Dynamisk!$F$51,O357&lt;=Dynamisk!$F$50),O357,#N/A)</f>
        <v>#N/A</v>
      </c>
      <c r="S357" s="22" t="e">
        <f>IF(AND(O357&gt;=Dynamisk!$F$50,O357&lt;=Dynamisk!$F$49),O357,#N/A)</f>
        <v>#N/A</v>
      </c>
      <c r="T357" s="34" t="e">
        <f>IF(O357&gt;=Dynamisk!$F$49,Data_sorteret!O357,#N/A)</f>
        <v>#N/A</v>
      </c>
      <c r="U357" s="17">
        <f>IF(P357&gt;=Dynamisk!$F$41,Dynamisk!$F$41,P357)</f>
        <v>61.643835616438352</v>
      </c>
      <c r="V357" s="22" t="e">
        <f>(IF(AND(P357&gt;=Dynamisk!$F$41,P357&lt;=Dynamisk!$F$40),P357,(IF(P357&gt;Dynamisk!$F$40,Dynamisk!$F$40,#N/A))))-U357</f>
        <v>#N/A</v>
      </c>
      <c r="W357" s="22" t="e">
        <f>(IF(AND(P357&gt;=Dynamisk!$F$40,P357&lt;=Dynamisk!$F$39),P357,(IF(P357&gt;Dynamisk!$F$39,Dynamisk!$F$39,#N/A))))-V357-U357</f>
        <v>#N/A</v>
      </c>
      <c r="X357" s="23" t="e">
        <f>(IF(AND(P357&gt;=Dynamisk!$F$39,P357&lt;=Dynamisk!$F$38),P357,(IF(P357&gt;Dynamisk!$F$38,Dynamisk!$F$38,#N/A))))-V357-U357-W357</f>
        <v>#N/A</v>
      </c>
    </row>
    <row r="358" spans="1:24" x14ac:dyDescent="0.15">
      <c r="A358">
        <v>175</v>
      </c>
      <c r="B358">
        <v>175</v>
      </c>
      <c r="C358" t="s">
        <v>230</v>
      </c>
      <c r="D358" s="1">
        <v>19.920833333333338</v>
      </c>
      <c r="E358" s="2">
        <f t="shared" si="25"/>
        <v>0</v>
      </c>
      <c r="F358" s="1">
        <f>Dynamisk!$C$14</f>
        <v>27.397260273972602</v>
      </c>
      <c r="G358" s="1">
        <f t="shared" si="26"/>
        <v>1.1415525114155252</v>
      </c>
      <c r="H358" s="2">
        <f>Dynamisk!$C$15</f>
        <v>34.246575342465754</v>
      </c>
      <c r="I358" s="2">
        <f>E358/$E$4*Dynamisk!$C$16</f>
        <v>0</v>
      </c>
      <c r="J358" s="2">
        <f t="shared" si="27"/>
        <v>0</v>
      </c>
      <c r="K358" s="2">
        <f>E358/$E$4*Dynamisk!$C$17</f>
        <v>0</v>
      </c>
      <c r="L358" s="2">
        <f>(E358/$E$4)*Dynamisk!$C$16+F358</f>
        <v>27.397260273972602</v>
      </c>
      <c r="M358" s="2">
        <f>Dynamisk!$C$20/365</f>
        <v>34.246575342465754</v>
      </c>
      <c r="N358" s="2">
        <f t="shared" si="28"/>
        <v>1.4269406392694064</v>
      </c>
      <c r="O358" s="2">
        <f>(E358/$E$4)*Dynamisk!$C$16+F358</f>
        <v>27.397260273972602</v>
      </c>
      <c r="P358" s="2">
        <f t="shared" si="29"/>
        <v>61.643835616438352</v>
      </c>
      <c r="Q358" s="17">
        <f>IF(O358&lt;=Dynamisk!$F$51,Data_sorteret!O358,#N/A)</f>
        <v>27.397260273972602</v>
      </c>
      <c r="R358" s="22" t="e">
        <f>IF(AND(O358&gt;=Dynamisk!$F$51,O358&lt;=Dynamisk!$F$50),O358,#N/A)</f>
        <v>#N/A</v>
      </c>
      <c r="S358" s="22" t="e">
        <f>IF(AND(O358&gt;=Dynamisk!$F$50,O358&lt;=Dynamisk!$F$49),O358,#N/A)</f>
        <v>#N/A</v>
      </c>
      <c r="T358" s="34" t="e">
        <f>IF(O358&gt;=Dynamisk!$F$49,Data_sorteret!O358,#N/A)</f>
        <v>#N/A</v>
      </c>
      <c r="U358" s="17">
        <f>IF(P358&gt;=Dynamisk!$F$41,Dynamisk!$F$41,P358)</f>
        <v>61.643835616438352</v>
      </c>
      <c r="V358" s="22" t="e">
        <f>(IF(AND(P358&gt;=Dynamisk!$F$41,P358&lt;=Dynamisk!$F$40),P358,(IF(P358&gt;Dynamisk!$F$40,Dynamisk!$F$40,#N/A))))-U358</f>
        <v>#N/A</v>
      </c>
      <c r="W358" s="22" t="e">
        <f>(IF(AND(P358&gt;=Dynamisk!$F$40,P358&lt;=Dynamisk!$F$39),P358,(IF(P358&gt;Dynamisk!$F$39,Dynamisk!$F$39,#N/A))))-V358-U358</f>
        <v>#N/A</v>
      </c>
      <c r="X358" s="23" t="e">
        <f>(IF(AND(P358&gt;=Dynamisk!$F$39,P358&lt;=Dynamisk!$F$38),P358,(IF(P358&gt;Dynamisk!$F$38,Dynamisk!$F$38,#N/A))))-V358-U358-W358</f>
        <v>#N/A</v>
      </c>
    </row>
    <row r="359" spans="1:24" x14ac:dyDescent="0.15">
      <c r="A359">
        <v>219</v>
      </c>
      <c r="B359">
        <v>219</v>
      </c>
      <c r="C359" t="s">
        <v>274</v>
      </c>
      <c r="D359" s="1">
        <v>20.029166666666669</v>
      </c>
      <c r="E359" s="2">
        <f t="shared" si="25"/>
        <v>0</v>
      </c>
      <c r="F359" s="1">
        <f>Dynamisk!$C$14</f>
        <v>27.397260273972602</v>
      </c>
      <c r="G359" s="1">
        <f t="shared" si="26"/>
        <v>1.1415525114155252</v>
      </c>
      <c r="H359" s="2">
        <f>Dynamisk!$C$15</f>
        <v>34.246575342465754</v>
      </c>
      <c r="I359" s="2">
        <f>E359/$E$4*Dynamisk!$C$16</f>
        <v>0</v>
      </c>
      <c r="J359" s="2">
        <f t="shared" si="27"/>
        <v>0</v>
      </c>
      <c r="K359" s="2">
        <f>E359/$E$4*Dynamisk!$C$17</f>
        <v>0</v>
      </c>
      <c r="L359" s="2">
        <f>(E359/$E$4)*Dynamisk!$C$16+F359</f>
        <v>27.397260273972602</v>
      </c>
      <c r="M359" s="2">
        <f>Dynamisk!$C$20/365</f>
        <v>34.246575342465754</v>
      </c>
      <c r="N359" s="2">
        <f t="shared" si="28"/>
        <v>1.4269406392694064</v>
      </c>
      <c r="O359" s="2">
        <f>(E359/$E$4)*Dynamisk!$C$16+F359</f>
        <v>27.397260273972602</v>
      </c>
      <c r="P359" s="2">
        <f t="shared" si="29"/>
        <v>61.643835616438352</v>
      </c>
      <c r="Q359" s="17">
        <f>IF(O359&lt;=Dynamisk!$F$51,Data_sorteret!O359,#N/A)</f>
        <v>27.397260273972602</v>
      </c>
      <c r="R359" s="22" t="e">
        <f>IF(AND(O359&gt;=Dynamisk!$F$51,O359&lt;=Dynamisk!$F$50),O359,#N/A)</f>
        <v>#N/A</v>
      </c>
      <c r="S359" s="22" t="e">
        <f>IF(AND(O359&gt;=Dynamisk!$F$50,O359&lt;=Dynamisk!$F$49),O359,#N/A)</f>
        <v>#N/A</v>
      </c>
      <c r="T359" s="34" t="e">
        <f>IF(O359&gt;=Dynamisk!$F$49,Data_sorteret!O359,#N/A)</f>
        <v>#N/A</v>
      </c>
      <c r="U359" s="17">
        <f>IF(P359&gt;=Dynamisk!$F$41,Dynamisk!$F$41,P359)</f>
        <v>61.643835616438352</v>
      </c>
      <c r="V359" s="22" t="e">
        <f>(IF(AND(P359&gt;=Dynamisk!$F$41,P359&lt;=Dynamisk!$F$40),P359,(IF(P359&gt;Dynamisk!$F$40,Dynamisk!$F$40,#N/A))))-U359</f>
        <v>#N/A</v>
      </c>
      <c r="W359" s="22" t="e">
        <f>(IF(AND(P359&gt;=Dynamisk!$F$40,P359&lt;=Dynamisk!$F$39),P359,(IF(P359&gt;Dynamisk!$F$39,Dynamisk!$F$39,#N/A))))-V359-U359</f>
        <v>#N/A</v>
      </c>
      <c r="X359" s="23" t="e">
        <f>(IF(AND(P359&gt;=Dynamisk!$F$39,P359&lt;=Dynamisk!$F$38),P359,(IF(P359&gt;Dynamisk!$F$38,Dynamisk!$F$38,#N/A))))-V359-U359-W359</f>
        <v>#N/A</v>
      </c>
    </row>
    <row r="360" spans="1:24" x14ac:dyDescent="0.15">
      <c r="A360">
        <v>196</v>
      </c>
      <c r="B360">
        <v>196</v>
      </c>
      <c r="C360" t="s">
        <v>251</v>
      </c>
      <c r="D360" s="1">
        <v>20.05</v>
      </c>
      <c r="E360" s="2">
        <f t="shared" si="25"/>
        <v>0</v>
      </c>
      <c r="F360" s="1">
        <f>Dynamisk!$C$14</f>
        <v>27.397260273972602</v>
      </c>
      <c r="G360" s="1">
        <f t="shared" si="26"/>
        <v>1.1415525114155252</v>
      </c>
      <c r="H360" s="2">
        <f>Dynamisk!$C$15</f>
        <v>34.246575342465754</v>
      </c>
      <c r="I360" s="2">
        <f>E360/$E$4*Dynamisk!$C$16</f>
        <v>0</v>
      </c>
      <c r="J360" s="2">
        <f t="shared" si="27"/>
        <v>0</v>
      </c>
      <c r="K360" s="2">
        <f>E360/$E$4*Dynamisk!$C$17</f>
        <v>0</v>
      </c>
      <c r="L360" s="2">
        <f>(E360/$E$4)*Dynamisk!$C$16+F360</f>
        <v>27.397260273972602</v>
      </c>
      <c r="M360" s="2">
        <f>Dynamisk!$C$20/365</f>
        <v>34.246575342465754</v>
      </c>
      <c r="N360" s="2">
        <f t="shared" si="28"/>
        <v>1.4269406392694064</v>
      </c>
      <c r="O360" s="2">
        <f>(E360/$E$4)*Dynamisk!$C$16+F360</f>
        <v>27.397260273972602</v>
      </c>
      <c r="P360" s="2">
        <f t="shared" si="29"/>
        <v>61.643835616438352</v>
      </c>
      <c r="Q360" s="17">
        <f>IF(O360&lt;=Dynamisk!$F$51,Data_sorteret!O360,#N/A)</f>
        <v>27.397260273972602</v>
      </c>
      <c r="R360" s="22" t="e">
        <f>IF(AND(O360&gt;=Dynamisk!$F$51,O360&lt;=Dynamisk!$F$50),O360,#N/A)</f>
        <v>#N/A</v>
      </c>
      <c r="S360" s="22" t="e">
        <f>IF(AND(O360&gt;=Dynamisk!$F$50,O360&lt;=Dynamisk!$F$49),O360,#N/A)</f>
        <v>#N/A</v>
      </c>
      <c r="T360" s="34" t="e">
        <f>IF(O360&gt;=Dynamisk!$F$49,Data_sorteret!O360,#N/A)</f>
        <v>#N/A</v>
      </c>
      <c r="U360" s="17">
        <f>IF(P360&gt;=Dynamisk!$F$41,Dynamisk!$F$41,P360)</f>
        <v>61.643835616438352</v>
      </c>
      <c r="V360" s="22" t="e">
        <f>(IF(AND(P360&gt;=Dynamisk!$F$41,P360&lt;=Dynamisk!$F$40),P360,(IF(P360&gt;Dynamisk!$F$40,Dynamisk!$F$40,#N/A))))-U360</f>
        <v>#N/A</v>
      </c>
      <c r="W360" s="22" t="e">
        <f>(IF(AND(P360&gt;=Dynamisk!$F$40,P360&lt;=Dynamisk!$F$39),P360,(IF(P360&gt;Dynamisk!$F$39,Dynamisk!$F$39,#N/A))))-V360-U360</f>
        <v>#N/A</v>
      </c>
      <c r="X360" s="23" t="e">
        <f>(IF(AND(P360&gt;=Dynamisk!$F$39,P360&lt;=Dynamisk!$F$38),P360,(IF(P360&gt;Dynamisk!$F$38,Dynamisk!$F$38,#N/A))))-V360-U360-W360</f>
        <v>#N/A</v>
      </c>
    </row>
    <row r="361" spans="1:24" x14ac:dyDescent="0.15">
      <c r="A361">
        <v>222</v>
      </c>
      <c r="B361">
        <v>222</v>
      </c>
      <c r="C361" t="s">
        <v>277</v>
      </c>
      <c r="D361" s="1">
        <v>20.116666666666664</v>
      </c>
      <c r="E361" s="2">
        <f t="shared" si="25"/>
        <v>0</v>
      </c>
      <c r="F361" s="1">
        <f>Dynamisk!$C$14</f>
        <v>27.397260273972602</v>
      </c>
      <c r="G361" s="1">
        <f t="shared" si="26"/>
        <v>1.1415525114155252</v>
      </c>
      <c r="H361" s="2">
        <f>Dynamisk!$C$15</f>
        <v>34.246575342465754</v>
      </c>
      <c r="I361" s="2">
        <f>E361/$E$4*Dynamisk!$C$16</f>
        <v>0</v>
      </c>
      <c r="J361" s="2">
        <f t="shared" si="27"/>
        <v>0</v>
      </c>
      <c r="K361" s="2">
        <f>E361/$E$4*Dynamisk!$C$17</f>
        <v>0</v>
      </c>
      <c r="L361" s="2">
        <f>(E361/$E$4)*Dynamisk!$C$16+F361</f>
        <v>27.397260273972602</v>
      </c>
      <c r="M361" s="2">
        <f>Dynamisk!$C$20/365</f>
        <v>34.246575342465754</v>
      </c>
      <c r="N361" s="2">
        <f t="shared" si="28"/>
        <v>1.4269406392694064</v>
      </c>
      <c r="O361" s="2">
        <f>(E361/$E$4)*Dynamisk!$C$16+F361</f>
        <v>27.397260273972602</v>
      </c>
      <c r="P361" s="2">
        <f t="shared" si="29"/>
        <v>61.643835616438352</v>
      </c>
      <c r="Q361" s="17">
        <f>IF(O361&lt;=Dynamisk!$F$51,Data_sorteret!O361,#N/A)</f>
        <v>27.397260273972602</v>
      </c>
      <c r="R361" s="22" t="e">
        <f>IF(AND(O361&gt;=Dynamisk!$F$51,O361&lt;=Dynamisk!$F$50),O361,#N/A)</f>
        <v>#N/A</v>
      </c>
      <c r="S361" s="22" t="e">
        <f>IF(AND(O361&gt;=Dynamisk!$F$50,O361&lt;=Dynamisk!$F$49),O361,#N/A)</f>
        <v>#N/A</v>
      </c>
      <c r="T361" s="34" t="e">
        <f>IF(O361&gt;=Dynamisk!$F$49,Data_sorteret!O361,#N/A)</f>
        <v>#N/A</v>
      </c>
      <c r="U361" s="17">
        <f>IF(P361&gt;=Dynamisk!$F$41,Dynamisk!$F$41,P361)</f>
        <v>61.643835616438352</v>
      </c>
      <c r="V361" s="22" t="e">
        <f>(IF(AND(P361&gt;=Dynamisk!$F$41,P361&lt;=Dynamisk!$F$40),P361,(IF(P361&gt;Dynamisk!$F$40,Dynamisk!$F$40,#N/A))))-U361</f>
        <v>#N/A</v>
      </c>
      <c r="W361" s="22" t="e">
        <f>(IF(AND(P361&gt;=Dynamisk!$F$40,P361&lt;=Dynamisk!$F$39),P361,(IF(P361&gt;Dynamisk!$F$39,Dynamisk!$F$39,#N/A))))-V361-U361</f>
        <v>#N/A</v>
      </c>
      <c r="X361" s="23" t="e">
        <f>(IF(AND(P361&gt;=Dynamisk!$F$39,P361&lt;=Dynamisk!$F$38),P361,(IF(P361&gt;Dynamisk!$F$38,Dynamisk!$F$38,#N/A))))-V361-U361-W361</f>
        <v>#N/A</v>
      </c>
    </row>
    <row r="362" spans="1:24" x14ac:dyDescent="0.15">
      <c r="A362">
        <v>239</v>
      </c>
      <c r="B362">
        <v>239</v>
      </c>
      <c r="C362" t="s">
        <v>294</v>
      </c>
      <c r="D362" s="1">
        <v>20.274999999999999</v>
      </c>
      <c r="E362" s="2">
        <f t="shared" si="25"/>
        <v>0</v>
      </c>
      <c r="F362" s="1">
        <f>Dynamisk!$C$14</f>
        <v>27.397260273972602</v>
      </c>
      <c r="G362" s="1">
        <f t="shared" si="26"/>
        <v>1.1415525114155252</v>
      </c>
      <c r="H362" s="2">
        <f>Dynamisk!$C$15</f>
        <v>34.246575342465754</v>
      </c>
      <c r="I362" s="2">
        <f>E362/$E$4*Dynamisk!$C$16</f>
        <v>0</v>
      </c>
      <c r="J362" s="2">
        <f t="shared" si="27"/>
        <v>0</v>
      </c>
      <c r="K362" s="2">
        <f>E362/$E$4*Dynamisk!$C$17</f>
        <v>0</v>
      </c>
      <c r="L362" s="2">
        <f>(E362/$E$4)*Dynamisk!$C$16+F362</f>
        <v>27.397260273972602</v>
      </c>
      <c r="M362" s="2">
        <f>Dynamisk!$C$20/365</f>
        <v>34.246575342465754</v>
      </c>
      <c r="N362" s="2">
        <f t="shared" si="28"/>
        <v>1.4269406392694064</v>
      </c>
      <c r="O362" s="2">
        <f>(E362/$E$4)*Dynamisk!$C$16+F362</f>
        <v>27.397260273972602</v>
      </c>
      <c r="P362" s="2">
        <f t="shared" si="29"/>
        <v>61.643835616438352</v>
      </c>
      <c r="Q362" s="17">
        <f>IF(O362&lt;=Dynamisk!$F$51,Data_sorteret!O362,#N/A)</f>
        <v>27.397260273972602</v>
      </c>
      <c r="R362" s="22" t="e">
        <f>IF(AND(O362&gt;=Dynamisk!$F$51,O362&lt;=Dynamisk!$F$50),O362,#N/A)</f>
        <v>#N/A</v>
      </c>
      <c r="S362" s="22" t="e">
        <f>IF(AND(O362&gt;=Dynamisk!$F$50,O362&lt;=Dynamisk!$F$49),O362,#N/A)</f>
        <v>#N/A</v>
      </c>
      <c r="T362" s="34" t="e">
        <f>IF(O362&gt;=Dynamisk!$F$49,Data_sorteret!O362,#N/A)</f>
        <v>#N/A</v>
      </c>
      <c r="U362" s="17">
        <f>IF(P362&gt;=Dynamisk!$F$41,Dynamisk!$F$41,P362)</f>
        <v>61.643835616438352</v>
      </c>
      <c r="V362" s="22" t="e">
        <f>(IF(AND(P362&gt;=Dynamisk!$F$41,P362&lt;=Dynamisk!$F$40),P362,(IF(P362&gt;Dynamisk!$F$40,Dynamisk!$F$40,#N/A))))-U362</f>
        <v>#N/A</v>
      </c>
      <c r="W362" s="22" t="e">
        <f>(IF(AND(P362&gt;=Dynamisk!$F$40,P362&lt;=Dynamisk!$F$39),P362,(IF(P362&gt;Dynamisk!$F$39,Dynamisk!$F$39,#N/A))))-V362-U362</f>
        <v>#N/A</v>
      </c>
      <c r="X362" s="23" t="e">
        <f>(IF(AND(P362&gt;=Dynamisk!$F$39,P362&lt;=Dynamisk!$F$38),P362,(IF(P362&gt;Dynamisk!$F$38,Dynamisk!$F$38,#N/A))))-V362-U362-W362</f>
        <v>#N/A</v>
      </c>
    </row>
    <row r="363" spans="1:24" x14ac:dyDescent="0.15">
      <c r="A363">
        <v>183</v>
      </c>
      <c r="B363">
        <v>183</v>
      </c>
      <c r="C363" t="s">
        <v>238</v>
      </c>
      <c r="D363" s="1">
        <v>20.3</v>
      </c>
      <c r="E363" s="2">
        <f t="shared" si="25"/>
        <v>0</v>
      </c>
      <c r="F363" s="1">
        <f>Dynamisk!$C$14</f>
        <v>27.397260273972602</v>
      </c>
      <c r="G363" s="1">
        <f t="shared" si="26"/>
        <v>1.1415525114155252</v>
      </c>
      <c r="H363" s="2">
        <f>Dynamisk!$C$15</f>
        <v>34.246575342465754</v>
      </c>
      <c r="I363" s="2">
        <f>E363/$E$4*Dynamisk!$C$16</f>
        <v>0</v>
      </c>
      <c r="J363" s="2">
        <f t="shared" si="27"/>
        <v>0</v>
      </c>
      <c r="K363" s="2">
        <f>E363/$E$4*Dynamisk!$C$17</f>
        <v>0</v>
      </c>
      <c r="L363" s="2">
        <f>(E363/$E$4)*Dynamisk!$C$16+F363</f>
        <v>27.397260273972602</v>
      </c>
      <c r="M363" s="2">
        <f>Dynamisk!$C$20/365</f>
        <v>34.246575342465754</v>
      </c>
      <c r="N363" s="2">
        <f t="shared" si="28"/>
        <v>1.4269406392694064</v>
      </c>
      <c r="O363" s="2">
        <f>(E363/$E$4)*Dynamisk!$C$16+F363</f>
        <v>27.397260273972602</v>
      </c>
      <c r="P363" s="2">
        <f t="shared" si="29"/>
        <v>61.643835616438352</v>
      </c>
      <c r="Q363" s="17">
        <f>IF(O363&lt;=Dynamisk!$F$51,Data_sorteret!O363,#N/A)</f>
        <v>27.397260273972602</v>
      </c>
      <c r="R363" s="22" t="e">
        <f>IF(AND(O363&gt;=Dynamisk!$F$51,O363&lt;=Dynamisk!$F$50),O363,#N/A)</f>
        <v>#N/A</v>
      </c>
      <c r="S363" s="22" t="e">
        <f>IF(AND(O363&gt;=Dynamisk!$F$50,O363&lt;=Dynamisk!$F$49),O363,#N/A)</f>
        <v>#N/A</v>
      </c>
      <c r="T363" s="34" t="e">
        <f>IF(O363&gt;=Dynamisk!$F$49,Data_sorteret!O363,#N/A)</f>
        <v>#N/A</v>
      </c>
      <c r="U363" s="17">
        <f>IF(P363&gt;=Dynamisk!$F$41,Dynamisk!$F$41,P363)</f>
        <v>61.643835616438352</v>
      </c>
      <c r="V363" s="22" t="e">
        <f>(IF(AND(P363&gt;=Dynamisk!$F$41,P363&lt;=Dynamisk!$F$40),P363,(IF(P363&gt;Dynamisk!$F$40,Dynamisk!$F$40,#N/A))))-U363</f>
        <v>#N/A</v>
      </c>
      <c r="W363" s="22" t="e">
        <f>(IF(AND(P363&gt;=Dynamisk!$F$40,P363&lt;=Dynamisk!$F$39),P363,(IF(P363&gt;Dynamisk!$F$39,Dynamisk!$F$39,#N/A))))-V363-U363</f>
        <v>#N/A</v>
      </c>
      <c r="X363" s="23" t="e">
        <f>(IF(AND(P363&gt;=Dynamisk!$F$39,P363&lt;=Dynamisk!$F$38),P363,(IF(P363&gt;Dynamisk!$F$38,Dynamisk!$F$38,#N/A))))-V363-U363-W363</f>
        <v>#N/A</v>
      </c>
    </row>
    <row r="364" spans="1:24" x14ac:dyDescent="0.15">
      <c r="A364">
        <v>214</v>
      </c>
      <c r="B364">
        <v>214</v>
      </c>
      <c r="C364" t="s">
        <v>269</v>
      </c>
      <c r="D364" s="1">
        <v>20.345833333333328</v>
      </c>
      <c r="E364" s="2">
        <f t="shared" si="25"/>
        <v>0</v>
      </c>
      <c r="F364" s="1">
        <f>Dynamisk!$C$14</f>
        <v>27.397260273972602</v>
      </c>
      <c r="G364" s="1">
        <f t="shared" si="26"/>
        <v>1.1415525114155252</v>
      </c>
      <c r="H364" s="2">
        <f>Dynamisk!$C$15</f>
        <v>34.246575342465754</v>
      </c>
      <c r="I364" s="2">
        <f>E364/$E$4*Dynamisk!$C$16</f>
        <v>0</v>
      </c>
      <c r="J364" s="2">
        <f t="shared" si="27"/>
        <v>0</v>
      </c>
      <c r="K364" s="2">
        <f>E364/$E$4*Dynamisk!$C$17</f>
        <v>0</v>
      </c>
      <c r="L364" s="2">
        <f>(E364/$E$4)*Dynamisk!$C$16+F364</f>
        <v>27.397260273972602</v>
      </c>
      <c r="M364" s="2">
        <f>Dynamisk!$C$20/365</f>
        <v>34.246575342465754</v>
      </c>
      <c r="N364" s="2">
        <f t="shared" si="28"/>
        <v>1.4269406392694064</v>
      </c>
      <c r="O364" s="2">
        <f>(E364/$E$4)*Dynamisk!$C$16+F364</f>
        <v>27.397260273972602</v>
      </c>
      <c r="P364" s="2">
        <f t="shared" si="29"/>
        <v>61.643835616438352</v>
      </c>
      <c r="Q364" s="17">
        <f>IF(O364&lt;=Dynamisk!$F$51,Data_sorteret!O364,#N/A)</f>
        <v>27.397260273972602</v>
      </c>
      <c r="R364" s="22" t="e">
        <f>IF(AND(O364&gt;=Dynamisk!$F$51,O364&lt;=Dynamisk!$F$50),O364,#N/A)</f>
        <v>#N/A</v>
      </c>
      <c r="S364" s="22" t="e">
        <f>IF(AND(O364&gt;=Dynamisk!$F$50,O364&lt;=Dynamisk!$F$49),O364,#N/A)</f>
        <v>#N/A</v>
      </c>
      <c r="T364" s="34" t="e">
        <f>IF(O364&gt;=Dynamisk!$F$49,Data_sorteret!O364,#N/A)</f>
        <v>#N/A</v>
      </c>
      <c r="U364" s="17">
        <f>IF(P364&gt;=Dynamisk!$F$41,Dynamisk!$F$41,P364)</f>
        <v>61.643835616438352</v>
      </c>
      <c r="V364" s="22" t="e">
        <f>(IF(AND(P364&gt;=Dynamisk!$F$41,P364&lt;=Dynamisk!$F$40),P364,(IF(P364&gt;Dynamisk!$F$40,Dynamisk!$F$40,#N/A))))-U364</f>
        <v>#N/A</v>
      </c>
      <c r="W364" s="22" t="e">
        <f>(IF(AND(P364&gt;=Dynamisk!$F$40,P364&lt;=Dynamisk!$F$39),P364,(IF(P364&gt;Dynamisk!$F$39,Dynamisk!$F$39,#N/A))))-V364-U364</f>
        <v>#N/A</v>
      </c>
      <c r="X364" s="23" t="e">
        <f>(IF(AND(P364&gt;=Dynamisk!$F$39,P364&lt;=Dynamisk!$F$38),P364,(IF(P364&gt;Dynamisk!$F$38,Dynamisk!$F$38,#N/A))))-V364-U364-W364</f>
        <v>#N/A</v>
      </c>
    </row>
    <row r="365" spans="1:24" x14ac:dyDescent="0.15">
      <c r="A365">
        <v>244</v>
      </c>
      <c r="B365">
        <v>244</v>
      </c>
      <c r="C365" t="s">
        <v>299</v>
      </c>
      <c r="D365" s="1">
        <v>20.462500000000002</v>
      </c>
      <c r="E365" s="2">
        <f t="shared" si="25"/>
        <v>0</v>
      </c>
      <c r="F365" s="1">
        <f>Dynamisk!$C$14</f>
        <v>27.397260273972602</v>
      </c>
      <c r="G365" s="1">
        <f t="shared" si="26"/>
        <v>1.1415525114155252</v>
      </c>
      <c r="H365" s="2">
        <f>Dynamisk!$C$15</f>
        <v>34.246575342465754</v>
      </c>
      <c r="I365" s="2">
        <f>E365/$E$4*Dynamisk!$C$16</f>
        <v>0</v>
      </c>
      <c r="J365" s="2">
        <f t="shared" si="27"/>
        <v>0</v>
      </c>
      <c r="K365" s="2">
        <f>E365/$E$4*Dynamisk!$C$17</f>
        <v>0</v>
      </c>
      <c r="L365" s="2">
        <f>(E365/$E$4)*Dynamisk!$C$16+F365</f>
        <v>27.397260273972602</v>
      </c>
      <c r="M365" s="2">
        <f>Dynamisk!$C$20/365</f>
        <v>34.246575342465754</v>
      </c>
      <c r="N365" s="2">
        <f t="shared" si="28"/>
        <v>1.4269406392694064</v>
      </c>
      <c r="O365" s="2">
        <f>(E365/$E$4)*Dynamisk!$C$16+F365</f>
        <v>27.397260273972602</v>
      </c>
      <c r="P365" s="2">
        <f t="shared" si="29"/>
        <v>61.643835616438352</v>
      </c>
      <c r="Q365" s="17">
        <f>IF(O365&lt;=Dynamisk!$F$51,Data_sorteret!O365,#N/A)</f>
        <v>27.397260273972602</v>
      </c>
      <c r="R365" s="22" t="e">
        <f>IF(AND(O365&gt;=Dynamisk!$F$51,O365&lt;=Dynamisk!$F$50),O365,#N/A)</f>
        <v>#N/A</v>
      </c>
      <c r="S365" s="22" t="e">
        <f>IF(AND(O365&gt;=Dynamisk!$F$50,O365&lt;=Dynamisk!$F$49),O365,#N/A)</f>
        <v>#N/A</v>
      </c>
      <c r="T365" s="34" t="e">
        <f>IF(O365&gt;=Dynamisk!$F$49,Data_sorteret!O365,#N/A)</f>
        <v>#N/A</v>
      </c>
      <c r="U365" s="17">
        <f>IF(P365&gt;=Dynamisk!$F$41,Dynamisk!$F$41,P365)</f>
        <v>61.643835616438352</v>
      </c>
      <c r="V365" s="22" t="e">
        <f>(IF(AND(P365&gt;=Dynamisk!$F$41,P365&lt;=Dynamisk!$F$40),P365,(IF(P365&gt;Dynamisk!$F$40,Dynamisk!$F$40,#N/A))))-U365</f>
        <v>#N/A</v>
      </c>
      <c r="W365" s="22" t="e">
        <f>(IF(AND(P365&gt;=Dynamisk!$F$40,P365&lt;=Dynamisk!$F$39),P365,(IF(P365&gt;Dynamisk!$F$39,Dynamisk!$F$39,#N/A))))-V365-U365</f>
        <v>#N/A</v>
      </c>
      <c r="X365" s="23" t="e">
        <f>(IF(AND(P365&gt;=Dynamisk!$F$39,P365&lt;=Dynamisk!$F$38),P365,(IF(P365&gt;Dynamisk!$F$38,Dynamisk!$F$38,#N/A))))-V365-U365-W365</f>
        <v>#N/A</v>
      </c>
    </row>
    <row r="366" spans="1:24" x14ac:dyDescent="0.15">
      <c r="A366">
        <v>232</v>
      </c>
      <c r="B366">
        <v>232</v>
      </c>
      <c r="C366" t="s">
        <v>287</v>
      </c>
      <c r="D366" s="1">
        <v>20.845833333333335</v>
      </c>
      <c r="E366" s="2">
        <f t="shared" si="25"/>
        <v>0</v>
      </c>
      <c r="F366" s="1">
        <f>Dynamisk!$C$14</f>
        <v>27.397260273972602</v>
      </c>
      <c r="G366" s="1">
        <f t="shared" si="26"/>
        <v>1.1415525114155252</v>
      </c>
      <c r="H366" s="2">
        <f>Dynamisk!$C$15</f>
        <v>34.246575342465754</v>
      </c>
      <c r="I366" s="2">
        <f>E366/$E$4*Dynamisk!$C$16</f>
        <v>0</v>
      </c>
      <c r="J366" s="2">
        <f t="shared" si="27"/>
        <v>0</v>
      </c>
      <c r="K366" s="2">
        <f>E366/$E$4*Dynamisk!$C$17</f>
        <v>0</v>
      </c>
      <c r="L366" s="2">
        <f>(E366/$E$4)*Dynamisk!$C$16+F366</f>
        <v>27.397260273972602</v>
      </c>
      <c r="M366" s="2">
        <f>Dynamisk!$C$20/365</f>
        <v>34.246575342465754</v>
      </c>
      <c r="N366" s="2">
        <f t="shared" si="28"/>
        <v>1.4269406392694064</v>
      </c>
      <c r="O366" s="2">
        <f>(E366/$E$4)*Dynamisk!$C$16+F366</f>
        <v>27.397260273972602</v>
      </c>
      <c r="P366" s="2">
        <f t="shared" si="29"/>
        <v>61.643835616438352</v>
      </c>
      <c r="Q366" s="17">
        <f>IF(O366&lt;=Dynamisk!$F$51,Data_sorteret!O366,#N/A)</f>
        <v>27.397260273972602</v>
      </c>
      <c r="R366" s="22" t="e">
        <f>IF(AND(O366&gt;=Dynamisk!$F$51,O366&lt;=Dynamisk!$F$50),O366,#N/A)</f>
        <v>#N/A</v>
      </c>
      <c r="S366" s="22" t="e">
        <f>IF(AND(O366&gt;=Dynamisk!$F$50,O366&lt;=Dynamisk!$F$49),O366,#N/A)</f>
        <v>#N/A</v>
      </c>
      <c r="T366" s="34" t="e">
        <f>IF(O366&gt;=Dynamisk!$F$49,Data_sorteret!O366,#N/A)</f>
        <v>#N/A</v>
      </c>
      <c r="U366" s="17">
        <f>IF(P366&gt;=Dynamisk!$F$41,Dynamisk!$F$41,P366)</f>
        <v>61.643835616438352</v>
      </c>
      <c r="V366" s="22" t="e">
        <f>(IF(AND(P366&gt;=Dynamisk!$F$41,P366&lt;=Dynamisk!$F$40),P366,(IF(P366&gt;Dynamisk!$F$40,Dynamisk!$F$40,#N/A))))-U366</f>
        <v>#N/A</v>
      </c>
      <c r="W366" s="22" t="e">
        <f>(IF(AND(P366&gt;=Dynamisk!$F$40,P366&lt;=Dynamisk!$F$39),P366,(IF(P366&gt;Dynamisk!$F$39,Dynamisk!$F$39,#N/A))))-V366-U366</f>
        <v>#N/A</v>
      </c>
      <c r="X366" s="23" t="e">
        <f>(IF(AND(P366&gt;=Dynamisk!$F$39,P366&lt;=Dynamisk!$F$38),P366,(IF(P366&gt;Dynamisk!$F$38,Dynamisk!$F$38,#N/A))))-V366-U366-W366</f>
        <v>#N/A</v>
      </c>
    </row>
    <row r="367" spans="1:24" x14ac:dyDescent="0.15">
      <c r="A367">
        <v>182</v>
      </c>
      <c r="B367">
        <v>182</v>
      </c>
      <c r="C367" t="s">
        <v>237</v>
      </c>
      <c r="D367" s="1">
        <v>21.029166666666672</v>
      </c>
      <c r="E367" s="2">
        <f t="shared" si="25"/>
        <v>0</v>
      </c>
      <c r="F367" s="1">
        <f>Dynamisk!$C$14</f>
        <v>27.397260273972602</v>
      </c>
      <c r="G367" s="1">
        <f t="shared" si="26"/>
        <v>1.1415525114155252</v>
      </c>
      <c r="H367" s="2">
        <f>Dynamisk!$C$15</f>
        <v>34.246575342465754</v>
      </c>
      <c r="I367" s="2">
        <f>E367/$E$4*Dynamisk!$C$16</f>
        <v>0</v>
      </c>
      <c r="J367" s="2">
        <f t="shared" si="27"/>
        <v>0</v>
      </c>
      <c r="K367" s="2">
        <f>E367/$E$4*Dynamisk!$C$17</f>
        <v>0</v>
      </c>
      <c r="L367" s="2">
        <f>(E367/$E$4)*Dynamisk!$C$16+F367</f>
        <v>27.397260273972602</v>
      </c>
      <c r="M367" s="2">
        <f>Dynamisk!$C$20/365</f>
        <v>34.246575342465754</v>
      </c>
      <c r="N367" s="2">
        <f t="shared" si="28"/>
        <v>1.4269406392694064</v>
      </c>
      <c r="O367" s="2">
        <f>(E367/$E$4)*Dynamisk!$C$16+F367</f>
        <v>27.397260273972602</v>
      </c>
      <c r="P367" s="2">
        <f t="shared" si="29"/>
        <v>61.643835616438352</v>
      </c>
      <c r="Q367" s="17">
        <f>IF(O367&lt;=Dynamisk!$F$51,Data_sorteret!O367,#N/A)</f>
        <v>27.397260273972602</v>
      </c>
      <c r="R367" s="22" t="e">
        <f>IF(AND(O367&gt;=Dynamisk!$F$51,O367&lt;=Dynamisk!$F$50),O367,#N/A)</f>
        <v>#N/A</v>
      </c>
      <c r="S367" s="22" t="e">
        <f>IF(AND(O367&gt;=Dynamisk!$F$50,O367&lt;=Dynamisk!$F$49),O367,#N/A)</f>
        <v>#N/A</v>
      </c>
      <c r="T367" s="34" t="e">
        <f>IF(O367&gt;=Dynamisk!$F$49,Data_sorteret!O367,#N/A)</f>
        <v>#N/A</v>
      </c>
      <c r="U367" s="17">
        <f>IF(P367&gt;=Dynamisk!$F$41,Dynamisk!$F$41,P367)</f>
        <v>61.643835616438352</v>
      </c>
      <c r="V367" s="22" t="e">
        <f>(IF(AND(P367&gt;=Dynamisk!$F$41,P367&lt;=Dynamisk!$F$40),P367,(IF(P367&gt;Dynamisk!$F$40,Dynamisk!$F$40,#N/A))))-U367</f>
        <v>#N/A</v>
      </c>
      <c r="W367" s="22" t="e">
        <f>(IF(AND(P367&gt;=Dynamisk!$F$40,P367&lt;=Dynamisk!$F$39),P367,(IF(P367&gt;Dynamisk!$F$39,Dynamisk!$F$39,#N/A))))-V367-U367</f>
        <v>#N/A</v>
      </c>
      <c r="X367" s="23" t="e">
        <f>(IF(AND(P367&gt;=Dynamisk!$F$39,P367&lt;=Dynamisk!$F$38),P367,(IF(P367&gt;Dynamisk!$F$38,Dynamisk!$F$38,#N/A))))-V367-U367-W367</f>
        <v>#N/A</v>
      </c>
    </row>
    <row r="368" spans="1:24" x14ac:dyDescent="0.15">
      <c r="A368">
        <v>220</v>
      </c>
      <c r="B368">
        <v>220</v>
      </c>
      <c r="C368" t="s">
        <v>275</v>
      </c>
      <c r="D368" s="1">
        <v>21.366666666666664</v>
      </c>
      <c r="E368" s="2">
        <f t="shared" si="25"/>
        <v>0</v>
      </c>
      <c r="F368" s="1">
        <f>Dynamisk!$C$14</f>
        <v>27.397260273972602</v>
      </c>
      <c r="G368" s="1">
        <f t="shared" si="26"/>
        <v>1.1415525114155252</v>
      </c>
      <c r="H368" s="2">
        <f>Dynamisk!$C$15</f>
        <v>34.246575342465754</v>
      </c>
      <c r="I368" s="2">
        <f>E368/$E$4*Dynamisk!$C$16</f>
        <v>0</v>
      </c>
      <c r="J368" s="2">
        <f t="shared" si="27"/>
        <v>0</v>
      </c>
      <c r="K368" s="2">
        <f>E368/$E$4*Dynamisk!$C$17</f>
        <v>0</v>
      </c>
      <c r="L368" s="2">
        <f>(E368/$E$4)*Dynamisk!$C$16+F368</f>
        <v>27.397260273972602</v>
      </c>
      <c r="M368" s="2">
        <f>Dynamisk!$C$20/365</f>
        <v>34.246575342465754</v>
      </c>
      <c r="N368" s="2">
        <f t="shared" si="28"/>
        <v>1.4269406392694064</v>
      </c>
      <c r="O368" s="2">
        <f>(E368/$E$4)*Dynamisk!$C$16+F368</f>
        <v>27.397260273972602</v>
      </c>
      <c r="P368" s="2">
        <f t="shared" si="29"/>
        <v>61.643835616438352</v>
      </c>
      <c r="Q368" s="17">
        <f>IF(O368&lt;=Dynamisk!$F$51,Data_sorteret!O368,#N/A)</f>
        <v>27.397260273972602</v>
      </c>
      <c r="R368" s="22" t="e">
        <f>IF(AND(O368&gt;=Dynamisk!$F$51,O368&lt;=Dynamisk!$F$50),O368,#N/A)</f>
        <v>#N/A</v>
      </c>
      <c r="S368" s="22" t="e">
        <f>IF(AND(O368&gt;=Dynamisk!$F$50,O368&lt;=Dynamisk!$F$49),O368,#N/A)</f>
        <v>#N/A</v>
      </c>
      <c r="T368" s="34" t="e">
        <f>IF(O368&gt;=Dynamisk!$F$49,Data_sorteret!O368,#N/A)</f>
        <v>#N/A</v>
      </c>
      <c r="U368" s="17">
        <f>IF(P368&gt;=Dynamisk!$F$41,Dynamisk!$F$41,P368)</f>
        <v>61.643835616438352</v>
      </c>
      <c r="V368" s="22" t="e">
        <f>(IF(AND(P368&gt;=Dynamisk!$F$41,P368&lt;=Dynamisk!$F$40),P368,(IF(P368&gt;Dynamisk!$F$40,Dynamisk!$F$40,#N/A))))-U368</f>
        <v>#N/A</v>
      </c>
      <c r="W368" s="22" t="e">
        <f>(IF(AND(P368&gt;=Dynamisk!$F$40,P368&lt;=Dynamisk!$F$39),P368,(IF(P368&gt;Dynamisk!$F$39,Dynamisk!$F$39,#N/A))))-V368-U368</f>
        <v>#N/A</v>
      </c>
      <c r="X368" s="23" t="e">
        <f>(IF(AND(P368&gt;=Dynamisk!$F$39,P368&lt;=Dynamisk!$F$38),P368,(IF(P368&gt;Dynamisk!$F$38,Dynamisk!$F$38,#N/A))))-V368-U368-W368</f>
        <v>#N/A</v>
      </c>
    </row>
    <row r="369" spans="1:24" x14ac:dyDescent="0.15">
      <c r="A369">
        <v>184</v>
      </c>
      <c r="B369">
        <v>184</v>
      </c>
      <c r="C369" t="s">
        <v>239</v>
      </c>
      <c r="D369" s="1">
        <v>21.412499999999998</v>
      </c>
      <c r="E369" s="2">
        <f t="shared" si="25"/>
        <v>0</v>
      </c>
      <c r="F369" s="1">
        <f>Dynamisk!$C$14</f>
        <v>27.397260273972602</v>
      </c>
      <c r="G369" s="1">
        <f t="shared" si="26"/>
        <v>1.1415525114155252</v>
      </c>
      <c r="H369" s="2">
        <f>Dynamisk!$C$15</f>
        <v>34.246575342465754</v>
      </c>
      <c r="I369" s="2">
        <f>E369/$E$4*Dynamisk!$C$16</f>
        <v>0</v>
      </c>
      <c r="J369" s="2">
        <f t="shared" si="27"/>
        <v>0</v>
      </c>
      <c r="K369" s="2">
        <f>E369/$E$4*Dynamisk!$C$17</f>
        <v>0</v>
      </c>
      <c r="L369" s="2">
        <f>(E369/$E$4)*Dynamisk!$C$16+F369</f>
        <v>27.397260273972602</v>
      </c>
      <c r="M369" s="2">
        <f>Dynamisk!$C$20/365</f>
        <v>34.246575342465754</v>
      </c>
      <c r="N369" s="2">
        <f t="shared" si="28"/>
        <v>1.4269406392694064</v>
      </c>
      <c r="O369" s="2">
        <f>(E369/$E$4)*Dynamisk!$C$16+F369</f>
        <v>27.397260273972602</v>
      </c>
      <c r="P369" s="2">
        <f t="shared" si="29"/>
        <v>61.643835616438352</v>
      </c>
      <c r="Q369" s="17">
        <f>IF(O369&lt;=Dynamisk!$F$51,Data_sorteret!O369,#N/A)</f>
        <v>27.397260273972602</v>
      </c>
      <c r="R369" s="22" t="e">
        <f>IF(AND(O369&gt;=Dynamisk!$F$51,O369&lt;=Dynamisk!$F$50),O369,#N/A)</f>
        <v>#N/A</v>
      </c>
      <c r="S369" s="22" t="e">
        <f>IF(AND(O369&gt;=Dynamisk!$F$50,O369&lt;=Dynamisk!$F$49),O369,#N/A)</f>
        <v>#N/A</v>
      </c>
      <c r="T369" s="34" t="e">
        <f>IF(O369&gt;=Dynamisk!$F$49,Data_sorteret!O369,#N/A)</f>
        <v>#N/A</v>
      </c>
      <c r="U369" s="17">
        <f>IF(P369&gt;=Dynamisk!$F$41,Dynamisk!$F$41,P369)</f>
        <v>61.643835616438352</v>
      </c>
      <c r="V369" s="22" t="e">
        <f>(IF(AND(P369&gt;=Dynamisk!$F$41,P369&lt;=Dynamisk!$F$40),P369,(IF(P369&gt;Dynamisk!$F$40,Dynamisk!$F$40,#N/A))))-U369</f>
        <v>#N/A</v>
      </c>
      <c r="W369" s="22" t="e">
        <f>(IF(AND(P369&gt;=Dynamisk!$F$40,P369&lt;=Dynamisk!$F$39),P369,(IF(P369&gt;Dynamisk!$F$39,Dynamisk!$F$39,#N/A))))-V369-U369</f>
        <v>#N/A</v>
      </c>
      <c r="X369" s="23" t="e">
        <f>(IF(AND(P369&gt;=Dynamisk!$F$39,P369&lt;=Dynamisk!$F$38),P369,(IF(P369&gt;Dynamisk!$F$38,Dynamisk!$F$38,#N/A))))-V369-U369-W369</f>
        <v>#N/A</v>
      </c>
    </row>
    <row r="370" spans="1:24" x14ac:dyDescent="0.15">
      <c r="A370">
        <v>185</v>
      </c>
      <c r="B370">
        <v>185</v>
      </c>
      <c r="C370" t="s">
        <v>240</v>
      </c>
      <c r="D370" s="1">
        <v>21.745833333333326</v>
      </c>
      <c r="E370" s="2">
        <f t="shared" si="25"/>
        <v>0</v>
      </c>
      <c r="F370" s="1">
        <f>Dynamisk!$C$14</f>
        <v>27.397260273972602</v>
      </c>
      <c r="G370" s="1">
        <f t="shared" si="26"/>
        <v>1.1415525114155252</v>
      </c>
      <c r="H370" s="2">
        <f>Dynamisk!$C$15</f>
        <v>34.246575342465754</v>
      </c>
      <c r="I370" s="2">
        <f>E370/$E$4*Dynamisk!$C$16</f>
        <v>0</v>
      </c>
      <c r="J370" s="2">
        <f t="shared" si="27"/>
        <v>0</v>
      </c>
      <c r="K370" s="2">
        <f>E370/$E$4*Dynamisk!$C$17</f>
        <v>0</v>
      </c>
      <c r="L370" s="2">
        <f>(E370/$E$4)*Dynamisk!$C$16+F370</f>
        <v>27.397260273972602</v>
      </c>
      <c r="M370" s="2">
        <f>Dynamisk!$C$20/365</f>
        <v>34.246575342465754</v>
      </c>
      <c r="N370" s="2">
        <f t="shared" si="28"/>
        <v>1.4269406392694064</v>
      </c>
      <c r="O370" s="2">
        <f>(E370/$E$4)*Dynamisk!$C$16+F370</f>
        <v>27.397260273972602</v>
      </c>
      <c r="P370" s="2">
        <f t="shared" si="29"/>
        <v>61.643835616438352</v>
      </c>
      <c r="Q370" s="17">
        <f>IF(O370&lt;=Dynamisk!$F$51,Data_sorteret!O370,#N/A)</f>
        <v>27.397260273972602</v>
      </c>
      <c r="R370" s="22" t="e">
        <f>IF(AND(O370&gt;=Dynamisk!$F$51,O370&lt;=Dynamisk!$F$50),O370,#N/A)</f>
        <v>#N/A</v>
      </c>
      <c r="S370" s="22" t="e">
        <f>IF(AND(O370&gt;=Dynamisk!$F$50,O370&lt;=Dynamisk!$F$49),O370,#N/A)</f>
        <v>#N/A</v>
      </c>
      <c r="T370" s="34" t="e">
        <f>IF(O370&gt;=Dynamisk!$F$49,Data_sorteret!O370,#N/A)</f>
        <v>#N/A</v>
      </c>
      <c r="U370" s="17">
        <f>IF(P370&gt;=Dynamisk!$F$41,Dynamisk!$F$41,P370)</f>
        <v>61.643835616438352</v>
      </c>
      <c r="V370" s="22" t="e">
        <f>(IF(AND(P370&gt;=Dynamisk!$F$41,P370&lt;=Dynamisk!$F$40),P370,(IF(P370&gt;Dynamisk!$F$40,Dynamisk!$F$40,#N/A))))-U370</f>
        <v>#N/A</v>
      </c>
      <c r="W370" s="22" t="e">
        <f>(IF(AND(P370&gt;=Dynamisk!$F$40,P370&lt;=Dynamisk!$F$39),P370,(IF(P370&gt;Dynamisk!$F$39,Dynamisk!$F$39,#N/A))))-V370-U370</f>
        <v>#N/A</v>
      </c>
      <c r="X370" s="23" t="e">
        <f>(IF(AND(P370&gt;=Dynamisk!$F$39,P370&lt;=Dynamisk!$F$38),P370,(IF(P370&gt;Dynamisk!$F$38,Dynamisk!$F$38,#N/A))))-V370-U370-W370</f>
        <v>#N/A</v>
      </c>
    </row>
    <row r="371" spans="1:24" x14ac:dyDescent="0.15">
      <c r="A371">
        <v>221</v>
      </c>
      <c r="B371">
        <v>221</v>
      </c>
      <c r="C371" t="s">
        <v>276</v>
      </c>
      <c r="D371" s="1">
        <v>21.920833333333334</v>
      </c>
      <c r="E371" s="2">
        <f t="shared" si="25"/>
        <v>0</v>
      </c>
      <c r="F371" s="1">
        <f>Dynamisk!$C$14</f>
        <v>27.397260273972602</v>
      </c>
      <c r="G371" s="1">
        <f t="shared" si="26"/>
        <v>1.1415525114155252</v>
      </c>
      <c r="H371" s="2">
        <f>Dynamisk!$C$15</f>
        <v>34.246575342465754</v>
      </c>
      <c r="I371" s="2">
        <f>E371/$E$4*Dynamisk!$C$16</f>
        <v>0</v>
      </c>
      <c r="J371" s="2">
        <f t="shared" si="27"/>
        <v>0</v>
      </c>
      <c r="K371" s="2">
        <f>E371/$E$4*Dynamisk!$C$17</f>
        <v>0</v>
      </c>
      <c r="L371" s="2">
        <f>(E371/$E$4)*Dynamisk!$C$16+F371</f>
        <v>27.397260273972602</v>
      </c>
      <c r="M371" s="2">
        <f>Dynamisk!$C$20/365</f>
        <v>34.246575342465754</v>
      </c>
      <c r="N371" s="2">
        <f t="shared" si="28"/>
        <v>1.4269406392694064</v>
      </c>
      <c r="O371" s="2">
        <f>(E371/$E$4)*Dynamisk!$C$16+F371</f>
        <v>27.397260273972602</v>
      </c>
      <c r="P371" s="2">
        <f t="shared" si="29"/>
        <v>61.643835616438352</v>
      </c>
      <c r="Q371" s="17">
        <f>IF(O371&lt;=Dynamisk!$F$51,Data_sorteret!O371,#N/A)</f>
        <v>27.397260273972602</v>
      </c>
      <c r="R371" s="22" t="e">
        <f>IF(AND(O371&gt;=Dynamisk!$F$51,O371&lt;=Dynamisk!$F$50),O371,#N/A)</f>
        <v>#N/A</v>
      </c>
      <c r="S371" s="22" t="e">
        <f>IF(AND(O371&gt;=Dynamisk!$F$50,O371&lt;=Dynamisk!$F$49),O371,#N/A)</f>
        <v>#N/A</v>
      </c>
      <c r="T371" s="34" t="e">
        <f>IF(O371&gt;=Dynamisk!$F$49,Data_sorteret!O371,#N/A)</f>
        <v>#N/A</v>
      </c>
      <c r="U371" s="17">
        <f>IF(P371&gt;=Dynamisk!$F$41,Dynamisk!$F$41,P371)</f>
        <v>61.643835616438352</v>
      </c>
      <c r="V371" s="22" t="e">
        <f>(IF(AND(P371&gt;=Dynamisk!$F$41,P371&lt;=Dynamisk!$F$40),P371,(IF(P371&gt;Dynamisk!$F$40,Dynamisk!$F$40,#N/A))))-U371</f>
        <v>#N/A</v>
      </c>
      <c r="W371" s="22" t="e">
        <f>(IF(AND(P371&gt;=Dynamisk!$F$40,P371&lt;=Dynamisk!$F$39),P371,(IF(P371&gt;Dynamisk!$F$39,Dynamisk!$F$39,#N/A))))-V371-U371</f>
        <v>#N/A</v>
      </c>
      <c r="X371" s="23" t="e">
        <f>(IF(AND(P371&gt;=Dynamisk!$F$39,P371&lt;=Dynamisk!$F$38),P371,(IF(P371&gt;Dynamisk!$F$38,Dynamisk!$F$38,#N/A))))-V371-U371-W371</f>
        <v>#N/A</v>
      </c>
    </row>
  </sheetData>
  <autoFilter ref="A6:E6">
    <sortState ref="A7:E371">
      <sortCondition ref="D6"/>
    </sortState>
  </autoFilter>
  <dataConsolidate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4:AB371"/>
  <sheetViews>
    <sheetView topLeftCell="O328" zoomScaleNormal="100" workbookViewId="0">
      <selection activeCell="AE29" sqref="AE29"/>
    </sheetView>
  </sheetViews>
  <sheetFormatPr defaultRowHeight="11.25" x14ac:dyDescent="0.15"/>
  <cols>
    <col min="1" max="2" width="6.75" customWidth="1"/>
    <col min="3" max="4" width="9.625" customWidth="1"/>
    <col min="5" max="5" width="16.625" customWidth="1"/>
    <col min="6" max="6" width="11.375" bestFit="1" customWidth="1"/>
    <col min="13" max="13" width="15.125" bestFit="1" customWidth="1"/>
    <col min="14" max="15" width="14.5" customWidth="1"/>
    <col min="16" max="16" width="9.875" customWidth="1"/>
    <col min="17" max="17" width="10.875" customWidth="1"/>
    <col min="18" max="21" width="10.875" bestFit="1" customWidth="1"/>
    <col min="22" max="22" width="11" customWidth="1"/>
    <col min="23" max="25" width="11.875" bestFit="1" customWidth="1"/>
    <col min="26" max="26" width="11.125" customWidth="1"/>
    <col min="27" max="28" width="10.625" customWidth="1"/>
  </cols>
  <sheetData>
    <row r="4" spans="1:28" x14ac:dyDescent="0.15">
      <c r="F4" s="2">
        <f>SUM(F7:F371)</f>
        <v>3319.729166666667</v>
      </c>
      <c r="G4" s="2"/>
      <c r="H4" s="2"/>
      <c r="J4" s="2"/>
      <c r="K4" s="2"/>
      <c r="L4" s="2"/>
      <c r="M4" s="2"/>
      <c r="N4" s="2"/>
      <c r="O4" s="2"/>
      <c r="P4" s="2"/>
      <c r="R4" s="54" t="s">
        <v>42</v>
      </c>
      <c r="S4" s="36"/>
      <c r="T4" s="36"/>
      <c r="U4" s="36"/>
      <c r="V4" s="36"/>
      <c r="W4" s="36"/>
      <c r="X4" s="36"/>
      <c r="Y4" s="55"/>
      <c r="Z4" s="54" t="s">
        <v>432</v>
      </c>
      <c r="AA4" s="36"/>
      <c r="AB4" s="36"/>
    </row>
    <row r="5" spans="1:28" x14ac:dyDescent="0.15">
      <c r="A5" s="14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6"/>
      <c r="R5" s="20" t="s">
        <v>54</v>
      </c>
      <c r="S5" s="15"/>
      <c r="T5" s="15"/>
      <c r="U5" s="15"/>
      <c r="V5" s="20" t="s">
        <v>55</v>
      </c>
      <c r="W5" s="15"/>
      <c r="X5" s="15"/>
      <c r="Y5" s="15"/>
      <c r="Z5" s="20" t="s">
        <v>54</v>
      </c>
      <c r="AA5" s="15"/>
      <c r="AB5" s="15"/>
    </row>
    <row r="6" spans="1:28" s="19" customFormat="1" ht="28.5" customHeight="1" x14ac:dyDescent="0.15">
      <c r="A6" s="18" t="s">
        <v>3</v>
      </c>
      <c r="B6" s="18" t="s">
        <v>0</v>
      </c>
      <c r="C6" s="18" t="s">
        <v>1</v>
      </c>
      <c r="D6" s="18" t="s">
        <v>435</v>
      </c>
      <c r="E6" s="18" t="s">
        <v>2</v>
      </c>
      <c r="F6" s="18" t="s">
        <v>4</v>
      </c>
      <c r="G6" s="18" t="s">
        <v>15</v>
      </c>
      <c r="H6" s="18" t="s">
        <v>28</v>
      </c>
      <c r="I6" s="18" t="s">
        <v>16</v>
      </c>
      <c r="J6" s="18" t="s">
        <v>17</v>
      </c>
      <c r="K6" s="18" t="s">
        <v>29</v>
      </c>
      <c r="L6" s="18" t="s">
        <v>18</v>
      </c>
      <c r="M6" s="18" t="s">
        <v>37</v>
      </c>
      <c r="N6" s="18" t="s">
        <v>23</v>
      </c>
      <c r="O6" s="18" t="s">
        <v>30</v>
      </c>
      <c r="P6" s="18" t="s">
        <v>37</v>
      </c>
      <c r="Q6" s="18" t="s">
        <v>40</v>
      </c>
      <c r="R6" s="18" t="str">
        <f>Dynamisk!$C$51&amp;" "&amp;Dynamisk!$C$47&amp;" "&amp;Dynamisk!B$51</f>
        <v>200 kr./MWh Lavlast</v>
      </c>
      <c r="S6" s="18" t="str">
        <f>Dynamisk!$C$50&amp;" "&amp;Dynamisk!$C$47&amp;" "&amp;Dynamisk!$B$50</f>
        <v>400 kr./MWh Mellemlast</v>
      </c>
      <c r="T6" s="18" t="str">
        <f>Dynamisk!$C$49&amp;" "&amp;Dynamisk!$C$47&amp;" "&amp;Dynamisk!$B$49</f>
        <v>600 kr./MWh Højlast</v>
      </c>
      <c r="U6" s="21" t="str">
        <f>Dynamisk!$C$48&amp;" "&amp;Dynamisk!$C$47&amp;" "&amp;Dynamisk!$B$48</f>
        <v>800 kr./MWh Spidslast</v>
      </c>
      <c r="V6" s="18" t="str">
        <f>Dynamisk!$C$41&amp;" "&amp;Dynamisk!$C$37&amp;" "&amp;Dynamisk!$B$41</f>
        <v>200 kr./MWh Lavlast</v>
      </c>
      <c r="W6" s="18" t="str">
        <f>Dynamisk!$C$40&amp;" "&amp;Dynamisk!$C$37&amp;" "&amp;Dynamisk!$B$40</f>
        <v>400 kr./MWh Mellemlast</v>
      </c>
      <c r="X6" s="18" t="str">
        <f>Dynamisk!$C$39&amp;" "&amp;Dynamisk!$C$37&amp;" "&amp;Dynamisk!$B$39</f>
        <v>600 kr./MWh Højlast</v>
      </c>
      <c r="Y6" s="18" t="str">
        <f>Dynamisk!$C$38&amp;" "&amp;Dynamisk!$C$37&amp;" "&amp;Dynamisk!$B$38</f>
        <v>800 kr./MWh Spidslast</v>
      </c>
      <c r="Z6" s="18" t="str">
        <f>Dynamisk!$C$62&amp;" "&amp;Dynamisk!$C$59&amp;" "&amp;Dynamisk!$B$62</f>
        <v>200 kr./MWh Lav</v>
      </c>
      <c r="AA6" s="18" t="str">
        <f>Dynamisk!$C$61&amp;" "&amp;Dynamisk!$C$59&amp;" "&amp;Dynamisk!$B$61</f>
        <v>500 kr./MWh Middel</v>
      </c>
      <c r="AB6" s="18" t="str">
        <f>Dynamisk!$C$60&amp;" "&amp;Dynamisk!$C$59&amp;" "&amp;Dynamisk!$B$60</f>
        <v>650 kr./MWh Høj</v>
      </c>
    </row>
    <row r="7" spans="1:28" x14ac:dyDescent="0.15">
      <c r="A7">
        <v>1</v>
      </c>
      <c r="B7">
        <v>1</v>
      </c>
      <c r="C7" t="s">
        <v>56</v>
      </c>
      <c r="D7" t="str">
        <f>RIGHT(C7,2)</f>
        <v>01</v>
      </c>
      <c r="E7" s="1">
        <v>-1.1083333333333334</v>
      </c>
      <c r="F7" s="2">
        <f t="shared" ref="F7:F70" si="0">IF(E7&lt;=17,17-E7,0)</f>
        <v>18.108333333333334</v>
      </c>
      <c r="G7" s="1">
        <f>Dynamisk!$C$14</f>
        <v>27.397260273972602</v>
      </c>
      <c r="H7" s="1">
        <f t="shared" ref="H7:H70" si="1">G7/24</f>
        <v>1.1415525114155252</v>
      </c>
      <c r="I7" s="2">
        <f>Dynamisk!$C$15</f>
        <v>34.246575342465754</v>
      </c>
      <c r="J7" s="2">
        <f>F7/$F$4*Dynamisk!$C$16</f>
        <v>218.19048993705559</v>
      </c>
      <c r="K7" s="2">
        <f t="shared" ref="K7:K70" si="2">J7/24</f>
        <v>9.0912704140439828</v>
      </c>
      <c r="L7" s="2">
        <f>F7/$F$4*Dynamisk!$C$17</f>
        <v>272.7381124213195</v>
      </c>
      <c r="M7" s="2">
        <f>(F7/$F$4)*Dynamisk!$C$16+G7</f>
        <v>245.58775021102818</v>
      </c>
      <c r="N7" s="2">
        <f>Dynamisk!$C$20/365</f>
        <v>34.246575342465754</v>
      </c>
      <c r="O7" s="2">
        <f t="shared" ref="O7:O70" si="3">N7/24</f>
        <v>1.4269406392694064</v>
      </c>
      <c r="P7" s="2">
        <f>(F7/$F$4)*Dynamisk!$C$16+G7</f>
        <v>245.58775021102818</v>
      </c>
      <c r="Q7" s="2">
        <f t="shared" ref="Q7:Q70" si="4">(O7+K7+H7)*24</f>
        <v>279.83432555349395</v>
      </c>
      <c r="R7" s="24" t="e">
        <f>IF(P7&lt;=Dynamisk!$F$51,Data_kronologisk!P7,#N/A)</f>
        <v>#N/A</v>
      </c>
      <c r="S7" s="25" t="e">
        <f>IF(AND(P7&gt;=Dynamisk!$F$51,P7&lt;=Dynamisk!$F$50),P7,#N/A)</f>
        <v>#N/A</v>
      </c>
      <c r="T7" s="25">
        <f>IF(AND(P7&gt;=Dynamisk!$F$50,P7&lt;=Dynamisk!$F$49),P7,#N/A)</f>
        <v>245.58775021102818</v>
      </c>
      <c r="U7" s="26" t="e">
        <f>IF(P7&gt;=Dynamisk!$F$49,P7,#N/A)</f>
        <v>#N/A</v>
      </c>
      <c r="V7" s="17">
        <f>IF(Q7&gt;=Dynamisk!$F$41,Dynamisk!$F$41,Q7)</f>
        <v>74.703333321584452</v>
      </c>
      <c r="W7" s="22">
        <f>(IF(AND(Q7&gt;=Dynamisk!$F$41,Q7&lt;=Dynamisk!$F$40),Q7,(IF(Q7&gt;Dynamisk!$F$40,Dynamisk!$F$40,#N/A))))-V7</f>
        <v>112.05499998237669</v>
      </c>
      <c r="X7" s="22">
        <f>(IF(AND(Q7&gt;=Dynamisk!$F$40,Q7&lt;=Dynamisk!$F$39),Q7,(IF(Q7&gt;Dynamisk!$F$39,Dynamisk!$F$39,#N/A))))-W7-V7</f>
        <v>93.075992249532831</v>
      </c>
      <c r="Y7" s="23" t="e">
        <f>(IF(AND(Q7&gt;=Dynamisk!$F$39,Q7&lt;=Dynamisk!$F$38),Q7,(IF(Q7&gt;Dynamisk!$F$38,Dynamisk!$F$38,#N/A))))-W7-V7-X7</f>
        <v>#N/A</v>
      </c>
      <c r="Z7" t="e">
        <f>IF(OR(Data_sæsontarif!D7=Dynamisk!$E$76,Data_sæsontarif!D7=Dynamisk!$E$77,Data_sæsontarif!D7=Dynamisk!$E$78,Data_sæsontarif!D7=Dynamisk!$E$79),Data_sæsontarif!M7,#N/A)</f>
        <v>#N/A</v>
      </c>
      <c r="AA7" t="e">
        <f>IF(OR(Data_sæsontarif!D7=Dynamisk!$E$72,Data_sæsontarif!D7=Dynamisk!$E$73,Data_sæsontarif!D7=Dynamisk!$E$74,Data_sæsontarif!D7=Dynamisk!$E$75),Data_sæsontarif!M7,#N/A)</f>
        <v>#N/A</v>
      </c>
      <c r="AB7">
        <f>IF(OR(Data_sæsontarif!D7=Dynamisk!$E$68,Data_sæsontarif!D7=Dynamisk!$E$69,Data_sæsontarif!D7=Dynamisk!$E$70,Data_sæsontarif!D7=Dynamisk!$E$71),Data_sæsontarif!M7,#N/A)</f>
        <v>245.58775021102818</v>
      </c>
    </row>
    <row r="8" spans="1:28" x14ac:dyDescent="0.15">
      <c r="A8">
        <v>2</v>
      </c>
      <c r="B8">
        <v>2</v>
      </c>
      <c r="C8" t="s">
        <v>57</v>
      </c>
      <c r="D8" t="str">
        <f t="shared" ref="D8:D71" si="5">RIGHT(C8,2)</f>
        <v>01</v>
      </c>
      <c r="E8" s="1">
        <v>-3.6875</v>
      </c>
      <c r="F8" s="2">
        <f t="shared" si="0"/>
        <v>20.6875</v>
      </c>
      <c r="G8" s="1">
        <f>Dynamisk!$C$14</f>
        <v>27.397260273972602</v>
      </c>
      <c r="H8" s="1">
        <f t="shared" si="1"/>
        <v>1.1415525114155252</v>
      </c>
      <c r="I8" s="2">
        <f>Dynamisk!$C$15</f>
        <v>34.246575342465754</v>
      </c>
      <c r="J8" s="2">
        <f>F8/$F$4*Dynamisk!$C$16</f>
        <v>249.26732225896941</v>
      </c>
      <c r="K8" s="2">
        <f t="shared" si="2"/>
        <v>10.386138427457059</v>
      </c>
      <c r="L8" s="2">
        <f>F8/$F$4*Dynamisk!$C$17</f>
        <v>311.58415282371175</v>
      </c>
      <c r="M8" s="2">
        <f>(F8/$F$4)*Dynamisk!$C$16+G8</f>
        <v>276.66458253294201</v>
      </c>
      <c r="N8" s="2">
        <f>Dynamisk!$C$20/365</f>
        <v>34.246575342465754</v>
      </c>
      <c r="O8" s="2">
        <f t="shared" si="3"/>
        <v>1.4269406392694064</v>
      </c>
      <c r="P8" s="2">
        <f>(F8/$F$4)*Dynamisk!$C$16+G8</f>
        <v>276.66458253294201</v>
      </c>
      <c r="Q8" s="2">
        <f t="shared" si="4"/>
        <v>310.91115787540781</v>
      </c>
      <c r="R8" s="17" t="e">
        <f>IF(P8&lt;=Dynamisk!$F$51,Data_kronologisk!P8,#N/A)</f>
        <v>#N/A</v>
      </c>
      <c r="S8" s="22" t="e">
        <f>IF(AND(P8&gt;=Dynamisk!$F$51,P8&lt;=Dynamisk!$F$50),P8,#N/A)</f>
        <v>#N/A</v>
      </c>
      <c r="T8" s="22" t="e">
        <f>IF(AND(P8&gt;=Dynamisk!$F$50,P8&lt;=Dynamisk!$F$49),P8,#N/A)</f>
        <v>#N/A</v>
      </c>
      <c r="U8" s="23">
        <f>IF(P8&gt;=Dynamisk!$F$49,P8,#N/A)</f>
        <v>276.66458253294201</v>
      </c>
      <c r="V8" s="17">
        <f>IF(Q8&gt;=Dynamisk!$F$41,Dynamisk!$F$41,Q8)</f>
        <v>74.703333321584452</v>
      </c>
      <c r="W8" s="22">
        <f>(IF(AND(Q8&gt;=Dynamisk!$F$41,Q8&lt;=Dynamisk!$F$40),Q8,(IF(Q8&gt;Dynamisk!$F$40,Dynamisk!$F$40,#N/A))))-V8</f>
        <v>112.05499998237669</v>
      </c>
      <c r="X8" s="22">
        <f>(IF(AND(Q8&gt;=Dynamisk!$F$40,Q8&lt;=Dynamisk!$F$39),Q8,(IF(Q8&gt;Dynamisk!$F$39,Dynamisk!$F$39,#N/A))))-W8-V8</f>
        <v>112.05499998237669</v>
      </c>
      <c r="Y8" s="23">
        <f>(IF(AND(Q8&gt;=Dynamisk!$F$39,Q8&lt;=Dynamisk!$F$38),Q8,(IF(Q8&gt;Dynamisk!$F$38,Dynamisk!$F$38,#N/A))))-W8-V8-X8</f>
        <v>12.097824589070001</v>
      </c>
      <c r="Z8" t="e">
        <f>IF(OR(Data_sæsontarif!D8=Dynamisk!$E$76,Data_sæsontarif!D8=Dynamisk!$E$77,Data_sæsontarif!D8=Dynamisk!$E$78,Data_sæsontarif!D8=Dynamisk!$E$79),Data_sæsontarif!M8,#N/A)</f>
        <v>#N/A</v>
      </c>
      <c r="AA8" t="e">
        <f>IF(OR(Data_sæsontarif!D8=Dynamisk!$E$72,Data_sæsontarif!D8=Dynamisk!$E$73,Data_sæsontarif!D8=Dynamisk!$E$74,Data_sæsontarif!D8=Dynamisk!$E$75),Data_sæsontarif!M8,#N/A)</f>
        <v>#N/A</v>
      </c>
      <c r="AB8">
        <f>IF(OR(Data_sæsontarif!D8=Dynamisk!$E$68,Data_sæsontarif!D8=Dynamisk!$E$69,Data_sæsontarif!D8=Dynamisk!$E$70,Data_sæsontarif!D8=Dynamisk!$E$71),Data_sæsontarif!M8,#N/A)</f>
        <v>276.66458253294201</v>
      </c>
    </row>
    <row r="9" spans="1:28" x14ac:dyDescent="0.15">
      <c r="A9">
        <v>3</v>
      </c>
      <c r="B9">
        <v>3</v>
      </c>
      <c r="C9" t="s">
        <v>58</v>
      </c>
      <c r="D9" t="str">
        <f t="shared" si="5"/>
        <v>01</v>
      </c>
      <c r="E9" s="1">
        <v>1.416666666666667</v>
      </c>
      <c r="F9" s="2">
        <f t="shared" si="0"/>
        <v>15.583333333333332</v>
      </c>
      <c r="G9" s="1">
        <f>Dynamisk!$C$14</f>
        <v>27.397260273972602</v>
      </c>
      <c r="H9" s="1">
        <f t="shared" si="1"/>
        <v>1.1415525114155252</v>
      </c>
      <c r="I9" s="2">
        <f>Dynamisk!$C$15</f>
        <v>34.246575342465754</v>
      </c>
      <c r="J9" s="2">
        <f>F9/$F$4*Dynamisk!$C$16</f>
        <v>187.7663212988007</v>
      </c>
      <c r="K9" s="2">
        <f t="shared" si="2"/>
        <v>7.823596720783363</v>
      </c>
      <c r="L9" s="2">
        <f>F9/$F$4*Dynamisk!$C$17</f>
        <v>234.70790162350087</v>
      </c>
      <c r="M9" s="2">
        <f>(F9/$F$4)*Dynamisk!$C$16+G9</f>
        <v>215.1635815727733</v>
      </c>
      <c r="N9" s="2">
        <f>Dynamisk!$C$20/365</f>
        <v>34.246575342465754</v>
      </c>
      <c r="O9" s="2">
        <f t="shared" si="3"/>
        <v>1.4269406392694064</v>
      </c>
      <c r="P9" s="2">
        <f>(F9/$F$4)*Dynamisk!$C$16+G9</f>
        <v>215.1635815727733</v>
      </c>
      <c r="Q9" s="2">
        <f t="shared" si="4"/>
        <v>249.4101569152391</v>
      </c>
      <c r="R9" s="17" t="e">
        <f>IF(P9&lt;=Dynamisk!$F$51,Data_kronologisk!P9,#N/A)</f>
        <v>#N/A</v>
      </c>
      <c r="S9" s="22" t="e">
        <f>IF(AND(P9&gt;=Dynamisk!$F$51,P9&lt;=Dynamisk!$F$50),P9,#N/A)</f>
        <v>#N/A</v>
      </c>
      <c r="T9" s="22">
        <f>IF(AND(P9&gt;=Dynamisk!$F$50,P9&lt;=Dynamisk!$F$49),P9,#N/A)</f>
        <v>215.1635815727733</v>
      </c>
      <c r="U9" s="23" t="e">
        <f>IF(P9&gt;=Dynamisk!$F$49,P9,#N/A)</f>
        <v>#N/A</v>
      </c>
      <c r="V9" s="17">
        <f>IF(Q9&gt;=Dynamisk!$F$41,Dynamisk!$F$41,Q9)</f>
        <v>74.703333321584452</v>
      </c>
      <c r="W9" s="22">
        <f>(IF(AND(Q9&gt;=Dynamisk!$F$41,Q9&lt;=Dynamisk!$F$40),Q9,(IF(Q9&gt;Dynamisk!$F$40,Dynamisk!$F$40,#N/A))))-V9</f>
        <v>112.05499998237669</v>
      </c>
      <c r="X9" s="22">
        <f>(IF(AND(Q9&gt;=Dynamisk!$F$40,Q9&lt;=Dynamisk!$F$39),Q9,(IF(Q9&gt;Dynamisk!$F$39,Dynamisk!$F$39,#N/A))))-W9-V9</f>
        <v>62.651823611277976</v>
      </c>
      <c r="Y9" s="23" t="e">
        <f>(IF(AND(Q9&gt;=Dynamisk!$F$39,Q9&lt;=Dynamisk!$F$38),Q9,(IF(Q9&gt;Dynamisk!$F$38,Dynamisk!$F$38,#N/A))))-W9-V9-X9</f>
        <v>#N/A</v>
      </c>
      <c r="Z9" t="e">
        <f>IF(OR(Data_sæsontarif!D9=Dynamisk!$E$76,Data_sæsontarif!D9=Dynamisk!$E$77,Data_sæsontarif!D9=Dynamisk!$E$78,Data_sæsontarif!D9=Dynamisk!$E$79),Data_sæsontarif!M9,#N/A)</f>
        <v>#N/A</v>
      </c>
      <c r="AA9" t="e">
        <f>IF(OR(Data_sæsontarif!D9=Dynamisk!$E$72,Data_sæsontarif!D9=Dynamisk!$E$73,Data_sæsontarif!D9=Dynamisk!$E$74,Data_sæsontarif!D9=Dynamisk!$E$75),Data_sæsontarif!M9,#N/A)</f>
        <v>#N/A</v>
      </c>
      <c r="AB9">
        <f>IF(OR(Data_sæsontarif!D9=Dynamisk!$E$68,Data_sæsontarif!D9=Dynamisk!$E$69,Data_sæsontarif!D9=Dynamisk!$E$70,Data_sæsontarif!D9=Dynamisk!$E$71),Data_sæsontarif!M9,#N/A)</f>
        <v>215.1635815727733</v>
      </c>
    </row>
    <row r="10" spans="1:28" x14ac:dyDescent="0.15">
      <c r="A10">
        <v>4</v>
      </c>
      <c r="B10">
        <v>4</v>
      </c>
      <c r="C10" t="s">
        <v>59</v>
      </c>
      <c r="D10" t="str">
        <f t="shared" si="5"/>
        <v>01</v>
      </c>
      <c r="E10" s="1">
        <v>-2.5333333333333328</v>
      </c>
      <c r="F10" s="2">
        <f t="shared" si="0"/>
        <v>19.533333333333331</v>
      </c>
      <c r="G10" s="1">
        <f>Dynamisk!$C$14</f>
        <v>27.397260273972602</v>
      </c>
      <c r="H10" s="1">
        <f t="shared" si="1"/>
        <v>1.1415525114155252</v>
      </c>
      <c r="I10" s="2">
        <f>Dynamisk!$C$15</f>
        <v>34.246575342465754</v>
      </c>
      <c r="J10" s="2">
        <f>F10/$F$4*Dynamisk!$C$16</f>
        <v>235.36056530715982</v>
      </c>
      <c r="K10" s="2">
        <f t="shared" si="2"/>
        <v>9.8066902211316584</v>
      </c>
      <c r="L10" s="2">
        <f>F10/$F$4*Dynamisk!$C$17</f>
        <v>294.20070663394978</v>
      </c>
      <c r="M10" s="2">
        <f>(F10/$F$4)*Dynamisk!$C$16+G10</f>
        <v>262.75782558113241</v>
      </c>
      <c r="N10" s="2">
        <f>Dynamisk!$C$20/365</f>
        <v>34.246575342465754</v>
      </c>
      <c r="O10" s="2">
        <f t="shared" si="3"/>
        <v>1.4269406392694064</v>
      </c>
      <c r="P10" s="2">
        <f>(F10/$F$4)*Dynamisk!$C$16+G10</f>
        <v>262.75782558113241</v>
      </c>
      <c r="Q10" s="2">
        <f t="shared" si="4"/>
        <v>297.00440092359815</v>
      </c>
      <c r="R10" s="17" t="e">
        <f>IF(P10&lt;=Dynamisk!$F$51,Data_kronologisk!P10,#N/A)</f>
        <v>#N/A</v>
      </c>
      <c r="S10" s="22" t="e">
        <f>IF(AND(P10&gt;=Dynamisk!$F$51,P10&lt;=Dynamisk!$F$50),P10,#N/A)</f>
        <v>#N/A</v>
      </c>
      <c r="T10" s="22">
        <f>IF(AND(P10&gt;=Dynamisk!$F$50,P10&lt;=Dynamisk!$F$49),P10,#N/A)</f>
        <v>262.75782558113241</v>
      </c>
      <c r="U10" s="23" t="e">
        <f>IF(P10&gt;=Dynamisk!$F$49,P10,#N/A)</f>
        <v>#N/A</v>
      </c>
      <c r="V10" s="17">
        <f>IF(Q10&gt;=Dynamisk!$F$41,Dynamisk!$F$41,Q10)</f>
        <v>74.703333321584452</v>
      </c>
      <c r="W10" s="22">
        <f>(IF(AND(Q10&gt;=Dynamisk!$F$41,Q10&lt;=Dynamisk!$F$40),Q10,(IF(Q10&gt;Dynamisk!$F$40,Dynamisk!$F$40,#N/A))))-V10</f>
        <v>112.05499998237669</v>
      </c>
      <c r="X10" s="22">
        <f>(IF(AND(Q10&gt;=Dynamisk!$F$40,Q10&lt;=Dynamisk!$F$39),Q10,(IF(Q10&gt;Dynamisk!$F$39,Dynamisk!$F$39,#N/A))))-W10-V10</f>
        <v>110.24606761963703</v>
      </c>
      <c r="Y10" s="23" t="e">
        <f>(IF(AND(Q10&gt;=Dynamisk!$F$39,Q10&lt;=Dynamisk!$F$38),Q10,(IF(Q10&gt;Dynamisk!$F$38,Dynamisk!$F$38,#N/A))))-W10-V10-X10</f>
        <v>#N/A</v>
      </c>
      <c r="Z10" t="e">
        <f>IF(OR(Data_sæsontarif!D10=Dynamisk!$E$76,Data_sæsontarif!D10=Dynamisk!$E$77,Data_sæsontarif!D10=Dynamisk!$E$78,Data_sæsontarif!D10=Dynamisk!$E$79),Data_sæsontarif!M10,#N/A)</f>
        <v>#N/A</v>
      </c>
      <c r="AA10" t="e">
        <f>IF(OR(Data_sæsontarif!D10=Dynamisk!$E$72,Data_sæsontarif!D10=Dynamisk!$E$73,Data_sæsontarif!D10=Dynamisk!$E$74,Data_sæsontarif!D10=Dynamisk!$E$75),Data_sæsontarif!M10,#N/A)</f>
        <v>#N/A</v>
      </c>
      <c r="AB10">
        <f>IF(OR(Data_sæsontarif!D10=Dynamisk!$E$68,Data_sæsontarif!D10=Dynamisk!$E$69,Data_sæsontarif!D10=Dynamisk!$E$70,Data_sæsontarif!D10=Dynamisk!$E$71),Data_sæsontarif!M10,#N/A)</f>
        <v>262.75782558113241</v>
      </c>
    </row>
    <row r="11" spans="1:28" x14ac:dyDescent="0.15">
      <c r="A11">
        <v>5</v>
      </c>
      <c r="B11">
        <v>5</v>
      </c>
      <c r="C11" t="s">
        <v>60</v>
      </c>
      <c r="D11" t="str">
        <f t="shared" si="5"/>
        <v>01</v>
      </c>
      <c r="E11" s="1">
        <v>-4.770833333333333</v>
      </c>
      <c r="F11" s="2">
        <f t="shared" si="0"/>
        <v>21.770833333333332</v>
      </c>
      <c r="G11" s="1">
        <f>Dynamisk!$C$14</f>
        <v>27.397260273972602</v>
      </c>
      <c r="H11" s="1">
        <f t="shared" si="1"/>
        <v>1.1415525114155252</v>
      </c>
      <c r="I11" s="2">
        <f>Dynamisk!$C$15</f>
        <v>34.246575342465754</v>
      </c>
      <c r="J11" s="2">
        <f>F11/$F$4*Dynamisk!$C$16</f>
        <v>262.32059593214808</v>
      </c>
      <c r="K11" s="2">
        <f t="shared" si="2"/>
        <v>10.93002483050617</v>
      </c>
      <c r="L11" s="2">
        <f>F11/$F$4*Dynamisk!$C$17</f>
        <v>327.90074491518504</v>
      </c>
      <c r="M11" s="2">
        <f>(F11/$F$4)*Dynamisk!$C$16+G11</f>
        <v>289.7178562061207</v>
      </c>
      <c r="N11" s="2">
        <f>Dynamisk!$C$20/365</f>
        <v>34.246575342465754</v>
      </c>
      <c r="O11" s="2">
        <f t="shared" si="3"/>
        <v>1.4269406392694064</v>
      </c>
      <c r="P11" s="2">
        <f>(F11/$F$4)*Dynamisk!$C$16+G11</f>
        <v>289.7178562061207</v>
      </c>
      <c r="Q11" s="2">
        <f t="shared" si="4"/>
        <v>323.9644315485865</v>
      </c>
      <c r="R11" s="17" t="e">
        <f>IF(P11&lt;=Dynamisk!$F$51,Data_kronologisk!P11,#N/A)</f>
        <v>#N/A</v>
      </c>
      <c r="S11" s="22" t="e">
        <f>IF(AND(P11&gt;=Dynamisk!$F$51,P11&lt;=Dynamisk!$F$50),P11,#N/A)</f>
        <v>#N/A</v>
      </c>
      <c r="T11" s="22" t="e">
        <f>IF(AND(P11&gt;=Dynamisk!$F$50,P11&lt;=Dynamisk!$F$49),P11,#N/A)</f>
        <v>#N/A</v>
      </c>
      <c r="U11" s="23">
        <f>IF(P11&gt;=Dynamisk!$F$49,P11,#N/A)</f>
        <v>289.7178562061207</v>
      </c>
      <c r="V11" s="17">
        <f>IF(Q11&gt;=Dynamisk!$F$41,Dynamisk!$F$41,Q11)</f>
        <v>74.703333321584452</v>
      </c>
      <c r="W11" s="22">
        <f>(IF(AND(Q11&gt;=Dynamisk!$F$41,Q11&lt;=Dynamisk!$F$40),Q11,(IF(Q11&gt;Dynamisk!$F$40,Dynamisk!$F$40,#N/A))))-V11</f>
        <v>112.05499998237669</v>
      </c>
      <c r="X11" s="22">
        <f>(IF(AND(Q11&gt;=Dynamisk!$F$40,Q11&lt;=Dynamisk!$F$39),Q11,(IF(Q11&gt;Dynamisk!$F$39,Dynamisk!$F$39,#N/A))))-W11-V11</f>
        <v>112.05499998237669</v>
      </c>
      <c r="Y11" s="23">
        <f>(IF(AND(Q11&gt;=Dynamisk!$F$39,Q11&lt;=Dynamisk!$F$38),Q11,(IF(Q11&gt;Dynamisk!$F$38,Dynamisk!$F$38,#N/A))))-W11-V11-X11</f>
        <v>25.151098262248681</v>
      </c>
      <c r="Z11" t="e">
        <f>IF(OR(Data_sæsontarif!D11=Dynamisk!$E$76,Data_sæsontarif!D11=Dynamisk!$E$77,Data_sæsontarif!D11=Dynamisk!$E$78,Data_sæsontarif!D11=Dynamisk!$E$79),Data_sæsontarif!M11,#N/A)</f>
        <v>#N/A</v>
      </c>
      <c r="AA11" t="e">
        <f>IF(OR(Data_sæsontarif!D11=Dynamisk!$E$72,Data_sæsontarif!D11=Dynamisk!$E$73,Data_sæsontarif!D11=Dynamisk!$E$74,Data_sæsontarif!D11=Dynamisk!$E$75),Data_sæsontarif!M11,#N/A)</f>
        <v>#N/A</v>
      </c>
      <c r="AB11">
        <f>IF(OR(Data_sæsontarif!D11=Dynamisk!$E$68,Data_sæsontarif!D11=Dynamisk!$E$69,Data_sæsontarif!D11=Dynamisk!$E$70,Data_sæsontarif!D11=Dynamisk!$E$71),Data_sæsontarif!M11,#N/A)</f>
        <v>289.7178562061207</v>
      </c>
    </row>
    <row r="12" spans="1:28" x14ac:dyDescent="0.15">
      <c r="A12">
        <v>6</v>
      </c>
      <c r="B12">
        <v>6</v>
      </c>
      <c r="C12" t="s">
        <v>61</v>
      </c>
      <c r="D12" t="str">
        <f t="shared" si="5"/>
        <v>01</v>
      </c>
      <c r="E12" s="1">
        <v>-0.74583333333333346</v>
      </c>
      <c r="F12" s="2">
        <f t="shared" si="0"/>
        <v>17.745833333333334</v>
      </c>
      <c r="G12" s="1">
        <f>Dynamisk!$C$14</f>
        <v>27.397260273972602</v>
      </c>
      <c r="H12" s="1">
        <f t="shared" si="1"/>
        <v>1.1415525114155252</v>
      </c>
      <c r="I12" s="2">
        <f>Dynamisk!$C$15</f>
        <v>34.246575342465754</v>
      </c>
      <c r="J12" s="2">
        <f>F12/$F$4*Dynamisk!$C$16</f>
        <v>213.82266374641503</v>
      </c>
      <c r="K12" s="2">
        <f t="shared" si="2"/>
        <v>8.9092776561006257</v>
      </c>
      <c r="L12" s="2">
        <f>F12/$F$4*Dynamisk!$C$17</f>
        <v>267.2783296830188</v>
      </c>
      <c r="M12" s="2">
        <f>(F12/$F$4)*Dynamisk!$C$16+G12</f>
        <v>241.21992402038762</v>
      </c>
      <c r="N12" s="2">
        <f>Dynamisk!$C$20/365</f>
        <v>34.246575342465754</v>
      </c>
      <c r="O12" s="2">
        <f t="shared" si="3"/>
        <v>1.4269406392694064</v>
      </c>
      <c r="P12" s="2">
        <f>(F12/$F$4)*Dynamisk!$C$16+G12</f>
        <v>241.21992402038762</v>
      </c>
      <c r="Q12" s="2">
        <f t="shared" si="4"/>
        <v>275.46649936285337</v>
      </c>
      <c r="R12" s="17" t="e">
        <f>IF(P12&lt;=Dynamisk!$F$51,Data_kronologisk!P12,#N/A)</f>
        <v>#N/A</v>
      </c>
      <c r="S12" s="22" t="e">
        <f>IF(AND(P12&gt;=Dynamisk!$F$51,P12&lt;=Dynamisk!$F$50),P12,#N/A)</f>
        <v>#N/A</v>
      </c>
      <c r="T12" s="22">
        <f>IF(AND(P12&gt;=Dynamisk!$F$50,P12&lt;=Dynamisk!$F$49),P12,#N/A)</f>
        <v>241.21992402038762</v>
      </c>
      <c r="U12" s="23" t="e">
        <f>IF(P12&gt;=Dynamisk!$F$49,P12,#N/A)</f>
        <v>#N/A</v>
      </c>
      <c r="V12" s="17">
        <f>IF(Q12&gt;=Dynamisk!$F$41,Dynamisk!$F$41,Q12)</f>
        <v>74.703333321584452</v>
      </c>
      <c r="W12" s="22">
        <f>(IF(AND(Q12&gt;=Dynamisk!$F$41,Q12&lt;=Dynamisk!$F$40),Q12,(IF(Q12&gt;Dynamisk!$F$40,Dynamisk!$F$40,#N/A))))-V12</f>
        <v>112.05499998237669</v>
      </c>
      <c r="X12" s="22">
        <f>(IF(AND(Q12&gt;=Dynamisk!$F$40,Q12&lt;=Dynamisk!$F$39),Q12,(IF(Q12&gt;Dynamisk!$F$39,Dynamisk!$F$39,#N/A))))-W12-V12</f>
        <v>88.708166058892246</v>
      </c>
      <c r="Y12" s="23" t="e">
        <f>(IF(AND(Q12&gt;=Dynamisk!$F$39,Q12&lt;=Dynamisk!$F$38),Q12,(IF(Q12&gt;Dynamisk!$F$38,Dynamisk!$F$38,#N/A))))-W12-V12-X12</f>
        <v>#N/A</v>
      </c>
      <c r="Z12" t="e">
        <f>IF(OR(Data_sæsontarif!D12=Dynamisk!$E$76,Data_sæsontarif!D12=Dynamisk!$E$77,Data_sæsontarif!D12=Dynamisk!$E$78,Data_sæsontarif!D12=Dynamisk!$E$79),Data_sæsontarif!M12,#N/A)</f>
        <v>#N/A</v>
      </c>
      <c r="AA12" t="e">
        <f>IF(OR(Data_sæsontarif!D12=Dynamisk!$E$72,Data_sæsontarif!D12=Dynamisk!$E$73,Data_sæsontarif!D12=Dynamisk!$E$74,Data_sæsontarif!D12=Dynamisk!$E$75),Data_sæsontarif!M12,#N/A)</f>
        <v>#N/A</v>
      </c>
      <c r="AB12">
        <f>IF(OR(Data_sæsontarif!D12=Dynamisk!$E$68,Data_sæsontarif!D12=Dynamisk!$E$69,Data_sæsontarif!D12=Dynamisk!$E$70,Data_sæsontarif!D12=Dynamisk!$E$71),Data_sæsontarif!M12,#N/A)</f>
        <v>241.21992402038762</v>
      </c>
    </row>
    <row r="13" spans="1:28" x14ac:dyDescent="0.15">
      <c r="A13">
        <v>7</v>
      </c>
      <c r="B13">
        <v>7</v>
      </c>
      <c r="C13" t="s">
        <v>62</v>
      </c>
      <c r="D13" t="str">
        <f t="shared" si="5"/>
        <v>01</v>
      </c>
      <c r="E13" s="1">
        <v>-0.12500000000000003</v>
      </c>
      <c r="F13" s="2">
        <f t="shared" si="0"/>
        <v>17.125</v>
      </c>
      <c r="G13" s="1">
        <f>Dynamisk!$C$14</f>
        <v>27.397260273972602</v>
      </c>
      <c r="H13" s="1">
        <f t="shared" si="1"/>
        <v>1.1415525114155252</v>
      </c>
      <c r="I13" s="2">
        <f>Dynamisk!$C$15</f>
        <v>34.246575342465754</v>
      </c>
      <c r="J13" s="2">
        <f>F13/$F$4*Dynamisk!$C$16</f>
        <v>206.34213383370883</v>
      </c>
      <c r="K13" s="2">
        <f t="shared" si="2"/>
        <v>8.5975889097378673</v>
      </c>
      <c r="L13" s="2">
        <f>F13/$F$4*Dynamisk!$C$17</f>
        <v>257.92766729213605</v>
      </c>
      <c r="M13" s="2">
        <f>(F13/$F$4)*Dynamisk!$C$16+G13</f>
        <v>233.73939410768142</v>
      </c>
      <c r="N13" s="2">
        <f>Dynamisk!$C$20/365</f>
        <v>34.246575342465754</v>
      </c>
      <c r="O13" s="2">
        <f t="shared" si="3"/>
        <v>1.4269406392694064</v>
      </c>
      <c r="P13" s="2">
        <f>(F13/$F$4)*Dynamisk!$C$16+G13</f>
        <v>233.73939410768142</v>
      </c>
      <c r="Q13" s="2">
        <f t="shared" si="4"/>
        <v>267.98596945014719</v>
      </c>
      <c r="R13" s="17" t="e">
        <f>IF(P13&lt;=Dynamisk!$F$51,Data_kronologisk!P13,#N/A)</f>
        <v>#N/A</v>
      </c>
      <c r="S13" s="22" t="e">
        <f>IF(AND(P13&gt;=Dynamisk!$F$51,P13&lt;=Dynamisk!$F$50),P13,#N/A)</f>
        <v>#N/A</v>
      </c>
      <c r="T13" s="22">
        <f>IF(AND(P13&gt;=Dynamisk!$F$50,P13&lt;=Dynamisk!$F$49),P13,#N/A)</f>
        <v>233.73939410768142</v>
      </c>
      <c r="U13" s="23" t="e">
        <f>IF(P13&gt;=Dynamisk!$F$49,P13,#N/A)</f>
        <v>#N/A</v>
      </c>
      <c r="V13" s="17">
        <f>IF(Q13&gt;=Dynamisk!$F$41,Dynamisk!$F$41,Q13)</f>
        <v>74.703333321584452</v>
      </c>
      <c r="W13" s="22">
        <f>(IF(AND(Q13&gt;=Dynamisk!$F$41,Q13&lt;=Dynamisk!$F$40),Q13,(IF(Q13&gt;Dynamisk!$F$40,Dynamisk!$F$40,#N/A))))-V13</f>
        <v>112.05499998237669</v>
      </c>
      <c r="X13" s="22">
        <f>(IF(AND(Q13&gt;=Dynamisk!$F$40,Q13&lt;=Dynamisk!$F$39),Q13,(IF(Q13&gt;Dynamisk!$F$39,Dynamisk!$F$39,#N/A))))-W13-V13</f>
        <v>81.227636146186072</v>
      </c>
      <c r="Y13" s="23" t="e">
        <f>(IF(AND(Q13&gt;=Dynamisk!$F$39,Q13&lt;=Dynamisk!$F$38),Q13,(IF(Q13&gt;Dynamisk!$F$38,Dynamisk!$F$38,#N/A))))-W13-V13-X13</f>
        <v>#N/A</v>
      </c>
      <c r="Z13" t="e">
        <f>IF(OR(Data_sæsontarif!D13=Dynamisk!$E$76,Data_sæsontarif!D13=Dynamisk!$E$77,Data_sæsontarif!D13=Dynamisk!$E$78,Data_sæsontarif!D13=Dynamisk!$E$79),Data_sæsontarif!M13,#N/A)</f>
        <v>#N/A</v>
      </c>
      <c r="AA13" t="e">
        <f>IF(OR(Data_sæsontarif!D13=Dynamisk!$E$72,Data_sæsontarif!D13=Dynamisk!$E$73,Data_sæsontarif!D13=Dynamisk!$E$74,Data_sæsontarif!D13=Dynamisk!$E$75),Data_sæsontarif!M13,#N/A)</f>
        <v>#N/A</v>
      </c>
      <c r="AB13">
        <f>IF(OR(Data_sæsontarif!D13=Dynamisk!$E$68,Data_sæsontarif!D13=Dynamisk!$E$69,Data_sæsontarif!D13=Dynamisk!$E$70,Data_sæsontarif!D13=Dynamisk!$E$71),Data_sæsontarif!M13,#N/A)</f>
        <v>233.73939410768142</v>
      </c>
    </row>
    <row r="14" spans="1:28" x14ac:dyDescent="0.15">
      <c r="A14">
        <v>8</v>
      </c>
      <c r="B14">
        <v>8</v>
      </c>
      <c r="C14" t="s">
        <v>63</v>
      </c>
      <c r="D14" t="str">
        <f t="shared" si="5"/>
        <v>01</v>
      </c>
      <c r="E14" s="1">
        <v>-0.5458333333333335</v>
      </c>
      <c r="F14" s="2">
        <f t="shared" si="0"/>
        <v>17.545833333333334</v>
      </c>
      <c r="G14" s="1">
        <f>Dynamisk!$C$14</f>
        <v>27.397260273972602</v>
      </c>
      <c r="H14" s="1">
        <f t="shared" si="1"/>
        <v>1.1415525114155252</v>
      </c>
      <c r="I14" s="2">
        <f>Dynamisk!$C$15</f>
        <v>34.246575342465754</v>
      </c>
      <c r="J14" s="2">
        <f>F14/$F$4*Dynamisk!$C$16</f>
        <v>211.4128286067513</v>
      </c>
      <c r="K14" s="2">
        <f t="shared" si="2"/>
        <v>8.8088678586146383</v>
      </c>
      <c r="L14" s="2">
        <f>F14/$F$4*Dynamisk!$C$17</f>
        <v>264.2660357584391</v>
      </c>
      <c r="M14" s="2">
        <f>(F14/$F$4)*Dynamisk!$C$16+G14</f>
        <v>238.8100888807239</v>
      </c>
      <c r="N14" s="2">
        <f>Dynamisk!$C$20/365</f>
        <v>34.246575342465754</v>
      </c>
      <c r="O14" s="2">
        <f t="shared" si="3"/>
        <v>1.4269406392694064</v>
      </c>
      <c r="P14" s="2">
        <f>(F14/$F$4)*Dynamisk!$C$16+G14</f>
        <v>238.8100888807239</v>
      </c>
      <c r="Q14" s="2">
        <f t="shared" si="4"/>
        <v>273.05666422318967</v>
      </c>
      <c r="R14" s="17" t="e">
        <f>IF(P14&lt;=Dynamisk!$F$51,Data_kronologisk!P14,#N/A)</f>
        <v>#N/A</v>
      </c>
      <c r="S14" s="22" t="e">
        <f>IF(AND(P14&gt;=Dynamisk!$F$51,P14&lt;=Dynamisk!$F$50),P14,#N/A)</f>
        <v>#N/A</v>
      </c>
      <c r="T14" s="22">
        <f>IF(AND(P14&gt;=Dynamisk!$F$50,P14&lt;=Dynamisk!$F$49),P14,#N/A)</f>
        <v>238.8100888807239</v>
      </c>
      <c r="U14" s="23" t="e">
        <f>IF(P14&gt;=Dynamisk!$F$49,P14,#N/A)</f>
        <v>#N/A</v>
      </c>
      <c r="V14" s="17">
        <f>IF(Q14&gt;=Dynamisk!$F$41,Dynamisk!$F$41,Q14)</f>
        <v>74.703333321584452</v>
      </c>
      <c r="W14" s="22">
        <f>(IF(AND(Q14&gt;=Dynamisk!$F$41,Q14&lt;=Dynamisk!$F$40),Q14,(IF(Q14&gt;Dynamisk!$F$40,Dynamisk!$F$40,#N/A))))-V14</f>
        <v>112.05499998237669</v>
      </c>
      <c r="X14" s="22">
        <f>(IF(AND(Q14&gt;=Dynamisk!$F$40,Q14&lt;=Dynamisk!$F$39),Q14,(IF(Q14&gt;Dynamisk!$F$39,Dynamisk!$F$39,#N/A))))-W14-V14</f>
        <v>86.298330919228547</v>
      </c>
      <c r="Y14" s="23" t="e">
        <f>(IF(AND(Q14&gt;=Dynamisk!$F$39,Q14&lt;=Dynamisk!$F$38),Q14,(IF(Q14&gt;Dynamisk!$F$38,Dynamisk!$F$38,#N/A))))-W14-V14-X14</f>
        <v>#N/A</v>
      </c>
      <c r="Z14" t="e">
        <f>IF(OR(Data_sæsontarif!D14=Dynamisk!$E$76,Data_sæsontarif!D14=Dynamisk!$E$77,Data_sæsontarif!D14=Dynamisk!$E$78,Data_sæsontarif!D14=Dynamisk!$E$79),Data_sæsontarif!M14,#N/A)</f>
        <v>#N/A</v>
      </c>
      <c r="AA14" t="e">
        <f>IF(OR(Data_sæsontarif!D14=Dynamisk!$E$72,Data_sæsontarif!D14=Dynamisk!$E$73,Data_sæsontarif!D14=Dynamisk!$E$74,Data_sæsontarif!D14=Dynamisk!$E$75),Data_sæsontarif!M14,#N/A)</f>
        <v>#N/A</v>
      </c>
      <c r="AB14">
        <f>IF(OR(Data_sæsontarif!D14=Dynamisk!$E$68,Data_sæsontarif!D14=Dynamisk!$E$69,Data_sæsontarif!D14=Dynamisk!$E$70,Data_sæsontarif!D14=Dynamisk!$E$71),Data_sæsontarif!M14,#N/A)</f>
        <v>238.8100888807239</v>
      </c>
    </row>
    <row r="15" spans="1:28" x14ac:dyDescent="0.15">
      <c r="A15">
        <v>9</v>
      </c>
      <c r="B15">
        <v>9</v>
      </c>
      <c r="C15" t="s">
        <v>64</v>
      </c>
      <c r="D15" t="str">
        <f t="shared" si="5"/>
        <v>01</v>
      </c>
      <c r="E15" s="1">
        <v>3.8208333333333333</v>
      </c>
      <c r="F15" s="2">
        <f t="shared" si="0"/>
        <v>13.179166666666667</v>
      </c>
      <c r="G15" s="1">
        <f>Dynamisk!$C$14</f>
        <v>27.397260273972602</v>
      </c>
      <c r="H15" s="1">
        <f t="shared" si="1"/>
        <v>1.1415525114155252</v>
      </c>
      <c r="I15" s="2">
        <f>Dynamisk!$C$15</f>
        <v>34.246575342465754</v>
      </c>
      <c r="J15" s="2">
        <f>F15/$F$4*Dynamisk!$C$16</f>
        <v>158.79809472409269</v>
      </c>
      <c r="K15" s="2">
        <f t="shared" si="2"/>
        <v>6.6165872801705286</v>
      </c>
      <c r="L15" s="2">
        <f>F15/$F$4*Dynamisk!$C$17</f>
        <v>198.49761840511587</v>
      </c>
      <c r="M15" s="2">
        <f>(F15/$F$4)*Dynamisk!$C$16+G15</f>
        <v>186.19535499806528</v>
      </c>
      <c r="N15" s="2">
        <f>Dynamisk!$C$20/365</f>
        <v>34.246575342465754</v>
      </c>
      <c r="O15" s="2">
        <f t="shared" si="3"/>
        <v>1.4269406392694064</v>
      </c>
      <c r="P15" s="2">
        <f>(F15/$F$4)*Dynamisk!$C$16+G15</f>
        <v>186.19535499806528</v>
      </c>
      <c r="Q15" s="2">
        <f t="shared" si="4"/>
        <v>220.44193034053106</v>
      </c>
      <c r="R15" s="17" t="e">
        <f>IF(P15&lt;=Dynamisk!$F$51,Data_kronologisk!P15,#N/A)</f>
        <v>#N/A</v>
      </c>
      <c r="S15" s="22" t="e">
        <f>IF(AND(P15&gt;=Dynamisk!$F$51,P15&lt;=Dynamisk!$F$50),P15,#N/A)</f>
        <v>#N/A</v>
      </c>
      <c r="T15" s="22">
        <f>IF(AND(P15&gt;=Dynamisk!$F$50,P15&lt;=Dynamisk!$F$49),P15,#N/A)</f>
        <v>186.19535499806528</v>
      </c>
      <c r="U15" s="23" t="e">
        <f>IF(P15&gt;=Dynamisk!$F$49,P15,#N/A)</f>
        <v>#N/A</v>
      </c>
      <c r="V15" s="17">
        <f>IF(Q15&gt;=Dynamisk!$F$41,Dynamisk!$F$41,Q15)</f>
        <v>74.703333321584452</v>
      </c>
      <c r="W15" s="22">
        <f>(IF(AND(Q15&gt;=Dynamisk!$F$41,Q15&lt;=Dynamisk!$F$40),Q15,(IF(Q15&gt;Dynamisk!$F$40,Dynamisk!$F$40,#N/A))))-V15</f>
        <v>112.05499998237669</v>
      </c>
      <c r="X15" s="22">
        <f>(IF(AND(Q15&gt;=Dynamisk!$F$40,Q15&lt;=Dynamisk!$F$39),Q15,(IF(Q15&gt;Dynamisk!$F$39,Dynamisk!$F$39,#N/A))))-W15-V15</f>
        <v>33.683597036569921</v>
      </c>
      <c r="Y15" s="23" t="e">
        <f>(IF(AND(Q15&gt;=Dynamisk!$F$39,Q15&lt;=Dynamisk!$F$38),Q15,(IF(Q15&gt;Dynamisk!$F$38,Dynamisk!$F$38,#N/A))))-W15-V15-X15</f>
        <v>#N/A</v>
      </c>
      <c r="Z15" t="e">
        <f>IF(OR(Data_sæsontarif!D15=Dynamisk!$E$76,Data_sæsontarif!D15=Dynamisk!$E$77,Data_sæsontarif!D15=Dynamisk!$E$78,Data_sæsontarif!D15=Dynamisk!$E$79),Data_sæsontarif!M15,#N/A)</f>
        <v>#N/A</v>
      </c>
      <c r="AA15" t="e">
        <f>IF(OR(Data_sæsontarif!D15=Dynamisk!$E$72,Data_sæsontarif!D15=Dynamisk!$E$73,Data_sæsontarif!D15=Dynamisk!$E$74,Data_sæsontarif!D15=Dynamisk!$E$75),Data_sæsontarif!M15,#N/A)</f>
        <v>#N/A</v>
      </c>
      <c r="AB15">
        <f>IF(OR(Data_sæsontarif!D15=Dynamisk!$E$68,Data_sæsontarif!D15=Dynamisk!$E$69,Data_sæsontarif!D15=Dynamisk!$E$70,Data_sæsontarif!D15=Dynamisk!$E$71),Data_sæsontarif!M15,#N/A)</f>
        <v>186.19535499806528</v>
      </c>
    </row>
    <row r="16" spans="1:28" x14ac:dyDescent="0.15">
      <c r="A16">
        <v>10</v>
      </c>
      <c r="B16">
        <v>10</v>
      </c>
      <c r="C16" t="s">
        <v>65</v>
      </c>
      <c r="D16" t="str">
        <f t="shared" si="5"/>
        <v>01</v>
      </c>
      <c r="E16" s="1">
        <v>2.3333333333333335</v>
      </c>
      <c r="F16" s="2">
        <f t="shared" si="0"/>
        <v>14.666666666666666</v>
      </c>
      <c r="G16" s="1">
        <f>Dynamisk!$C$14</f>
        <v>27.397260273972602</v>
      </c>
      <c r="H16" s="1">
        <f t="shared" si="1"/>
        <v>1.1415525114155252</v>
      </c>
      <c r="I16" s="2">
        <f>Dynamisk!$C$15</f>
        <v>34.246575342465754</v>
      </c>
      <c r="J16" s="2">
        <f>F16/$F$4*Dynamisk!$C$16</f>
        <v>176.72124357534184</v>
      </c>
      <c r="K16" s="2">
        <f t="shared" si="2"/>
        <v>7.3633851489725766</v>
      </c>
      <c r="L16" s="2">
        <f>F16/$F$4*Dynamisk!$C$17</f>
        <v>220.90155446917728</v>
      </c>
      <c r="M16" s="2">
        <f>(F16/$F$4)*Dynamisk!$C$16+G16</f>
        <v>204.11850384931444</v>
      </c>
      <c r="N16" s="2">
        <f>Dynamisk!$C$20/365</f>
        <v>34.246575342465754</v>
      </c>
      <c r="O16" s="2">
        <f t="shared" si="3"/>
        <v>1.4269406392694064</v>
      </c>
      <c r="P16" s="2">
        <f>(F16/$F$4)*Dynamisk!$C$16+G16</f>
        <v>204.11850384931444</v>
      </c>
      <c r="Q16" s="2">
        <f t="shared" si="4"/>
        <v>238.36507919178021</v>
      </c>
      <c r="R16" s="17" t="e">
        <f>IF(P16&lt;=Dynamisk!$F$51,Data_kronologisk!P16,#N/A)</f>
        <v>#N/A</v>
      </c>
      <c r="S16" s="22" t="e">
        <f>IF(AND(P16&gt;=Dynamisk!$F$51,P16&lt;=Dynamisk!$F$50),P16,#N/A)</f>
        <v>#N/A</v>
      </c>
      <c r="T16" s="22">
        <f>IF(AND(P16&gt;=Dynamisk!$F$50,P16&lt;=Dynamisk!$F$49),P16,#N/A)</f>
        <v>204.11850384931444</v>
      </c>
      <c r="U16" s="23" t="e">
        <f>IF(P16&gt;=Dynamisk!$F$49,P16,#N/A)</f>
        <v>#N/A</v>
      </c>
      <c r="V16" s="17">
        <f>IF(Q16&gt;=Dynamisk!$F$41,Dynamisk!$F$41,Q16)</f>
        <v>74.703333321584452</v>
      </c>
      <c r="W16" s="22">
        <f>(IF(AND(Q16&gt;=Dynamisk!$F$41,Q16&lt;=Dynamisk!$F$40),Q16,(IF(Q16&gt;Dynamisk!$F$40,Dynamisk!$F$40,#N/A))))-V16</f>
        <v>112.05499998237669</v>
      </c>
      <c r="X16" s="22">
        <f>(IF(AND(Q16&gt;=Dynamisk!$F$40,Q16&lt;=Dynamisk!$F$39),Q16,(IF(Q16&gt;Dynamisk!$F$39,Dynamisk!$F$39,#N/A))))-W16-V16</f>
        <v>51.606745887819073</v>
      </c>
      <c r="Y16" s="23" t="e">
        <f>(IF(AND(Q16&gt;=Dynamisk!$F$39,Q16&lt;=Dynamisk!$F$38),Q16,(IF(Q16&gt;Dynamisk!$F$38,Dynamisk!$F$38,#N/A))))-W16-V16-X16</f>
        <v>#N/A</v>
      </c>
      <c r="Z16" t="e">
        <f>IF(OR(Data_sæsontarif!D16=Dynamisk!$E$76,Data_sæsontarif!D16=Dynamisk!$E$77,Data_sæsontarif!D16=Dynamisk!$E$78,Data_sæsontarif!D16=Dynamisk!$E$79),Data_sæsontarif!M16,#N/A)</f>
        <v>#N/A</v>
      </c>
      <c r="AA16" t="e">
        <f>IF(OR(Data_sæsontarif!D16=Dynamisk!$E$72,Data_sæsontarif!D16=Dynamisk!$E$73,Data_sæsontarif!D16=Dynamisk!$E$74,Data_sæsontarif!D16=Dynamisk!$E$75),Data_sæsontarif!M16,#N/A)</f>
        <v>#N/A</v>
      </c>
      <c r="AB16">
        <f>IF(OR(Data_sæsontarif!D16=Dynamisk!$E$68,Data_sæsontarif!D16=Dynamisk!$E$69,Data_sæsontarif!D16=Dynamisk!$E$70,Data_sæsontarif!D16=Dynamisk!$E$71),Data_sæsontarif!M16,#N/A)</f>
        <v>204.11850384931444</v>
      </c>
    </row>
    <row r="17" spans="1:28" x14ac:dyDescent="0.15">
      <c r="A17">
        <v>11</v>
      </c>
      <c r="B17">
        <v>11</v>
      </c>
      <c r="C17" t="s">
        <v>66</v>
      </c>
      <c r="D17" t="str">
        <f t="shared" si="5"/>
        <v>01</v>
      </c>
      <c r="E17" s="1">
        <v>0.81666666666666676</v>
      </c>
      <c r="F17" s="2">
        <f t="shared" si="0"/>
        <v>16.183333333333334</v>
      </c>
      <c r="G17" s="1">
        <f>Dynamisk!$C$14</f>
        <v>27.397260273972602</v>
      </c>
      <c r="H17" s="1">
        <f t="shared" si="1"/>
        <v>1.1415525114155252</v>
      </c>
      <c r="I17" s="2">
        <f>Dynamisk!$C$15</f>
        <v>34.246575342465754</v>
      </c>
      <c r="J17" s="2">
        <f>F17/$F$4*Dynamisk!$C$16</f>
        <v>194.99582671779197</v>
      </c>
      <c r="K17" s="2">
        <f t="shared" si="2"/>
        <v>8.1248261132413315</v>
      </c>
      <c r="L17" s="2">
        <f>F17/$F$4*Dynamisk!$C$17</f>
        <v>243.74478339723996</v>
      </c>
      <c r="M17" s="2">
        <f>(F17/$F$4)*Dynamisk!$C$16+G17</f>
        <v>222.39308699176456</v>
      </c>
      <c r="N17" s="2">
        <f>Dynamisk!$C$20/365</f>
        <v>34.246575342465754</v>
      </c>
      <c r="O17" s="2">
        <f t="shared" si="3"/>
        <v>1.4269406392694064</v>
      </c>
      <c r="P17" s="2">
        <f>(F17/$F$4)*Dynamisk!$C$16+G17</f>
        <v>222.39308699176456</v>
      </c>
      <c r="Q17" s="2">
        <f t="shared" si="4"/>
        <v>256.63966233423031</v>
      </c>
      <c r="R17" s="17" t="e">
        <f>IF(P17&lt;=Dynamisk!$F$51,Data_kronologisk!P17,#N/A)</f>
        <v>#N/A</v>
      </c>
      <c r="S17" s="22" t="e">
        <f>IF(AND(P17&gt;=Dynamisk!$F$51,P17&lt;=Dynamisk!$F$50),P17,#N/A)</f>
        <v>#N/A</v>
      </c>
      <c r="T17" s="22">
        <f>IF(AND(P17&gt;=Dynamisk!$F$50,P17&lt;=Dynamisk!$F$49),P17,#N/A)</f>
        <v>222.39308699176456</v>
      </c>
      <c r="U17" s="23" t="e">
        <f>IF(P17&gt;=Dynamisk!$F$49,P17,#N/A)</f>
        <v>#N/A</v>
      </c>
      <c r="V17" s="17">
        <f>IF(Q17&gt;=Dynamisk!$F$41,Dynamisk!$F$41,Q17)</f>
        <v>74.703333321584452</v>
      </c>
      <c r="W17" s="22">
        <f>(IF(AND(Q17&gt;=Dynamisk!$F$41,Q17&lt;=Dynamisk!$F$40),Q17,(IF(Q17&gt;Dynamisk!$F$40,Dynamisk!$F$40,#N/A))))-V17</f>
        <v>112.05499998237669</v>
      </c>
      <c r="X17" s="22">
        <f>(IF(AND(Q17&gt;=Dynamisk!$F$40,Q17&lt;=Dynamisk!$F$39),Q17,(IF(Q17&gt;Dynamisk!$F$39,Dynamisk!$F$39,#N/A))))-W17-V17</f>
        <v>69.881329030269185</v>
      </c>
      <c r="Y17" s="23" t="e">
        <f>(IF(AND(Q17&gt;=Dynamisk!$F$39,Q17&lt;=Dynamisk!$F$38),Q17,(IF(Q17&gt;Dynamisk!$F$38,Dynamisk!$F$38,#N/A))))-W17-V17-X17</f>
        <v>#N/A</v>
      </c>
      <c r="Z17" t="e">
        <f>IF(OR(Data_sæsontarif!D17=Dynamisk!$E$76,Data_sæsontarif!D17=Dynamisk!$E$77,Data_sæsontarif!D17=Dynamisk!$E$78,Data_sæsontarif!D17=Dynamisk!$E$79),Data_sæsontarif!M17,#N/A)</f>
        <v>#N/A</v>
      </c>
      <c r="AA17" t="e">
        <f>IF(OR(Data_sæsontarif!D17=Dynamisk!$E$72,Data_sæsontarif!D17=Dynamisk!$E$73,Data_sæsontarif!D17=Dynamisk!$E$74,Data_sæsontarif!D17=Dynamisk!$E$75),Data_sæsontarif!M17,#N/A)</f>
        <v>#N/A</v>
      </c>
      <c r="AB17">
        <f>IF(OR(Data_sæsontarif!D17=Dynamisk!$E$68,Data_sæsontarif!D17=Dynamisk!$E$69,Data_sæsontarif!D17=Dynamisk!$E$70,Data_sæsontarif!D17=Dynamisk!$E$71),Data_sæsontarif!M17,#N/A)</f>
        <v>222.39308699176456</v>
      </c>
    </row>
    <row r="18" spans="1:28" x14ac:dyDescent="0.15">
      <c r="A18">
        <v>12</v>
      </c>
      <c r="B18">
        <v>12</v>
      </c>
      <c r="C18" t="s">
        <v>67</v>
      </c>
      <c r="D18" t="str">
        <f t="shared" si="5"/>
        <v>01</v>
      </c>
      <c r="E18" s="1">
        <v>3.8166666666666669</v>
      </c>
      <c r="F18" s="2">
        <f t="shared" si="0"/>
        <v>13.183333333333334</v>
      </c>
      <c r="G18" s="1">
        <f>Dynamisk!$C$14</f>
        <v>27.397260273972602</v>
      </c>
      <c r="H18" s="1">
        <f t="shared" si="1"/>
        <v>1.1415525114155252</v>
      </c>
      <c r="I18" s="2">
        <f>Dynamisk!$C$15</f>
        <v>34.246575342465754</v>
      </c>
      <c r="J18" s="2">
        <f>F18/$F$4*Dynamisk!$C$16</f>
        <v>158.8482996228357</v>
      </c>
      <c r="K18" s="2">
        <f t="shared" si="2"/>
        <v>6.6186791509514871</v>
      </c>
      <c r="L18" s="2">
        <f>F18/$F$4*Dynamisk!$C$17</f>
        <v>198.5603745285446</v>
      </c>
      <c r="M18" s="2">
        <f>(F18/$F$4)*Dynamisk!$C$16+G18</f>
        <v>186.24555989680829</v>
      </c>
      <c r="N18" s="2">
        <f>Dynamisk!$C$20/365</f>
        <v>34.246575342465754</v>
      </c>
      <c r="O18" s="2">
        <f t="shared" si="3"/>
        <v>1.4269406392694064</v>
      </c>
      <c r="P18" s="2">
        <f>(F18/$F$4)*Dynamisk!$C$16+G18</f>
        <v>186.24555989680829</v>
      </c>
      <c r="Q18" s="2">
        <f t="shared" si="4"/>
        <v>220.49213523927406</v>
      </c>
      <c r="R18" s="17" t="e">
        <f>IF(P18&lt;=Dynamisk!$F$51,Data_kronologisk!P18,#N/A)</f>
        <v>#N/A</v>
      </c>
      <c r="S18" s="22" t="e">
        <f>IF(AND(P18&gt;=Dynamisk!$F$51,P18&lt;=Dynamisk!$F$50),P18,#N/A)</f>
        <v>#N/A</v>
      </c>
      <c r="T18" s="22">
        <f>IF(AND(P18&gt;=Dynamisk!$F$50,P18&lt;=Dynamisk!$F$49),P18,#N/A)</f>
        <v>186.24555989680829</v>
      </c>
      <c r="U18" s="23" t="e">
        <f>IF(P18&gt;=Dynamisk!$F$49,P18,#N/A)</f>
        <v>#N/A</v>
      </c>
      <c r="V18" s="17">
        <f>IF(Q18&gt;=Dynamisk!$F$41,Dynamisk!$F$41,Q18)</f>
        <v>74.703333321584452</v>
      </c>
      <c r="W18" s="22">
        <f>(IF(AND(Q18&gt;=Dynamisk!$F$41,Q18&lt;=Dynamisk!$F$40),Q18,(IF(Q18&gt;Dynamisk!$F$40,Dynamisk!$F$40,#N/A))))-V18</f>
        <v>112.05499998237669</v>
      </c>
      <c r="X18" s="22">
        <f>(IF(AND(Q18&gt;=Dynamisk!$F$40,Q18&lt;=Dynamisk!$F$39),Q18,(IF(Q18&gt;Dynamisk!$F$39,Dynamisk!$F$39,#N/A))))-W18-V18</f>
        <v>33.733801935312925</v>
      </c>
      <c r="Y18" s="23" t="e">
        <f>(IF(AND(Q18&gt;=Dynamisk!$F$39,Q18&lt;=Dynamisk!$F$38),Q18,(IF(Q18&gt;Dynamisk!$F$38,Dynamisk!$F$38,#N/A))))-W18-V18-X18</f>
        <v>#N/A</v>
      </c>
      <c r="Z18" t="e">
        <f>IF(OR(Data_sæsontarif!D18=Dynamisk!$E$76,Data_sæsontarif!D18=Dynamisk!$E$77,Data_sæsontarif!D18=Dynamisk!$E$78,Data_sæsontarif!D18=Dynamisk!$E$79),Data_sæsontarif!M18,#N/A)</f>
        <v>#N/A</v>
      </c>
      <c r="AA18" t="e">
        <f>IF(OR(Data_sæsontarif!D18=Dynamisk!$E$72,Data_sæsontarif!D18=Dynamisk!$E$73,Data_sæsontarif!D18=Dynamisk!$E$74,Data_sæsontarif!D18=Dynamisk!$E$75),Data_sæsontarif!M18,#N/A)</f>
        <v>#N/A</v>
      </c>
      <c r="AB18">
        <f>IF(OR(Data_sæsontarif!D18=Dynamisk!$E$68,Data_sæsontarif!D18=Dynamisk!$E$69,Data_sæsontarif!D18=Dynamisk!$E$70,Data_sæsontarif!D18=Dynamisk!$E$71),Data_sæsontarif!M18,#N/A)</f>
        <v>186.24555989680829</v>
      </c>
    </row>
    <row r="19" spans="1:28" x14ac:dyDescent="0.15">
      <c r="A19">
        <v>13</v>
      </c>
      <c r="B19">
        <v>13</v>
      </c>
      <c r="C19" t="s">
        <v>68</v>
      </c>
      <c r="D19" t="str">
        <f t="shared" si="5"/>
        <v>01</v>
      </c>
      <c r="E19" s="1">
        <v>3.7999999999999994</v>
      </c>
      <c r="F19" s="2">
        <f t="shared" si="0"/>
        <v>13.200000000000001</v>
      </c>
      <c r="G19" s="1">
        <f>Dynamisk!$C$14</f>
        <v>27.397260273972602</v>
      </c>
      <c r="H19" s="1">
        <f t="shared" si="1"/>
        <v>1.1415525114155252</v>
      </c>
      <c r="I19" s="2">
        <f>Dynamisk!$C$15</f>
        <v>34.246575342465754</v>
      </c>
      <c r="J19" s="2">
        <f>F19/$F$4*Dynamisk!$C$16</f>
        <v>159.04911921780766</v>
      </c>
      <c r="K19" s="2">
        <f t="shared" si="2"/>
        <v>6.6270466340753194</v>
      </c>
      <c r="L19" s="2">
        <f>F19/$F$4*Dynamisk!$C$17</f>
        <v>198.81139902225959</v>
      </c>
      <c r="M19" s="2">
        <f>(F19/$F$4)*Dynamisk!$C$16+G19</f>
        <v>186.44637949178025</v>
      </c>
      <c r="N19" s="2">
        <f>Dynamisk!$C$20/365</f>
        <v>34.246575342465754</v>
      </c>
      <c r="O19" s="2">
        <f t="shared" si="3"/>
        <v>1.4269406392694064</v>
      </c>
      <c r="P19" s="2">
        <f>(F19/$F$4)*Dynamisk!$C$16+G19</f>
        <v>186.44637949178025</v>
      </c>
      <c r="Q19" s="2">
        <f t="shared" si="4"/>
        <v>220.69295483424605</v>
      </c>
      <c r="R19" s="17" t="e">
        <f>IF(P19&lt;=Dynamisk!$F$51,Data_kronologisk!P19,#N/A)</f>
        <v>#N/A</v>
      </c>
      <c r="S19" s="22" t="e">
        <f>IF(AND(P19&gt;=Dynamisk!$F$51,P19&lt;=Dynamisk!$F$50),P19,#N/A)</f>
        <v>#N/A</v>
      </c>
      <c r="T19" s="22">
        <f>IF(AND(P19&gt;=Dynamisk!$F$50,P19&lt;=Dynamisk!$F$49),P19,#N/A)</f>
        <v>186.44637949178025</v>
      </c>
      <c r="U19" s="23" t="e">
        <f>IF(P19&gt;=Dynamisk!$F$49,P19,#N/A)</f>
        <v>#N/A</v>
      </c>
      <c r="V19" s="17">
        <f>IF(Q19&gt;=Dynamisk!$F$41,Dynamisk!$F$41,Q19)</f>
        <v>74.703333321584452</v>
      </c>
      <c r="W19" s="22">
        <f>(IF(AND(Q19&gt;=Dynamisk!$F$41,Q19&lt;=Dynamisk!$F$40),Q19,(IF(Q19&gt;Dynamisk!$F$40,Dynamisk!$F$40,#N/A))))-V19</f>
        <v>112.05499998237669</v>
      </c>
      <c r="X19" s="22">
        <f>(IF(AND(Q19&gt;=Dynamisk!$F$40,Q19&lt;=Dynamisk!$F$39),Q19,(IF(Q19&gt;Dynamisk!$F$39,Dynamisk!$F$39,#N/A))))-W19-V19</f>
        <v>33.934621530284915</v>
      </c>
      <c r="Y19" s="23" t="e">
        <f>(IF(AND(Q19&gt;=Dynamisk!$F$39,Q19&lt;=Dynamisk!$F$38),Q19,(IF(Q19&gt;Dynamisk!$F$38,Dynamisk!$F$38,#N/A))))-W19-V19-X19</f>
        <v>#N/A</v>
      </c>
      <c r="Z19" t="e">
        <f>IF(OR(Data_sæsontarif!D19=Dynamisk!$E$76,Data_sæsontarif!D19=Dynamisk!$E$77,Data_sæsontarif!D19=Dynamisk!$E$78,Data_sæsontarif!D19=Dynamisk!$E$79),Data_sæsontarif!M19,#N/A)</f>
        <v>#N/A</v>
      </c>
      <c r="AA19" t="e">
        <f>IF(OR(Data_sæsontarif!D19=Dynamisk!$E$72,Data_sæsontarif!D19=Dynamisk!$E$73,Data_sæsontarif!D19=Dynamisk!$E$74,Data_sæsontarif!D19=Dynamisk!$E$75),Data_sæsontarif!M19,#N/A)</f>
        <v>#N/A</v>
      </c>
      <c r="AB19">
        <f>IF(OR(Data_sæsontarif!D19=Dynamisk!$E$68,Data_sæsontarif!D19=Dynamisk!$E$69,Data_sæsontarif!D19=Dynamisk!$E$70,Data_sæsontarif!D19=Dynamisk!$E$71),Data_sæsontarif!M19,#N/A)</f>
        <v>186.44637949178025</v>
      </c>
    </row>
    <row r="20" spans="1:28" x14ac:dyDescent="0.15">
      <c r="A20">
        <v>14</v>
      </c>
      <c r="B20">
        <v>14</v>
      </c>
      <c r="C20" t="s">
        <v>69</v>
      </c>
      <c r="D20" t="str">
        <f t="shared" si="5"/>
        <v>01</v>
      </c>
      <c r="E20" s="1">
        <v>3.3374999999999999</v>
      </c>
      <c r="F20" s="2">
        <f t="shared" si="0"/>
        <v>13.6625</v>
      </c>
      <c r="G20" s="1">
        <f>Dynamisk!$C$14</f>
        <v>27.397260273972602</v>
      </c>
      <c r="H20" s="1">
        <f t="shared" si="1"/>
        <v>1.1415525114155252</v>
      </c>
      <c r="I20" s="2">
        <f>Dynamisk!$C$15</f>
        <v>34.246575342465754</v>
      </c>
      <c r="J20" s="2">
        <f>F20/$F$4*Dynamisk!$C$16</f>
        <v>164.62186297828009</v>
      </c>
      <c r="K20" s="2">
        <f t="shared" si="2"/>
        <v>6.8592442907616702</v>
      </c>
      <c r="L20" s="2">
        <f>F20/$F$4*Dynamisk!$C$17</f>
        <v>205.77732872285011</v>
      </c>
      <c r="M20" s="2">
        <f>(F20/$F$4)*Dynamisk!$C$16+G20</f>
        <v>192.01912325225268</v>
      </c>
      <c r="N20" s="2">
        <f>Dynamisk!$C$20/365</f>
        <v>34.246575342465754</v>
      </c>
      <c r="O20" s="2">
        <f t="shared" si="3"/>
        <v>1.4269406392694064</v>
      </c>
      <c r="P20" s="2">
        <f>(F20/$F$4)*Dynamisk!$C$16+G20</f>
        <v>192.01912325225268</v>
      </c>
      <c r="Q20" s="2">
        <f t="shared" si="4"/>
        <v>226.26569859471846</v>
      </c>
      <c r="R20" s="17" t="e">
        <f>IF(P20&lt;=Dynamisk!$F$51,Data_kronologisk!P20,#N/A)</f>
        <v>#N/A</v>
      </c>
      <c r="S20" s="22" t="e">
        <f>IF(AND(P20&gt;=Dynamisk!$F$51,P20&lt;=Dynamisk!$F$50),P20,#N/A)</f>
        <v>#N/A</v>
      </c>
      <c r="T20" s="22">
        <f>IF(AND(P20&gt;=Dynamisk!$F$50,P20&lt;=Dynamisk!$F$49),P20,#N/A)</f>
        <v>192.01912325225268</v>
      </c>
      <c r="U20" s="23" t="e">
        <f>IF(P20&gt;=Dynamisk!$F$49,P20,#N/A)</f>
        <v>#N/A</v>
      </c>
      <c r="V20" s="17">
        <f>IF(Q20&gt;=Dynamisk!$F$41,Dynamisk!$F$41,Q20)</f>
        <v>74.703333321584452</v>
      </c>
      <c r="W20" s="22">
        <f>(IF(AND(Q20&gt;=Dynamisk!$F$41,Q20&lt;=Dynamisk!$F$40),Q20,(IF(Q20&gt;Dynamisk!$F$40,Dynamisk!$F$40,#N/A))))-V20</f>
        <v>112.05499998237669</v>
      </c>
      <c r="X20" s="22">
        <f>(IF(AND(Q20&gt;=Dynamisk!$F$40,Q20&lt;=Dynamisk!$F$39),Q20,(IF(Q20&gt;Dynamisk!$F$39,Dynamisk!$F$39,#N/A))))-W20-V20</f>
        <v>39.507365290757321</v>
      </c>
      <c r="Y20" s="23" t="e">
        <f>(IF(AND(Q20&gt;=Dynamisk!$F$39,Q20&lt;=Dynamisk!$F$38),Q20,(IF(Q20&gt;Dynamisk!$F$38,Dynamisk!$F$38,#N/A))))-W20-V20-X20</f>
        <v>#N/A</v>
      </c>
      <c r="Z20" t="e">
        <f>IF(OR(Data_sæsontarif!D20=Dynamisk!$E$76,Data_sæsontarif!D20=Dynamisk!$E$77,Data_sæsontarif!D20=Dynamisk!$E$78,Data_sæsontarif!D20=Dynamisk!$E$79),Data_sæsontarif!M20,#N/A)</f>
        <v>#N/A</v>
      </c>
      <c r="AA20" t="e">
        <f>IF(OR(Data_sæsontarif!D20=Dynamisk!$E$72,Data_sæsontarif!D20=Dynamisk!$E$73,Data_sæsontarif!D20=Dynamisk!$E$74,Data_sæsontarif!D20=Dynamisk!$E$75),Data_sæsontarif!M20,#N/A)</f>
        <v>#N/A</v>
      </c>
      <c r="AB20">
        <f>IF(OR(Data_sæsontarif!D20=Dynamisk!$E$68,Data_sæsontarif!D20=Dynamisk!$E$69,Data_sæsontarif!D20=Dynamisk!$E$70,Data_sæsontarif!D20=Dynamisk!$E$71),Data_sæsontarif!M20,#N/A)</f>
        <v>192.01912325225268</v>
      </c>
    </row>
    <row r="21" spans="1:28" x14ac:dyDescent="0.15">
      <c r="A21">
        <v>15</v>
      </c>
      <c r="B21">
        <v>15</v>
      </c>
      <c r="C21" t="s">
        <v>70</v>
      </c>
      <c r="D21" t="str">
        <f t="shared" si="5"/>
        <v>01</v>
      </c>
      <c r="E21" s="1">
        <v>1.0708333333333331</v>
      </c>
      <c r="F21" s="2">
        <f t="shared" si="0"/>
        <v>15.929166666666667</v>
      </c>
      <c r="G21" s="1">
        <f>Dynamisk!$C$14</f>
        <v>27.397260273972602</v>
      </c>
      <c r="H21" s="1">
        <f t="shared" si="1"/>
        <v>1.1415525114155252</v>
      </c>
      <c r="I21" s="2">
        <f>Dynamisk!$C$15</f>
        <v>34.246575342465754</v>
      </c>
      <c r="J21" s="2">
        <f>F21/$F$4*Dynamisk!$C$16</f>
        <v>191.93332789446927</v>
      </c>
      <c r="K21" s="2">
        <f t="shared" si="2"/>
        <v>7.997221995602886</v>
      </c>
      <c r="L21" s="2">
        <f>F21/$F$4*Dynamisk!$C$17</f>
        <v>239.91665986808661</v>
      </c>
      <c r="M21" s="2">
        <f>(F21/$F$4)*Dynamisk!$C$16+G21</f>
        <v>219.33058816844186</v>
      </c>
      <c r="N21" s="2">
        <f>Dynamisk!$C$20/365</f>
        <v>34.246575342465754</v>
      </c>
      <c r="O21" s="2">
        <f t="shared" si="3"/>
        <v>1.4269406392694064</v>
      </c>
      <c r="P21" s="2">
        <f>(F21/$F$4)*Dynamisk!$C$16+G21</f>
        <v>219.33058816844186</v>
      </c>
      <c r="Q21" s="2">
        <f t="shared" si="4"/>
        <v>253.57716351090764</v>
      </c>
      <c r="R21" s="17" t="e">
        <f>IF(P21&lt;=Dynamisk!$F$51,Data_kronologisk!P21,#N/A)</f>
        <v>#N/A</v>
      </c>
      <c r="S21" s="22" t="e">
        <f>IF(AND(P21&gt;=Dynamisk!$F$51,P21&lt;=Dynamisk!$F$50),P21,#N/A)</f>
        <v>#N/A</v>
      </c>
      <c r="T21" s="22">
        <f>IF(AND(P21&gt;=Dynamisk!$F$50,P21&lt;=Dynamisk!$F$49),P21,#N/A)</f>
        <v>219.33058816844186</v>
      </c>
      <c r="U21" s="23" t="e">
        <f>IF(P21&gt;=Dynamisk!$F$49,P21,#N/A)</f>
        <v>#N/A</v>
      </c>
      <c r="V21" s="17">
        <f>IF(Q21&gt;=Dynamisk!$F$41,Dynamisk!$F$41,Q21)</f>
        <v>74.703333321584452</v>
      </c>
      <c r="W21" s="22">
        <f>(IF(AND(Q21&gt;=Dynamisk!$F$41,Q21&lt;=Dynamisk!$F$40),Q21,(IF(Q21&gt;Dynamisk!$F$40,Dynamisk!$F$40,#N/A))))-V21</f>
        <v>112.05499998237669</v>
      </c>
      <c r="X21" s="22">
        <f>(IF(AND(Q21&gt;=Dynamisk!$F$40,Q21&lt;=Dynamisk!$F$39),Q21,(IF(Q21&gt;Dynamisk!$F$39,Dynamisk!$F$39,#N/A))))-W21-V21</f>
        <v>66.818830206946487</v>
      </c>
      <c r="Y21" s="23" t="e">
        <f>(IF(AND(Q21&gt;=Dynamisk!$F$39,Q21&lt;=Dynamisk!$F$38),Q21,(IF(Q21&gt;Dynamisk!$F$38,Dynamisk!$F$38,#N/A))))-W21-V21-X21</f>
        <v>#N/A</v>
      </c>
      <c r="Z21" t="e">
        <f>IF(OR(Data_sæsontarif!D21=Dynamisk!$E$76,Data_sæsontarif!D21=Dynamisk!$E$77,Data_sæsontarif!D21=Dynamisk!$E$78,Data_sæsontarif!D21=Dynamisk!$E$79),Data_sæsontarif!M21,#N/A)</f>
        <v>#N/A</v>
      </c>
      <c r="AA21" t="e">
        <f>IF(OR(Data_sæsontarif!D21=Dynamisk!$E$72,Data_sæsontarif!D21=Dynamisk!$E$73,Data_sæsontarif!D21=Dynamisk!$E$74,Data_sæsontarif!D21=Dynamisk!$E$75),Data_sæsontarif!M21,#N/A)</f>
        <v>#N/A</v>
      </c>
      <c r="AB21">
        <f>IF(OR(Data_sæsontarif!D21=Dynamisk!$E$68,Data_sæsontarif!D21=Dynamisk!$E$69,Data_sæsontarif!D21=Dynamisk!$E$70,Data_sæsontarif!D21=Dynamisk!$E$71),Data_sæsontarif!M21,#N/A)</f>
        <v>219.33058816844186</v>
      </c>
    </row>
    <row r="22" spans="1:28" x14ac:dyDescent="0.15">
      <c r="A22">
        <v>16</v>
      </c>
      <c r="B22">
        <v>16</v>
      </c>
      <c r="C22" t="s">
        <v>71</v>
      </c>
      <c r="D22" t="str">
        <f t="shared" si="5"/>
        <v>01</v>
      </c>
      <c r="E22" s="1">
        <v>-0.62499999999999967</v>
      </c>
      <c r="F22" s="2">
        <f t="shared" si="0"/>
        <v>17.625</v>
      </c>
      <c r="G22" s="1">
        <f>Dynamisk!$C$14</f>
        <v>27.397260273972602</v>
      </c>
      <c r="H22" s="1">
        <f t="shared" si="1"/>
        <v>1.1415525114155252</v>
      </c>
      <c r="I22" s="2">
        <f>Dynamisk!$C$15</f>
        <v>34.246575342465754</v>
      </c>
      <c r="J22" s="2">
        <f>F22/$F$4*Dynamisk!$C$16</f>
        <v>212.36672168286819</v>
      </c>
      <c r="K22" s="2">
        <f t="shared" si="2"/>
        <v>8.8486134034528412</v>
      </c>
      <c r="L22" s="2">
        <f>F22/$F$4*Dynamisk!$C$17</f>
        <v>265.45840210358523</v>
      </c>
      <c r="M22" s="2">
        <f>(F22/$F$4)*Dynamisk!$C$16+G22</f>
        <v>239.76398195684078</v>
      </c>
      <c r="N22" s="2">
        <f>Dynamisk!$C$20/365</f>
        <v>34.246575342465754</v>
      </c>
      <c r="O22" s="2">
        <f t="shared" si="3"/>
        <v>1.4269406392694064</v>
      </c>
      <c r="P22" s="2">
        <f>(F22/$F$4)*Dynamisk!$C$16+G22</f>
        <v>239.76398195684078</v>
      </c>
      <c r="Q22" s="2">
        <f t="shared" si="4"/>
        <v>274.01055729930658</v>
      </c>
      <c r="R22" s="17" t="e">
        <f>IF(P22&lt;=Dynamisk!$F$51,Data_kronologisk!P22,#N/A)</f>
        <v>#N/A</v>
      </c>
      <c r="S22" s="22" t="e">
        <f>IF(AND(P22&gt;=Dynamisk!$F$51,P22&lt;=Dynamisk!$F$50),P22,#N/A)</f>
        <v>#N/A</v>
      </c>
      <c r="T22" s="22">
        <f>IF(AND(P22&gt;=Dynamisk!$F$50,P22&lt;=Dynamisk!$F$49),P22,#N/A)</f>
        <v>239.76398195684078</v>
      </c>
      <c r="U22" s="23" t="e">
        <f>IF(P22&gt;=Dynamisk!$F$49,P22,#N/A)</f>
        <v>#N/A</v>
      </c>
      <c r="V22" s="17">
        <f>IF(Q22&gt;=Dynamisk!$F$41,Dynamisk!$F$41,Q22)</f>
        <v>74.703333321584452</v>
      </c>
      <c r="W22" s="22">
        <f>(IF(AND(Q22&gt;=Dynamisk!$F$41,Q22&lt;=Dynamisk!$F$40),Q22,(IF(Q22&gt;Dynamisk!$F$40,Dynamisk!$F$40,#N/A))))-V22</f>
        <v>112.05499998237669</v>
      </c>
      <c r="X22" s="22">
        <f>(IF(AND(Q22&gt;=Dynamisk!$F$40,Q22&lt;=Dynamisk!$F$39),Q22,(IF(Q22&gt;Dynamisk!$F$39,Dynamisk!$F$39,#N/A))))-W22-V22</f>
        <v>87.25222399534546</v>
      </c>
      <c r="Y22" s="23" t="e">
        <f>(IF(AND(Q22&gt;=Dynamisk!$F$39,Q22&lt;=Dynamisk!$F$38),Q22,(IF(Q22&gt;Dynamisk!$F$38,Dynamisk!$F$38,#N/A))))-W22-V22-X22</f>
        <v>#N/A</v>
      </c>
      <c r="Z22" t="e">
        <f>IF(OR(Data_sæsontarif!D22=Dynamisk!$E$76,Data_sæsontarif!D22=Dynamisk!$E$77,Data_sæsontarif!D22=Dynamisk!$E$78,Data_sæsontarif!D22=Dynamisk!$E$79),Data_sæsontarif!M22,#N/A)</f>
        <v>#N/A</v>
      </c>
      <c r="AA22" t="e">
        <f>IF(OR(Data_sæsontarif!D22=Dynamisk!$E$72,Data_sæsontarif!D22=Dynamisk!$E$73,Data_sæsontarif!D22=Dynamisk!$E$74,Data_sæsontarif!D22=Dynamisk!$E$75),Data_sæsontarif!M22,#N/A)</f>
        <v>#N/A</v>
      </c>
      <c r="AB22">
        <f>IF(OR(Data_sæsontarif!D22=Dynamisk!$E$68,Data_sæsontarif!D22=Dynamisk!$E$69,Data_sæsontarif!D22=Dynamisk!$E$70,Data_sæsontarif!D22=Dynamisk!$E$71),Data_sæsontarif!M22,#N/A)</f>
        <v>239.76398195684078</v>
      </c>
    </row>
    <row r="23" spans="1:28" x14ac:dyDescent="0.15">
      <c r="A23">
        <v>17</v>
      </c>
      <c r="B23">
        <v>17</v>
      </c>
      <c r="C23" t="s">
        <v>72</v>
      </c>
      <c r="D23" t="str">
        <f t="shared" si="5"/>
        <v>01</v>
      </c>
      <c r="E23" s="1">
        <v>-1.2500000000000016E-2</v>
      </c>
      <c r="F23" s="2">
        <f t="shared" si="0"/>
        <v>17.012499999999999</v>
      </c>
      <c r="G23" s="1">
        <f>Dynamisk!$C$14</f>
        <v>27.397260273972602</v>
      </c>
      <c r="H23" s="1">
        <f t="shared" si="1"/>
        <v>1.1415525114155252</v>
      </c>
      <c r="I23" s="2">
        <f>Dynamisk!$C$15</f>
        <v>34.246575342465754</v>
      </c>
      <c r="J23" s="2">
        <f>F23/$F$4*Dynamisk!$C$16</f>
        <v>204.98660156764794</v>
      </c>
      <c r="K23" s="2">
        <f t="shared" si="2"/>
        <v>8.541108398651998</v>
      </c>
      <c r="L23" s="2">
        <f>F23/$F$4*Dynamisk!$C$17</f>
        <v>256.23325195955994</v>
      </c>
      <c r="M23" s="2">
        <f>(F23/$F$4)*Dynamisk!$C$16+G23</f>
        <v>232.38386184162053</v>
      </c>
      <c r="N23" s="2">
        <f>Dynamisk!$C$20/365</f>
        <v>34.246575342465754</v>
      </c>
      <c r="O23" s="2">
        <f t="shared" si="3"/>
        <v>1.4269406392694064</v>
      </c>
      <c r="P23" s="2">
        <f>(F23/$F$4)*Dynamisk!$C$16+G23</f>
        <v>232.38386184162053</v>
      </c>
      <c r="Q23" s="2">
        <f t="shared" si="4"/>
        <v>266.6304371840863</v>
      </c>
      <c r="R23" s="17" t="e">
        <f>IF(P23&lt;=Dynamisk!$F$51,Data_kronologisk!P23,#N/A)</f>
        <v>#N/A</v>
      </c>
      <c r="S23" s="22" t="e">
        <f>IF(AND(P23&gt;=Dynamisk!$F$51,P23&lt;=Dynamisk!$F$50),P23,#N/A)</f>
        <v>#N/A</v>
      </c>
      <c r="T23" s="22">
        <f>IF(AND(P23&gt;=Dynamisk!$F$50,P23&lt;=Dynamisk!$F$49),P23,#N/A)</f>
        <v>232.38386184162053</v>
      </c>
      <c r="U23" s="23" t="e">
        <f>IF(P23&gt;=Dynamisk!$F$49,P23,#N/A)</f>
        <v>#N/A</v>
      </c>
      <c r="V23" s="17">
        <f>IF(Q23&gt;=Dynamisk!$F$41,Dynamisk!$F$41,Q23)</f>
        <v>74.703333321584452</v>
      </c>
      <c r="W23" s="22">
        <f>(IF(AND(Q23&gt;=Dynamisk!$F$41,Q23&lt;=Dynamisk!$F$40),Q23,(IF(Q23&gt;Dynamisk!$F$40,Dynamisk!$F$40,#N/A))))-V23</f>
        <v>112.05499998237669</v>
      </c>
      <c r="X23" s="22">
        <f>(IF(AND(Q23&gt;=Dynamisk!$F$40,Q23&lt;=Dynamisk!$F$39),Q23,(IF(Q23&gt;Dynamisk!$F$39,Dynamisk!$F$39,#N/A))))-W23-V23</f>
        <v>79.872103880125181</v>
      </c>
      <c r="Y23" s="23" t="e">
        <f>(IF(AND(Q23&gt;=Dynamisk!$F$39,Q23&lt;=Dynamisk!$F$38),Q23,(IF(Q23&gt;Dynamisk!$F$38,Dynamisk!$F$38,#N/A))))-W23-V23-X23</f>
        <v>#N/A</v>
      </c>
      <c r="Z23" t="e">
        <f>IF(OR(Data_sæsontarif!D23=Dynamisk!$E$76,Data_sæsontarif!D23=Dynamisk!$E$77,Data_sæsontarif!D23=Dynamisk!$E$78,Data_sæsontarif!D23=Dynamisk!$E$79),Data_sæsontarif!M23,#N/A)</f>
        <v>#N/A</v>
      </c>
      <c r="AA23" t="e">
        <f>IF(OR(Data_sæsontarif!D23=Dynamisk!$E$72,Data_sæsontarif!D23=Dynamisk!$E$73,Data_sæsontarif!D23=Dynamisk!$E$74,Data_sæsontarif!D23=Dynamisk!$E$75),Data_sæsontarif!M23,#N/A)</f>
        <v>#N/A</v>
      </c>
      <c r="AB23">
        <f>IF(OR(Data_sæsontarif!D23=Dynamisk!$E$68,Data_sæsontarif!D23=Dynamisk!$E$69,Data_sæsontarif!D23=Dynamisk!$E$70,Data_sæsontarif!D23=Dynamisk!$E$71),Data_sæsontarif!M23,#N/A)</f>
        <v>232.38386184162053</v>
      </c>
    </row>
    <row r="24" spans="1:28" x14ac:dyDescent="0.15">
      <c r="A24">
        <v>18</v>
      </c>
      <c r="B24">
        <v>18</v>
      </c>
      <c r="C24" t="s">
        <v>73</v>
      </c>
      <c r="D24" t="str">
        <f t="shared" si="5"/>
        <v>01</v>
      </c>
      <c r="E24" s="1">
        <v>1.8624999999999998</v>
      </c>
      <c r="F24" s="2">
        <f t="shared" si="0"/>
        <v>15.137499999999999</v>
      </c>
      <c r="G24" s="1">
        <f>Dynamisk!$C$14</f>
        <v>27.397260273972602</v>
      </c>
      <c r="H24" s="1">
        <f t="shared" si="1"/>
        <v>1.1415525114155252</v>
      </c>
      <c r="I24" s="2">
        <f>Dynamisk!$C$15</f>
        <v>34.246575342465754</v>
      </c>
      <c r="J24" s="2">
        <f>F24/$F$4*Dynamisk!$C$16</f>
        <v>182.39439713330026</v>
      </c>
      <c r="K24" s="2">
        <f t="shared" si="2"/>
        <v>7.5997665472208444</v>
      </c>
      <c r="L24" s="2">
        <f>F24/$F$4*Dynamisk!$C$17</f>
        <v>227.99299641662535</v>
      </c>
      <c r="M24" s="2">
        <f>(F24/$F$4)*Dynamisk!$C$16+G24</f>
        <v>209.79165740727285</v>
      </c>
      <c r="N24" s="2">
        <f>Dynamisk!$C$20/365</f>
        <v>34.246575342465754</v>
      </c>
      <c r="O24" s="2">
        <f t="shared" si="3"/>
        <v>1.4269406392694064</v>
      </c>
      <c r="P24" s="2">
        <f>(F24/$F$4)*Dynamisk!$C$16+G24</f>
        <v>209.79165740727285</v>
      </c>
      <c r="Q24" s="2">
        <f t="shared" si="4"/>
        <v>244.03823274973865</v>
      </c>
      <c r="R24" s="17" t="e">
        <f>IF(P24&lt;=Dynamisk!$F$51,Data_kronologisk!P24,#N/A)</f>
        <v>#N/A</v>
      </c>
      <c r="S24" s="22" t="e">
        <f>IF(AND(P24&gt;=Dynamisk!$F$51,P24&lt;=Dynamisk!$F$50),P24,#N/A)</f>
        <v>#N/A</v>
      </c>
      <c r="T24" s="22">
        <f>IF(AND(P24&gt;=Dynamisk!$F$50,P24&lt;=Dynamisk!$F$49),P24,#N/A)</f>
        <v>209.79165740727285</v>
      </c>
      <c r="U24" s="23" t="e">
        <f>IF(P24&gt;=Dynamisk!$F$49,P24,#N/A)</f>
        <v>#N/A</v>
      </c>
      <c r="V24" s="17">
        <f>IF(Q24&gt;=Dynamisk!$F$41,Dynamisk!$F$41,Q24)</f>
        <v>74.703333321584452</v>
      </c>
      <c r="W24" s="22">
        <f>(IF(AND(Q24&gt;=Dynamisk!$F$41,Q24&lt;=Dynamisk!$F$40),Q24,(IF(Q24&gt;Dynamisk!$F$40,Dynamisk!$F$40,#N/A))))-V24</f>
        <v>112.05499998237669</v>
      </c>
      <c r="X24" s="22">
        <f>(IF(AND(Q24&gt;=Dynamisk!$F$40,Q24&lt;=Dynamisk!$F$39),Q24,(IF(Q24&gt;Dynamisk!$F$39,Dynamisk!$F$39,#N/A))))-W24-V24</f>
        <v>57.279899445777531</v>
      </c>
      <c r="Y24" s="23" t="e">
        <f>(IF(AND(Q24&gt;=Dynamisk!$F$39,Q24&lt;=Dynamisk!$F$38),Q24,(IF(Q24&gt;Dynamisk!$F$38,Dynamisk!$F$38,#N/A))))-W24-V24-X24</f>
        <v>#N/A</v>
      </c>
      <c r="Z24" t="e">
        <f>IF(OR(Data_sæsontarif!D24=Dynamisk!$E$76,Data_sæsontarif!D24=Dynamisk!$E$77,Data_sæsontarif!D24=Dynamisk!$E$78,Data_sæsontarif!D24=Dynamisk!$E$79),Data_sæsontarif!M24,#N/A)</f>
        <v>#N/A</v>
      </c>
      <c r="AA24" t="e">
        <f>IF(OR(Data_sæsontarif!D24=Dynamisk!$E$72,Data_sæsontarif!D24=Dynamisk!$E$73,Data_sæsontarif!D24=Dynamisk!$E$74,Data_sæsontarif!D24=Dynamisk!$E$75),Data_sæsontarif!M24,#N/A)</f>
        <v>#N/A</v>
      </c>
      <c r="AB24">
        <f>IF(OR(Data_sæsontarif!D24=Dynamisk!$E$68,Data_sæsontarif!D24=Dynamisk!$E$69,Data_sæsontarif!D24=Dynamisk!$E$70,Data_sæsontarif!D24=Dynamisk!$E$71),Data_sæsontarif!M24,#N/A)</f>
        <v>209.79165740727285</v>
      </c>
    </row>
    <row r="25" spans="1:28" x14ac:dyDescent="0.15">
      <c r="A25">
        <v>19</v>
      </c>
      <c r="B25">
        <v>19</v>
      </c>
      <c r="C25" t="s">
        <v>74</v>
      </c>
      <c r="D25" t="str">
        <f t="shared" si="5"/>
        <v>01</v>
      </c>
      <c r="E25" s="1">
        <v>1.9708333333333332</v>
      </c>
      <c r="F25" s="2">
        <f t="shared" si="0"/>
        <v>15.029166666666667</v>
      </c>
      <c r="G25" s="1">
        <f>Dynamisk!$C$14</f>
        <v>27.397260273972602</v>
      </c>
      <c r="H25" s="1">
        <f t="shared" si="1"/>
        <v>1.1415525114155252</v>
      </c>
      <c r="I25" s="2">
        <f>Dynamisk!$C$15</f>
        <v>34.246575342465754</v>
      </c>
      <c r="J25" s="2">
        <f>F25/$F$4*Dynamisk!$C$16</f>
        <v>181.0890697659824</v>
      </c>
      <c r="K25" s="2">
        <f t="shared" si="2"/>
        <v>7.5453779069159337</v>
      </c>
      <c r="L25" s="2">
        <f>F25/$F$4*Dynamisk!$C$17</f>
        <v>226.36133720747802</v>
      </c>
      <c r="M25" s="2">
        <f>(F25/$F$4)*Dynamisk!$C$16+G25</f>
        <v>208.48633003995499</v>
      </c>
      <c r="N25" s="2">
        <f>Dynamisk!$C$20/365</f>
        <v>34.246575342465754</v>
      </c>
      <c r="O25" s="2">
        <f t="shared" si="3"/>
        <v>1.4269406392694064</v>
      </c>
      <c r="P25" s="2">
        <f>(F25/$F$4)*Dynamisk!$C$16+G25</f>
        <v>208.48633003995499</v>
      </c>
      <c r="Q25" s="2">
        <f t="shared" si="4"/>
        <v>242.73290538242077</v>
      </c>
      <c r="R25" s="17" t="e">
        <f>IF(P25&lt;=Dynamisk!$F$51,Data_kronologisk!P25,#N/A)</f>
        <v>#N/A</v>
      </c>
      <c r="S25" s="22" t="e">
        <f>IF(AND(P25&gt;=Dynamisk!$F$51,P25&lt;=Dynamisk!$F$50),P25,#N/A)</f>
        <v>#N/A</v>
      </c>
      <c r="T25" s="22">
        <f>IF(AND(P25&gt;=Dynamisk!$F$50,P25&lt;=Dynamisk!$F$49),P25,#N/A)</f>
        <v>208.48633003995499</v>
      </c>
      <c r="U25" s="23" t="e">
        <f>IF(P25&gt;=Dynamisk!$F$49,P25,#N/A)</f>
        <v>#N/A</v>
      </c>
      <c r="V25" s="17">
        <f>IF(Q25&gt;=Dynamisk!$F$41,Dynamisk!$F$41,Q25)</f>
        <v>74.703333321584452</v>
      </c>
      <c r="W25" s="22">
        <f>(IF(AND(Q25&gt;=Dynamisk!$F$41,Q25&lt;=Dynamisk!$F$40),Q25,(IF(Q25&gt;Dynamisk!$F$40,Dynamisk!$F$40,#N/A))))-V25</f>
        <v>112.05499998237669</v>
      </c>
      <c r="X25" s="22">
        <f>(IF(AND(Q25&gt;=Dynamisk!$F$40,Q25&lt;=Dynamisk!$F$39),Q25,(IF(Q25&gt;Dynamisk!$F$39,Dynamisk!$F$39,#N/A))))-W25-V25</f>
        <v>55.974572078459644</v>
      </c>
      <c r="Y25" s="23" t="e">
        <f>(IF(AND(Q25&gt;=Dynamisk!$F$39,Q25&lt;=Dynamisk!$F$38),Q25,(IF(Q25&gt;Dynamisk!$F$38,Dynamisk!$F$38,#N/A))))-W25-V25-X25</f>
        <v>#N/A</v>
      </c>
      <c r="Z25" t="e">
        <f>IF(OR(Data_sæsontarif!D25=Dynamisk!$E$76,Data_sæsontarif!D25=Dynamisk!$E$77,Data_sæsontarif!D25=Dynamisk!$E$78,Data_sæsontarif!D25=Dynamisk!$E$79),Data_sæsontarif!M25,#N/A)</f>
        <v>#N/A</v>
      </c>
      <c r="AA25" t="e">
        <f>IF(OR(Data_sæsontarif!D25=Dynamisk!$E$72,Data_sæsontarif!D25=Dynamisk!$E$73,Data_sæsontarif!D25=Dynamisk!$E$74,Data_sæsontarif!D25=Dynamisk!$E$75),Data_sæsontarif!M25,#N/A)</f>
        <v>#N/A</v>
      </c>
      <c r="AB25">
        <f>IF(OR(Data_sæsontarif!D25=Dynamisk!$E$68,Data_sæsontarif!D25=Dynamisk!$E$69,Data_sæsontarif!D25=Dynamisk!$E$70,Data_sæsontarif!D25=Dynamisk!$E$71),Data_sæsontarif!M25,#N/A)</f>
        <v>208.48633003995499</v>
      </c>
    </row>
    <row r="26" spans="1:28" x14ac:dyDescent="0.15">
      <c r="A26">
        <v>20</v>
      </c>
      <c r="B26">
        <v>20</v>
      </c>
      <c r="C26" t="s">
        <v>75</v>
      </c>
      <c r="D26" t="str">
        <f t="shared" si="5"/>
        <v>01</v>
      </c>
      <c r="E26" s="1">
        <v>3.6750000000000007</v>
      </c>
      <c r="F26" s="2">
        <f t="shared" si="0"/>
        <v>13.324999999999999</v>
      </c>
      <c r="G26" s="1">
        <f>Dynamisk!$C$14</f>
        <v>27.397260273972602</v>
      </c>
      <c r="H26" s="1">
        <f t="shared" si="1"/>
        <v>1.1415525114155252</v>
      </c>
      <c r="I26" s="2">
        <f>Dynamisk!$C$15</f>
        <v>34.246575342465754</v>
      </c>
      <c r="J26" s="2">
        <f>F26/$F$4*Dynamisk!$C$16</f>
        <v>160.5552661800975</v>
      </c>
      <c r="K26" s="2">
        <f t="shared" si="2"/>
        <v>6.6898027575040624</v>
      </c>
      <c r="L26" s="2">
        <f>F26/$F$4*Dynamisk!$C$17</f>
        <v>200.69408272512189</v>
      </c>
      <c r="M26" s="2">
        <f>(F26/$F$4)*Dynamisk!$C$16+G26</f>
        <v>187.9525264540701</v>
      </c>
      <c r="N26" s="2">
        <f>Dynamisk!$C$20/365</f>
        <v>34.246575342465754</v>
      </c>
      <c r="O26" s="2">
        <f t="shared" si="3"/>
        <v>1.4269406392694064</v>
      </c>
      <c r="P26" s="2">
        <f>(F26/$F$4)*Dynamisk!$C$16+G26</f>
        <v>187.9525264540701</v>
      </c>
      <c r="Q26" s="2">
        <f t="shared" si="4"/>
        <v>222.19910179653587</v>
      </c>
      <c r="R26" s="17" t="e">
        <f>IF(P26&lt;=Dynamisk!$F$51,Data_kronologisk!P26,#N/A)</f>
        <v>#N/A</v>
      </c>
      <c r="S26" s="22" t="e">
        <f>IF(AND(P26&gt;=Dynamisk!$F$51,P26&lt;=Dynamisk!$F$50),P26,#N/A)</f>
        <v>#N/A</v>
      </c>
      <c r="T26" s="22">
        <f>IF(AND(P26&gt;=Dynamisk!$F$50,P26&lt;=Dynamisk!$F$49),P26,#N/A)</f>
        <v>187.9525264540701</v>
      </c>
      <c r="U26" s="23" t="e">
        <f>IF(P26&gt;=Dynamisk!$F$49,P26,#N/A)</f>
        <v>#N/A</v>
      </c>
      <c r="V26" s="17">
        <f>IF(Q26&gt;=Dynamisk!$F$41,Dynamisk!$F$41,Q26)</f>
        <v>74.703333321584452</v>
      </c>
      <c r="W26" s="22">
        <f>(IF(AND(Q26&gt;=Dynamisk!$F$41,Q26&lt;=Dynamisk!$F$40),Q26,(IF(Q26&gt;Dynamisk!$F$40,Dynamisk!$F$40,#N/A))))-V26</f>
        <v>112.05499998237669</v>
      </c>
      <c r="X26" s="22">
        <f>(IF(AND(Q26&gt;=Dynamisk!$F$40,Q26&lt;=Dynamisk!$F$39),Q26,(IF(Q26&gt;Dynamisk!$F$39,Dynamisk!$F$39,#N/A))))-W26-V26</f>
        <v>35.440768492574733</v>
      </c>
      <c r="Y26" s="23" t="e">
        <f>(IF(AND(Q26&gt;=Dynamisk!$F$39,Q26&lt;=Dynamisk!$F$38),Q26,(IF(Q26&gt;Dynamisk!$F$38,Dynamisk!$F$38,#N/A))))-W26-V26-X26</f>
        <v>#N/A</v>
      </c>
      <c r="Z26" t="e">
        <f>IF(OR(Data_sæsontarif!D26=Dynamisk!$E$76,Data_sæsontarif!D26=Dynamisk!$E$77,Data_sæsontarif!D26=Dynamisk!$E$78,Data_sæsontarif!D26=Dynamisk!$E$79),Data_sæsontarif!M26,#N/A)</f>
        <v>#N/A</v>
      </c>
      <c r="AA26" t="e">
        <f>IF(OR(Data_sæsontarif!D26=Dynamisk!$E$72,Data_sæsontarif!D26=Dynamisk!$E$73,Data_sæsontarif!D26=Dynamisk!$E$74,Data_sæsontarif!D26=Dynamisk!$E$75),Data_sæsontarif!M26,#N/A)</f>
        <v>#N/A</v>
      </c>
      <c r="AB26">
        <f>IF(OR(Data_sæsontarif!D26=Dynamisk!$E$68,Data_sæsontarif!D26=Dynamisk!$E$69,Data_sæsontarif!D26=Dynamisk!$E$70,Data_sæsontarif!D26=Dynamisk!$E$71),Data_sæsontarif!M26,#N/A)</f>
        <v>187.9525264540701</v>
      </c>
    </row>
    <row r="27" spans="1:28" x14ac:dyDescent="0.15">
      <c r="A27">
        <v>21</v>
      </c>
      <c r="B27">
        <v>21</v>
      </c>
      <c r="C27" t="s">
        <v>76</v>
      </c>
      <c r="D27" t="str">
        <f t="shared" si="5"/>
        <v>01</v>
      </c>
      <c r="E27" s="1">
        <v>1.3541666666666663</v>
      </c>
      <c r="F27" s="2">
        <f t="shared" si="0"/>
        <v>15.645833333333334</v>
      </c>
      <c r="G27" s="1">
        <f>Dynamisk!$C$14</f>
        <v>27.397260273972602</v>
      </c>
      <c r="H27" s="1">
        <f t="shared" si="1"/>
        <v>1.1415525114155252</v>
      </c>
      <c r="I27" s="2">
        <f>Dynamisk!$C$15</f>
        <v>34.246575342465754</v>
      </c>
      <c r="J27" s="2">
        <f>F27/$F$4*Dynamisk!$C$16</f>
        <v>188.51939477994566</v>
      </c>
      <c r="K27" s="2">
        <f t="shared" si="2"/>
        <v>7.8549747824977354</v>
      </c>
      <c r="L27" s="2">
        <f>F27/$F$4*Dynamisk!$C$17</f>
        <v>235.64924347493206</v>
      </c>
      <c r="M27" s="2">
        <f>(F27/$F$4)*Dynamisk!$C$16+G27</f>
        <v>215.91665505391825</v>
      </c>
      <c r="N27" s="2">
        <f>Dynamisk!$C$20/365</f>
        <v>34.246575342465754</v>
      </c>
      <c r="O27" s="2">
        <f t="shared" si="3"/>
        <v>1.4269406392694064</v>
      </c>
      <c r="P27" s="2">
        <f>(F27/$F$4)*Dynamisk!$C$16+G27</f>
        <v>215.91665505391825</v>
      </c>
      <c r="Q27" s="2">
        <f t="shared" si="4"/>
        <v>250.16323039638402</v>
      </c>
      <c r="R27" s="17" t="e">
        <f>IF(P27&lt;=Dynamisk!$F$51,Data_kronologisk!P27,#N/A)</f>
        <v>#N/A</v>
      </c>
      <c r="S27" s="22" t="e">
        <f>IF(AND(P27&gt;=Dynamisk!$F$51,P27&lt;=Dynamisk!$F$50),P27,#N/A)</f>
        <v>#N/A</v>
      </c>
      <c r="T27" s="22">
        <f>IF(AND(P27&gt;=Dynamisk!$F$50,P27&lt;=Dynamisk!$F$49),P27,#N/A)</f>
        <v>215.91665505391825</v>
      </c>
      <c r="U27" s="23" t="e">
        <f>IF(P27&gt;=Dynamisk!$F$49,P27,#N/A)</f>
        <v>#N/A</v>
      </c>
      <c r="V27" s="17">
        <f>IF(Q27&gt;=Dynamisk!$F$41,Dynamisk!$F$41,Q27)</f>
        <v>74.703333321584452</v>
      </c>
      <c r="W27" s="22">
        <f>(IF(AND(Q27&gt;=Dynamisk!$F$41,Q27&lt;=Dynamisk!$F$40),Q27,(IF(Q27&gt;Dynamisk!$F$40,Dynamisk!$F$40,#N/A))))-V27</f>
        <v>112.05499998237669</v>
      </c>
      <c r="X27" s="22">
        <f>(IF(AND(Q27&gt;=Dynamisk!$F$40,Q27&lt;=Dynamisk!$F$39),Q27,(IF(Q27&gt;Dynamisk!$F$39,Dynamisk!$F$39,#N/A))))-W27-V27</f>
        <v>63.404897092422871</v>
      </c>
      <c r="Y27" s="23" t="e">
        <f>(IF(AND(Q27&gt;=Dynamisk!$F$39,Q27&lt;=Dynamisk!$F$38),Q27,(IF(Q27&gt;Dynamisk!$F$38,Dynamisk!$F$38,#N/A))))-W27-V27-X27</f>
        <v>#N/A</v>
      </c>
      <c r="Z27" t="e">
        <f>IF(OR(Data_sæsontarif!D27=Dynamisk!$E$76,Data_sæsontarif!D27=Dynamisk!$E$77,Data_sæsontarif!D27=Dynamisk!$E$78,Data_sæsontarif!D27=Dynamisk!$E$79),Data_sæsontarif!M27,#N/A)</f>
        <v>#N/A</v>
      </c>
      <c r="AA27" t="e">
        <f>IF(OR(Data_sæsontarif!D27=Dynamisk!$E$72,Data_sæsontarif!D27=Dynamisk!$E$73,Data_sæsontarif!D27=Dynamisk!$E$74,Data_sæsontarif!D27=Dynamisk!$E$75),Data_sæsontarif!M27,#N/A)</f>
        <v>#N/A</v>
      </c>
      <c r="AB27">
        <f>IF(OR(Data_sæsontarif!D27=Dynamisk!$E$68,Data_sæsontarif!D27=Dynamisk!$E$69,Data_sæsontarif!D27=Dynamisk!$E$70,Data_sæsontarif!D27=Dynamisk!$E$71),Data_sæsontarif!M27,#N/A)</f>
        <v>215.91665505391825</v>
      </c>
    </row>
    <row r="28" spans="1:28" x14ac:dyDescent="0.15">
      <c r="A28">
        <v>22</v>
      </c>
      <c r="B28">
        <v>22</v>
      </c>
      <c r="C28" t="s">
        <v>77</v>
      </c>
      <c r="D28" t="str">
        <f t="shared" si="5"/>
        <v>01</v>
      </c>
      <c r="E28" s="1">
        <v>0.51249999999999996</v>
      </c>
      <c r="F28" s="2">
        <f t="shared" si="0"/>
        <v>16.487500000000001</v>
      </c>
      <c r="G28" s="1">
        <f>Dynamisk!$C$14</f>
        <v>27.397260273972602</v>
      </c>
      <c r="H28" s="1">
        <f t="shared" si="1"/>
        <v>1.1415525114155252</v>
      </c>
      <c r="I28" s="2">
        <f>Dynamisk!$C$15</f>
        <v>34.246575342465754</v>
      </c>
      <c r="J28" s="2">
        <f>F28/$F$4*Dynamisk!$C$16</f>
        <v>198.66078432603061</v>
      </c>
      <c r="K28" s="2">
        <f t="shared" si="2"/>
        <v>8.2775326802512748</v>
      </c>
      <c r="L28" s="2">
        <f>F28/$F$4*Dynamisk!$C$17</f>
        <v>248.32598040753825</v>
      </c>
      <c r="M28" s="2">
        <f>(F28/$F$4)*Dynamisk!$C$16+G28</f>
        <v>226.0580446000032</v>
      </c>
      <c r="N28" s="2">
        <f>Dynamisk!$C$20/365</f>
        <v>34.246575342465754</v>
      </c>
      <c r="O28" s="2">
        <f t="shared" si="3"/>
        <v>1.4269406392694064</v>
      </c>
      <c r="P28" s="2">
        <f>(F28/$F$4)*Dynamisk!$C$16+G28</f>
        <v>226.0580446000032</v>
      </c>
      <c r="Q28" s="2">
        <f t="shared" si="4"/>
        <v>260.30461994246895</v>
      </c>
      <c r="R28" s="17" t="e">
        <f>IF(P28&lt;=Dynamisk!$F$51,Data_kronologisk!P28,#N/A)</f>
        <v>#N/A</v>
      </c>
      <c r="S28" s="22" t="e">
        <f>IF(AND(P28&gt;=Dynamisk!$F$51,P28&lt;=Dynamisk!$F$50),P28,#N/A)</f>
        <v>#N/A</v>
      </c>
      <c r="T28" s="22">
        <f>IF(AND(P28&gt;=Dynamisk!$F$50,P28&lt;=Dynamisk!$F$49),P28,#N/A)</f>
        <v>226.0580446000032</v>
      </c>
      <c r="U28" s="23" t="e">
        <f>IF(P28&gt;=Dynamisk!$F$49,P28,#N/A)</f>
        <v>#N/A</v>
      </c>
      <c r="V28" s="17">
        <f>IF(Q28&gt;=Dynamisk!$F$41,Dynamisk!$F$41,Q28)</f>
        <v>74.703333321584452</v>
      </c>
      <c r="W28" s="22">
        <f>(IF(AND(Q28&gt;=Dynamisk!$F$41,Q28&lt;=Dynamisk!$F$40),Q28,(IF(Q28&gt;Dynamisk!$F$40,Dynamisk!$F$40,#N/A))))-V28</f>
        <v>112.05499998237669</v>
      </c>
      <c r="X28" s="22">
        <f>(IF(AND(Q28&gt;=Dynamisk!$F$40,Q28&lt;=Dynamisk!$F$39),Q28,(IF(Q28&gt;Dynamisk!$F$39,Dynamisk!$F$39,#N/A))))-W28-V28</f>
        <v>73.546286638507823</v>
      </c>
      <c r="Y28" s="23" t="e">
        <f>(IF(AND(Q28&gt;=Dynamisk!$F$39,Q28&lt;=Dynamisk!$F$38),Q28,(IF(Q28&gt;Dynamisk!$F$38,Dynamisk!$F$38,#N/A))))-W28-V28-X28</f>
        <v>#N/A</v>
      </c>
      <c r="Z28" t="e">
        <f>IF(OR(Data_sæsontarif!D28=Dynamisk!$E$76,Data_sæsontarif!D28=Dynamisk!$E$77,Data_sæsontarif!D28=Dynamisk!$E$78,Data_sæsontarif!D28=Dynamisk!$E$79),Data_sæsontarif!M28,#N/A)</f>
        <v>#N/A</v>
      </c>
      <c r="AA28" t="e">
        <f>IF(OR(Data_sæsontarif!D28=Dynamisk!$E$72,Data_sæsontarif!D28=Dynamisk!$E$73,Data_sæsontarif!D28=Dynamisk!$E$74,Data_sæsontarif!D28=Dynamisk!$E$75),Data_sæsontarif!M28,#N/A)</f>
        <v>#N/A</v>
      </c>
      <c r="AB28">
        <f>IF(OR(Data_sæsontarif!D28=Dynamisk!$E$68,Data_sæsontarif!D28=Dynamisk!$E$69,Data_sæsontarif!D28=Dynamisk!$E$70,Data_sæsontarif!D28=Dynamisk!$E$71),Data_sæsontarif!M28,#N/A)</f>
        <v>226.0580446000032</v>
      </c>
    </row>
    <row r="29" spans="1:28" x14ac:dyDescent="0.15">
      <c r="A29">
        <v>23</v>
      </c>
      <c r="B29">
        <v>23</v>
      </c>
      <c r="C29" t="s">
        <v>78</v>
      </c>
      <c r="D29" t="str">
        <f t="shared" si="5"/>
        <v>01</v>
      </c>
      <c r="E29" s="1">
        <v>1.5291666666666666</v>
      </c>
      <c r="F29" s="2">
        <f t="shared" si="0"/>
        <v>15.470833333333333</v>
      </c>
      <c r="G29" s="1">
        <f>Dynamisk!$C$14</f>
        <v>27.397260273972602</v>
      </c>
      <c r="H29" s="1">
        <f t="shared" si="1"/>
        <v>1.1415525114155252</v>
      </c>
      <c r="I29" s="2">
        <f>Dynamisk!$C$15</f>
        <v>34.246575342465754</v>
      </c>
      <c r="J29" s="2">
        <f>F29/$F$4*Dynamisk!$C$16</f>
        <v>186.41078903273984</v>
      </c>
      <c r="K29" s="2">
        <f t="shared" si="2"/>
        <v>7.7671162096974937</v>
      </c>
      <c r="L29" s="2">
        <f>F29/$F$4*Dynamisk!$C$17</f>
        <v>233.01348629092482</v>
      </c>
      <c r="M29" s="2">
        <f>(F29/$F$4)*Dynamisk!$C$16+G29</f>
        <v>213.80804930671243</v>
      </c>
      <c r="N29" s="2">
        <f>Dynamisk!$C$20/365</f>
        <v>34.246575342465754</v>
      </c>
      <c r="O29" s="2">
        <f t="shared" si="3"/>
        <v>1.4269406392694064</v>
      </c>
      <c r="P29" s="2">
        <f>(F29/$F$4)*Dynamisk!$C$16+G29</f>
        <v>213.80804930671243</v>
      </c>
      <c r="Q29" s="2">
        <f t="shared" si="4"/>
        <v>248.05462464917821</v>
      </c>
      <c r="R29" s="17" t="e">
        <f>IF(P29&lt;=Dynamisk!$F$51,Data_kronologisk!P29,#N/A)</f>
        <v>#N/A</v>
      </c>
      <c r="S29" s="22" t="e">
        <f>IF(AND(P29&gt;=Dynamisk!$F$51,P29&lt;=Dynamisk!$F$50),P29,#N/A)</f>
        <v>#N/A</v>
      </c>
      <c r="T29" s="22">
        <f>IF(AND(P29&gt;=Dynamisk!$F$50,P29&lt;=Dynamisk!$F$49),P29,#N/A)</f>
        <v>213.80804930671243</v>
      </c>
      <c r="U29" s="23" t="e">
        <f>IF(P29&gt;=Dynamisk!$F$49,P29,#N/A)</f>
        <v>#N/A</v>
      </c>
      <c r="V29" s="17">
        <f>IF(Q29&gt;=Dynamisk!$F$41,Dynamisk!$F$41,Q29)</f>
        <v>74.703333321584452</v>
      </c>
      <c r="W29" s="22">
        <f>(IF(AND(Q29&gt;=Dynamisk!$F$41,Q29&lt;=Dynamisk!$F$40),Q29,(IF(Q29&gt;Dynamisk!$F$40,Dynamisk!$F$40,#N/A))))-V29</f>
        <v>112.05499998237669</v>
      </c>
      <c r="X29" s="22">
        <f>(IF(AND(Q29&gt;=Dynamisk!$F$40,Q29&lt;=Dynamisk!$F$39),Q29,(IF(Q29&gt;Dynamisk!$F$39,Dynamisk!$F$39,#N/A))))-W29-V29</f>
        <v>61.296291345217085</v>
      </c>
      <c r="Y29" s="23" t="e">
        <f>(IF(AND(Q29&gt;=Dynamisk!$F$39,Q29&lt;=Dynamisk!$F$38),Q29,(IF(Q29&gt;Dynamisk!$F$38,Dynamisk!$F$38,#N/A))))-W29-V29-X29</f>
        <v>#N/A</v>
      </c>
      <c r="Z29" t="e">
        <f>IF(OR(Data_sæsontarif!D29=Dynamisk!$E$76,Data_sæsontarif!D29=Dynamisk!$E$77,Data_sæsontarif!D29=Dynamisk!$E$78,Data_sæsontarif!D29=Dynamisk!$E$79),Data_sæsontarif!M29,#N/A)</f>
        <v>#N/A</v>
      </c>
      <c r="AA29" t="e">
        <f>IF(OR(Data_sæsontarif!D29=Dynamisk!$E$72,Data_sæsontarif!D29=Dynamisk!$E$73,Data_sæsontarif!D29=Dynamisk!$E$74,Data_sæsontarif!D29=Dynamisk!$E$75),Data_sæsontarif!M29,#N/A)</f>
        <v>#N/A</v>
      </c>
      <c r="AB29">
        <f>IF(OR(Data_sæsontarif!D29=Dynamisk!$E$68,Data_sæsontarif!D29=Dynamisk!$E$69,Data_sæsontarif!D29=Dynamisk!$E$70,Data_sæsontarif!D29=Dynamisk!$E$71),Data_sæsontarif!M29,#N/A)</f>
        <v>213.80804930671243</v>
      </c>
    </row>
    <row r="30" spans="1:28" x14ac:dyDescent="0.15">
      <c r="A30">
        <v>24</v>
      </c>
      <c r="B30">
        <v>24</v>
      </c>
      <c r="C30" t="s">
        <v>79</v>
      </c>
      <c r="D30" t="str">
        <f t="shared" si="5"/>
        <v>01</v>
      </c>
      <c r="E30" s="1">
        <v>2.2999999999999998</v>
      </c>
      <c r="F30" s="2">
        <f t="shared" si="0"/>
        <v>14.7</v>
      </c>
      <c r="G30" s="1">
        <f>Dynamisk!$C$14</f>
        <v>27.397260273972602</v>
      </c>
      <c r="H30" s="1">
        <f t="shared" si="1"/>
        <v>1.1415525114155252</v>
      </c>
      <c r="I30" s="2">
        <f>Dynamisk!$C$15</f>
        <v>34.246575342465754</v>
      </c>
      <c r="J30" s="2">
        <f>F30/$F$4*Dynamisk!$C$16</f>
        <v>177.12288276528582</v>
      </c>
      <c r="K30" s="2">
        <f t="shared" si="2"/>
        <v>7.3801201152202429</v>
      </c>
      <c r="L30" s="2">
        <f>F30/$F$4*Dynamisk!$C$17</f>
        <v>221.40360345660727</v>
      </c>
      <c r="M30" s="2">
        <f>(F30/$F$4)*Dynamisk!$C$16+G30</f>
        <v>204.52014303925841</v>
      </c>
      <c r="N30" s="2">
        <f>Dynamisk!$C$20/365</f>
        <v>34.246575342465754</v>
      </c>
      <c r="O30" s="2">
        <f t="shared" si="3"/>
        <v>1.4269406392694064</v>
      </c>
      <c r="P30" s="2">
        <f>(F30/$F$4)*Dynamisk!$C$16+G30</f>
        <v>204.52014303925841</v>
      </c>
      <c r="Q30" s="2">
        <f t="shared" si="4"/>
        <v>238.76671838172422</v>
      </c>
      <c r="R30" s="17" t="e">
        <f>IF(P30&lt;=Dynamisk!$F$51,Data_kronologisk!P30,#N/A)</f>
        <v>#N/A</v>
      </c>
      <c r="S30" s="22" t="e">
        <f>IF(AND(P30&gt;=Dynamisk!$F$51,P30&lt;=Dynamisk!$F$50),P30,#N/A)</f>
        <v>#N/A</v>
      </c>
      <c r="T30" s="22">
        <f>IF(AND(P30&gt;=Dynamisk!$F$50,P30&lt;=Dynamisk!$F$49),P30,#N/A)</f>
        <v>204.52014303925841</v>
      </c>
      <c r="U30" s="23" t="e">
        <f>IF(P30&gt;=Dynamisk!$F$49,P30,#N/A)</f>
        <v>#N/A</v>
      </c>
      <c r="V30" s="17">
        <f>IF(Q30&gt;=Dynamisk!$F$41,Dynamisk!$F$41,Q30)</f>
        <v>74.703333321584452</v>
      </c>
      <c r="W30" s="22">
        <f>(IF(AND(Q30&gt;=Dynamisk!$F$41,Q30&lt;=Dynamisk!$F$40),Q30,(IF(Q30&gt;Dynamisk!$F$40,Dynamisk!$F$40,#N/A))))-V30</f>
        <v>112.05499998237669</v>
      </c>
      <c r="X30" s="22">
        <f>(IF(AND(Q30&gt;=Dynamisk!$F$40,Q30&lt;=Dynamisk!$F$39),Q30,(IF(Q30&gt;Dynamisk!$F$39,Dynamisk!$F$39,#N/A))))-W30-V30</f>
        <v>52.00838507776308</v>
      </c>
      <c r="Y30" s="23" t="e">
        <f>(IF(AND(Q30&gt;=Dynamisk!$F$39,Q30&lt;=Dynamisk!$F$38),Q30,(IF(Q30&gt;Dynamisk!$F$38,Dynamisk!$F$38,#N/A))))-W30-V30-X30</f>
        <v>#N/A</v>
      </c>
      <c r="Z30" t="e">
        <f>IF(OR(Data_sæsontarif!D30=Dynamisk!$E$76,Data_sæsontarif!D30=Dynamisk!$E$77,Data_sæsontarif!D30=Dynamisk!$E$78,Data_sæsontarif!D30=Dynamisk!$E$79),Data_sæsontarif!M30,#N/A)</f>
        <v>#N/A</v>
      </c>
      <c r="AA30" t="e">
        <f>IF(OR(Data_sæsontarif!D30=Dynamisk!$E$72,Data_sæsontarif!D30=Dynamisk!$E$73,Data_sæsontarif!D30=Dynamisk!$E$74,Data_sæsontarif!D30=Dynamisk!$E$75),Data_sæsontarif!M30,#N/A)</f>
        <v>#N/A</v>
      </c>
      <c r="AB30">
        <f>IF(OR(Data_sæsontarif!D30=Dynamisk!$E$68,Data_sæsontarif!D30=Dynamisk!$E$69,Data_sæsontarif!D30=Dynamisk!$E$70,Data_sæsontarif!D30=Dynamisk!$E$71),Data_sæsontarif!M30,#N/A)</f>
        <v>204.52014303925841</v>
      </c>
    </row>
    <row r="31" spans="1:28" x14ac:dyDescent="0.15">
      <c r="A31">
        <v>25</v>
      </c>
      <c r="B31">
        <v>25</v>
      </c>
      <c r="C31" t="s">
        <v>80</v>
      </c>
      <c r="D31" t="str">
        <f t="shared" si="5"/>
        <v>01</v>
      </c>
      <c r="E31" s="1">
        <v>2.5375000000000001</v>
      </c>
      <c r="F31" s="2">
        <f t="shared" si="0"/>
        <v>14.4625</v>
      </c>
      <c r="G31" s="1">
        <f>Dynamisk!$C$14</f>
        <v>27.397260273972602</v>
      </c>
      <c r="H31" s="1">
        <f t="shared" si="1"/>
        <v>1.1415525114155252</v>
      </c>
      <c r="I31" s="2">
        <f>Dynamisk!$C$15</f>
        <v>34.246575342465754</v>
      </c>
      <c r="J31" s="2">
        <f>F31/$F$4*Dynamisk!$C$16</f>
        <v>174.26120353693511</v>
      </c>
      <c r="K31" s="2">
        <f t="shared" si="2"/>
        <v>7.2608834807056297</v>
      </c>
      <c r="L31" s="2">
        <f>F31/$F$4*Dynamisk!$C$17</f>
        <v>217.82650442116889</v>
      </c>
      <c r="M31" s="2">
        <f>(F31/$F$4)*Dynamisk!$C$16+G31</f>
        <v>201.6584638109077</v>
      </c>
      <c r="N31" s="2">
        <f>Dynamisk!$C$20/365</f>
        <v>34.246575342465754</v>
      </c>
      <c r="O31" s="2">
        <f t="shared" si="3"/>
        <v>1.4269406392694064</v>
      </c>
      <c r="P31" s="2">
        <f>(F31/$F$4)*Dynamisk!$C$16+G31</f>
        <v>201.6584638109077</v>
      </c>
      <c r="Q31" s="2">
        <f t="shared" si="4"/>
        <v>235.90503915337351</v>
      </c>
      <c r="R31" s="17" t="e">
        <f>IF(P31&lt;=Dynamisk!$F$51,Data_kronologisk!P31,#N/A)</f>
        <v>#N/A</v>
      </c>
      <c r="S31" s="22" t="e">
        <f>IF(AND(P31&gt;=Dynamisk!$F$51,P31&lt;=Dynamisk!$F$50),P31,#N/A)</f>
        <v>#N/A</v>
      </c>
      <c r="T31" s="22">
        <f>IF(AND(P31&gt;=Dynamisk!$F$50,P31&lt;=Dynamisk!$F$49),P31,#N/A)</f>
        <v>201.6584638109077</v>
      </c>
      <c r="U31" s="23" t="e">
        <f>IF(P31&gt;=Dynamisk!$F$49,P31,#N/A)</f>
        <v>#N/A</v>
      </c>
      <c r="V31" s="17">
        <f>IF(Q31&gt;=Dynamisk!$F$41,Dynamisk!$F$41,Q31)</f>
        <v>74.703333321584452</v>
      </c>
      <c r="W31" s="22">
        <f>(IF(AND(Q31&gt;=Dynamisk!$F$41,Q31&lt;=Dynamisk!$F$40),Q31,(IF(Q31&gt;Dynamisk!$F$40,Dynamisk!$F$40,#N/A))))-V31</f>
        <v>112.05499998237669</v>
      </c>
      <c r="X31" s="22">
        <f>(IF(AND(Q31&gt;=Dynamisk!$F$40,Q31&lt;=Dynamisk!$F$39),Q31,(IF(Q31&gt;Dynamisk!$F$39,Dynamisk!$F$39,#N/A))))-W31-V31</f>
        <v>49.146705849412371</v>
      </c>
      <c r="Y31" s="23" t="e">
        <f>(IF(AND(Q31&gt;=Dynamisk!$F$39,Q31&lt;=Dynamisk!$F$38),Q31,(IF(Q31&gt;Dynamisk!$F$38,Dynamisk!$F$38,#N/A))))-W31-V31-X31</f>
        <v>#N/A</v>
      </c>
      <c r="Z31" t="e">
        <f>IF(OR(Data_sæsontarif!D31=Dynamisk!$E$76,Data_sæsontarif!D31=Dynamisk!$E$77,Data_sæsontarif!D31=Dynamisk!$E$78,Data_sæsontarif!D31=Dynamisk!$E$79),Data_sæsontarif!M31,#N/A)</f>
        <v>#N/A</v>
      </c>
      <c r="AA31" t="e">
        <f>IF(OR(Data_sæsontarif!D31=Dynamisk!$E$72,Data_sæsontarif!D31=Dynamisk!$E$73,Data_sæsontarif!D31=Dynamisk!$E$74,Data_sæsontarif!D31=Dynamisk!$E$75),Data_sæsontarif!M31,#N/A)</f>
        <v>#N/A</v>
      </c>
      <c r="AB31">
        <f>IF(OR(Data_sæsontarif!D31=Dynamisk!$E$68,Data_sæsontarif!D31=Dynamisk!$E$69,Data_sæsontarif!D31=Dynamisk!$E$70,Data_sæsontarif!D31=Dynamisk!$E$71),Data_sæsontarif!M31,#N/A)</f>
        <v>201.6584638109077</v>
      </c>
    </row>
    <row r="32" spans="1:28" x14ac:dyDescent="0.15">
      <c r="A32">
        <v>26</v>
      </c>
      <c r="B32">
        <v>26</v>
      </c>
      <c r="C32" t="s">
        <v>81</v>
      </c>
      <c r="D32" t="str">
        <f t="shared" si="5"/>
        <v>01</v>
      </c>
      <c r="E32" s="1">
        <v>1.3208333333333331</v>
      </c>
      <c r="F32" s="2">
        <f t="shared" si="0"/>
        <v>15.679166666666667</v>
      </c>
      <c r="G32" s="1">
        <f>Dynamisk!$C$14</f>
        <v>27.397260273972602</v>
      </c>
      <c r="H32" s="1">
        <f t="shared" si="1"/>
        <v>1.1415525114155252</v>
      </c>
      <c r="I32" s="2">
        <f>Dynamisk!$C$15</f>
        <v>34.246575342465754</v>
      </c>
      <c r="J32" s="2">
        <f>F32/$F$4*Dynamisk!$C$16</f>
        <v>188.92103396988961</v>
      </c>
      <c r="K32" s="2">
        <f t="shared" si="2"/>
        <v>7.8717097487454</v>
      </c>
      <c r="L32" s="2">
        <f>F32/$F$4*Dynamisk!$C$17</f>
        <v>236.15129246236199</v>
      </c>
      <c r="M32" s="2">
        <f>(F32/$F$4)*Dynamisk!$C$16+G32</f>
        <v>216.3182942438622</v>
      </c>
      <c r="N32" s="2">
        <f>Dynamisk!$C$20/365</f>
        <v>34.246575342465754</v>
      </c>
      <c r="O32" s="2">
        <f t="shared" si="3"/>
        <v>1.4269406392694064</v>
      </c>
      <c r="P32" s="2">
        <f>(F32/$F$4)*Dynamisk!$C$16+G32</f>
        <v>216.3182942438622</v>
      </c>
      <c r="Q32" s="2">
        <f t="shared" si="4"/>
        <v>250.56486958632797</v>
      </c>
      <c r="R32" s="17" t="e">
        <f>IF(P32&lt;=Dynamisk!$F$51,Data_kronologisk!P32,#N/A)</f>
        <v>#N/A</v>
      </c>
      <c r="S32" s="22" t="e">
        <f>IF(AND(P32&gt;=Dynamisk!$F$51,P32&lt;=Dynamisk!$F$50),P32,#N/A)</f>
        <v>#N/A</v>
      </c>
      <c r="T32" s="22">
        <f>IF(AND(P32&gt;=Dynamisk!$F$50,P32&lt;=Dynamisk!$F$49),P32,#N/A)</f>
        <v>216.3182942438622</v>
      </c>
      <c r="U32" s="23" t="e">
        <f>IF(P32&gt;=Dynamisk!$F$49,P32,#N/A)</f>
        <v>#N/A</v>
      </c>
      <c r="V32" s="17">
        <f>IF(Q32&gt;=Dynamisk!$F$41,Dynamisk!$F$41,Q32)</f>
        <v>74.703333321584452</v>
      </c>
      <c r="W32" s="22">
        <f>(IF(AND(Q32&gt;=Dynamisk!$F$41,Q32&lt;=Dynamisk!$F$40),Q32,(IF(Q32&gt;Dynamisk!$F$40,Dynamisk!$F$40,#N/A))))-V32</f>
        <v>112.05499998237669</v>
      </c>
      <c r="X32" s="22">
        <f>(IF(AND(Q32&gt;=Dynamisk!$F$40,Q32&lt;=Dynamisk!$F$39),Q32,(IF(Q32&gt;Dynamisk!$F$39,Dynamisk!$F$39,#N/A))))-W32-V32</f>
        <v>63.806536282366849</v>
      </c>
      <c r="Y32" s="23" t="e">
        <f>(IF(AND(Q32&gt;=Dynamisk!$F$39,Q32&lt;=Dynamisk!$F$38),Q32,(IF(Q32&gt;Dynamisk!$F$38,Dynamisk!$F$38,#N/A))))-W32-V32-X32</f>
        <v>#N/A</v>
      </c>
      <c r="Z32" t="e">
        <f>IF(OR(Data_sæsontarif!D32=Dynamisk!$E$76,Data_sæsontarif!D32=Dynamisk!$E$77,Data_sæsontarif!D32=Dynamisk!$E$78,Data_sæsontarif!D32=Dynamisk!$E$79),Data_sæsontarif!M32,#N/A)</f>
        <v>#N/A</v>
      </c>
      <c r="AA32" t="e">
        <f>IF(OR(Data_sæsontarif!D32=Dynamisk!$E$72,Data_sæsontarif!D32=Dynamisk!$E$73,Data_sæsontarif!D32=Dynamisk!$E$74,Data_sæsontarif!D32=Dynamisk!$E$75),Data_sæsontarif!M32,#N/A)</f>
        <v>#N/A</v>
      </c>
      <c r="AB32">
        <f>IF(OR(Data_sæsontarif!D32=Dynamisk!$E$68,Data_sæsontarif!D32=Dynamisk!$E$69,Data_sæsontarif!D32=Dynamisk!$E$70,Data_sæsontarif!D32=Dynamisk!$E$71),Data_sæsontarif!M32,#N/A)</f>
        <v>216.3182942438622</v>
      </c>
    </row>
    <row r="33" spans="1:28" x14ac:dyDescent="0.15">
      <c r="A33">
        <v>27</v>
      </c>
      <c r="B33">
        <v>27</v>
      </c>
      <c r="C33" t="s">
        <v>82</v>
      </c>
      <c r="D33" t="str">
        <f t="shared" si="5"/>
        <v>01</v>
      </c>
      <c r="E33" s="1">
        <v>1.1000000000000001</v>
      </c>
      <c r="F33" s="2">
        <f t="shared" si="0"/>
        <v>15.9</v>
      </c>
      <c r="G33" s="1">
        <f>Dynamisk!$C$14</f>
        <v>27.397260273972602</v>
      </c>
      <c r="H33" s="1">
        <f t="shared" si="1"/>
        <v>1.1415525114155252</v>
      </c>
      <c r="I33" s="2">
        <f>Dynamisk!$C$15</f>
        <v>34.246575342465754</v>
      </c>
      <c r="J33" s="2">
        <f>F33/$F$4*Dynamisk!$C$16</f>
        <v>191.58189360326833</v>
      </c>
      <c r="K33" s="2">
        <f t="shared" si="2"/>
        <v>7.98257890013618</v>
      </c>
      <c r="L33" s="2">
        <f>F33/$F$4*Dynamisk!$C$17</f>
        <v>239.47736700408541</v>
      </c>
      <c r="M33" s="2">
        <f>(F33/$F$4)*Dynamisk!$C$16+G33</f>
        <v>218.97915387724092</v>
      </c>
      <c r="N33" s="2">
        <f>Dynamisk!$C$20/365</f>
        <v>34.246575342465754</v>
      </c>
      <c r="O33" s="2">
        <f t="shared" si="3"/>
        <v>1.4269406392694064</v>
      </c>
      <c r="P33" s="2">
        <f>(F33/$F$4)*Dynamisk!$C$16+G33</f>
        <v>218.97915387724092</v>
      </c>
      <c r="Q33" s="2">
        <f t="shared" si="4"/>
        <v>253.22572921970669</v>
      </c>
      <c r="R33" s="17" t="e">
        <f>IF(P33&lt;=Dynamisk!$F$51,Data_kronologisk!P33,#N/A)</f>
        <v>#N/A</v>
      </c>
      <c r="S33" s="22" t="e">
        <f>IF(AND(P33&gt;=Dynamisk!$F$51,P33&lt;=Dynamisk!$F$50),P33,#N/A)</f>
        <v>#N/A</v>
      </c>
      <c r="T33" s="22">
        <f>IF(AND(P33&gt;=Dynamisk!$F$50,P33&lt;=Dynamisk!$F$49),P33,#N/A)</f>
        <v>218.97915387724092</v>
      </c>
      <c r="U33" s="23" t="e">
        <f>IF(P33&gt;=Dynamisk!$F$49,P33,#N/A)</f>
        <v>#N/A</v>
      </c>
      <c r="V33" s="17">
        <f>IF(Q33&gt;=Dynamisk!$F$41,Dynamisk!$F$41,Q33)</f>
        <v>74.703333321584452</v>
      </c>
      <c r="W33" s="22">
        <f>(IF(AND(Q33&gt;=Dynamisk!$F$41,Q33&lt;=Dynamisk!$F$40),Q33,(IF(Q33&gt;Dynamisk!$F$40,Dynamisk!$F$40,#N/A))))-V33</f>
        <v>112.05499998237669</v>
      </c>
      <c r="X33" s="22">
        <f>(IF(AND(Q33&gt;=Dynamisk!$F$40,Q33&lt;=Dynamisk!$F$39),Q33,(IF(Q33&gt;Dynamisk!$F$39,Dynamisk!$F$39,#N/A))))-W33-V33</f>
        <v>66.46739591574557</v>
      </c>
      <c r="Y33" s="23" t="e">
        <f>(IF(AND(Q33&gt;=Dynamisk!$F$39,Q33&lt;=Dynamisk!$F$38),Q33,(IF(Q33&gt;Dynamisk!$F$38,Dynamisk!$F$38,#N/A))))-W33-V33-X33</f>
        <v>#N/A</v>
      </c>
      <c r="Z33" t="e">
        <f>IF(OR(Data_sæsontarif!D33=Dynamisk!$E$76,Data_sæsontarif!D33=Dynamisk!$E$77,Data_sæsontarif!D33=Dynamisk!$E$78,Data_sæsontarif!D33=Dynamisk!$E$79),Data_sæsontarif!M33,#N/A)</f>
        <v>#N/A</v>
      </c>
      <c r="AA33" t="e">
        <f>IF(OR(Data_sæsontarif!D33=Dynamisk!$E$72,Data_sæsontarif!D33=Dynamisk!$E$73,Data_sæsontarif!D33=Dynamisk!$E$74,Data_sæsontarif!D33=Dynamisk!$E$75),Data_sæsontarif!M33,#N/A)</f>
        <v>#N/A</v>
      </c>
      <c r="AB33">
        <f>IF(OR(Data_sæsontarif!D33=Dynamisk!$E$68,Data_sæsontarif!D33=Dynamisk!$E$69,Data_sæsontarif!D33=Dynamisk!$E$70,Data_sæsontarif!D33=Dynamisk!$E$71),Data_sæsontarif!M33,#N/A)</f>
        <v>218.97915387724092</v>
      </c>
    </row>
    <row r="34" spans="1:28" x14ac:dyDescent="0.15">
      <c r="A34">
        <v>28</v>
      </c>
      <c r="B34">
        <v>28</v>
      </c>
      <c r="C34" t="s">
        <v>83</v>
      </c>
      <c r="D34" t="str">
        <f t="shared" si="5"/>
        <v>01</v>
      </c>
      <c r="E34" s="1">
        <v>4.166666666666663E-2</v>
      </c>
      <c r="F34" s="2">
        <f t="shared" si="0"/>
        <v>16.958333333333332</v>
      </c>
      <c r="G34" s="1">
        <f>Dynamisk!$C$14</f>
        <v>27.397260273972602</v>
      </c>
      <c r="H34" s="1">
        <f t="shared" si="1"/>
        <v>1.1415525114155252</v>
      </c>
      <c r="I34" s="2">
        <f>Dynamisk!$C$15</f>
        <v>34.246575342465754</v>
      </c>
      <c r="J34" s="2">
        <f>F34/$F$4*Dynamisk!$C$16</f>
        <v>204.33393788398899</v>
      </c>
      <c r="K34" s="2">
        <f t="shared" si="2"/>
        <v>8.5139140784995408</v>
      </c>
      <c r="L34" s="2">
        <f>F34/$F$4*Dynamisk!$C$17</f>
        <v>255.41742235498623</v>
      </c>
      <c r="M34" s="2">
        <f>(F34/$F$4)*Dynamisk!$C$16+G34</f>
        <v>231.73119815796159</v>
      </c>
      <c r="N34" s="2">
        <f>Dynamisk!$C$20/365</f>
        <v>34.246575342465754</v>
      </c>
      <c r="O34" s="2">
        <f t="shared" si="3"/>
        <v>1.4269406392694064</v>
      </c>
      <c r="P34" s="2">
        <f>(F34/$F$4)*Dynamisk!$C$16+G34</f>
        <v>231.73119815796159</v>
      </c>
      <c r="Q34" s="2">
        <f t="shared" si="4"/>
        <v>265.97777350042736</v>
      </c>
      <c r="R34" s="17" t="e">
        <f>IF(P34&lt;=Dynamisk!$F$51,Data_kronologisk!P34,#N/A)</f>
        <v>#N/A</v>
      </c>
      <c r="S34" s="22" t="e">
        <f>IF(AND(P34&gt;=Dynamisk!$F$51,P34&lt;=Dynamisk!$F$50),P34,#N/A)</f>
        <v>#N/A</v>
      </c>
      <c r="T34" s="22">
        <f>IF(AND(P34&gt;=Dynamisk!$F$50,P34&lt;=Dynamisk!$F$49),P34,#N/A)</f>
        <v>231.73119815796159</v>
      </c>
      <c r="U34" s="23" t="e">
        <f>IF(P34&gt;=Dynamisk!$F$49,P34,#N/A)</f>
        <v>#N/A</v>
      </c>
      <c r="V34" s="17">
        <f>IF(Q34&gt;=Dynamisk!$F$41,Dynamisk!$F$41,Q34)</f>
        <v>74.703333321584452</v>
      </c>
      <c r="W34" s="22">
        <f>(IF(AND(Q34&gt;=Dynamisk!$F$41,Q34&lt;=Dynamisk!$F$40),Q34,(IF(Q34&gt;Dynamisk!$F$40,Dynamisk!$F$40,#N/A))))-V34</f>
        <v>112.05499998237669</v>
      </c>
      <c r="X34" s="22">
        <f>(IF(AND(Q34&gt;=Dynamisk!$F$40,Q34&lt;=Dynamisk!$F$39),Q34,(IF(Q34&gt;Dynamisk!$F$39,Dynamisk!$F$39,#N/A))))-W34-V34</f>
        <v>79.219440196466238</v>
      </c>
      <c r="Y34" s="23" t="e">
        <f>(IF(AND(Q34&gt;=Dynamisk!$F$39,Q34&lt;=Dynamisk!$F$38),Q34,(IF(Q34&gt;Dynamisk!$F$38,Dynamisk!$F$38,#N/A))))-W34-V34-X34</f>
        <v>#N/A</v>
      </c>
      <c r="Z34" t="e">
        <f>IF(OR(Data_sæsontarif!D34=Dynamisk!$E$76,Data_sæsontarif!D34=Dynamisk!$E$77,Data_sæsontarif!D34=Dynamisk!$E$78,Data_sæsontarif!D34=Dynamisk!$E$79),Data_sæsontarif!M34,#N/A)</f>
        <v>#N/A</v>
      </c>
      <c r="AA34" t="e">
        <f>IF(OR(Data_sæsontarif!D34=Dynamisk!$E$72,Data_sæsontarif!D34=Dynamisk!$E$73,Data_sæsontarif!D34=Dynamisk!$E$74,Data_sæsontarif!D34=Dynamisk!$E$75),Data_sæsontarif!M34,#N/A)</f>
        <v>#N/A</v>
      </c>
      <c r="AB34">
        <f>IF(OR(Data_sæsontarif!D34=Dynamisk!$E$68,Data_sæsontarif!D34=Dynamisk!$E$69,Data_sæsontarif!D34=Dynamisk!$E$70,Data_sæsontarif!D34=Dynamisk!$E$71),Data_sæsontarif!M34,#N/A)</f>
        <v>231.73119815796159</v>
      </c>
    </row>
    <row r="35" spans="1:28" x14ac:dyDescent="0.15">
      <c r="A35">
        <v>29</v>
      </c>
      <c r="B35">
        <v>29</v>
      </c>
      <c r="C35" t="s">
        <v>84</v>
      </c>
      <c r="D35" t="str">
        <f t="shared" si="5"/>
        <v>01</v>
      </c>
      <c r="E35" s="1">
        <v>-2.7416666666666671</v>
      </c>
      <c r="F35" s="2">
        <f t="shared" si="0"/>
        <v>19.741666666666667</v>
      </c>
      <c r="G35" s="1">
        <f>Dynamisk!$C$14</f>
        <v>27.397260273972602</v>
      </c>
      <c r="H35" s="1">
        <f t="shared" si="1"/>
        <v>1.1415525114155252</v>
      </c>
      <c r="I35" s="2">
        <f>Dynamisk!$C$15</f>
        <v>34.246575342465754</v>
      </c>
      <c r="J35" s="2">
        <f>F35/$F$4*Dynamisk!$C$16</f>
        <v>237.87081024430958</v>
      </c>
      <c r="K35" s="2">
        <f t="shared" si="2"/>
        <v>9.9112837601795665</v>
      </c>
      <c r="L35" s="2">
        <f>F35/$F$4*Dynamisk!$C$17</f>
        <v>297.33851280538698</v>
      </c>
      <c r="M35" s="2">
        <f>(F35/$F$4)*Dynamisk!$C$16+G35</f>
        <v>265.26807051828217</v>
      </c>
      <c r="N35" s="2">
        <f>Dynamisk!$C$20/365</f>
        <v>34.246575342465754</v>
      </c>
      <c r="O35" s="2">
        <f t="shared" si="3"/>
        <v>1.4269406392694064</v>
      </c>
      <c r="P35" s="2">
        <f>(F35/$F$4)*Dynamisk!$C$16+G35</f>
        <v>265.26807051828217</v>
      </c>
      <c r="Q35" s="2">
        <f t="shared" si="4"/>
        <v>299.51464586074792</v>
      </c>
      <c r="R35" s="17" t="e">
        <f>IF(P35&lt;=Dynamisk!$F$51,Data_kronologisk!P35,#N/A)</f>
        <v>#N/A</v>
      </c>
      <c r="S35" s="22" t="e">
        <f>IF(AND(P35&gt;=Dynamisk!$F$51,P35&lt;=Dynamisk!$F$50),P35,#N/A)</f>
        <v>#N/A</v>
      </c>
      <c r="T35" s="22">
        <f>IF(AND(P35&gt;=Dynamisk!$F$50,P35&lt;=Dynamisk!$F$49),P35,#N/A)</f>
        <v>265.26807051828217</v>
      </c>
      <c r="U35" s="23" t="e">
        <f>IF(P35&gt;=Dynamisk!$F$49,P35,#N/A)</f>
        <v>#N/A</v>
      </c>
      <c r="V35" s="17">
        <f>IF(Q35&gt;=Dynamisk!$F$41,Dynamisk!$F$41,Q35)</f>
        <v>74.703333321584452</v>
      </c>
      <c r="W35" s="22">
        <f>(IF(AND(Q35&gt;=Dynamisk!$F$41,Q35&lt;=Dynamisk!$F$40),Q35,(IF(Q35&gt;Dynamisk!$F$40,Dynamisk!$F$40,#N/A))))-V35</f>
        <v>112.05499998237669</v>
      </c>
      <c r="X35" s="22">
        <f>(IF(AND(Q35&gt;=Dynamisk!$F$40,Q35&lt;=Dynamisk!$F$39),Q35,(IF(Q35&gt;Dynamisk!$F$39,Dynamisk!$F$39,#N/A))))-W35-V35</f>
        <v>112.05499998237669</v>
      </c>
      <c r="Y35" s="23">
        <f>(IF(AND(Q35&gt;=Dynamisk!$F$39,Q35&lt;=Dynamisk!$F$38),Q35,(IF(Q35&gt;Dynamisk!$F$38,Dynamisk!$F$38,#N/A))))-W35-V35-X35</f>
        <v>0.7013125744101103</v>
      </c>
      <c r="Z35" t="e">
        <f>IF(OR(Data_sæsontarif!D35=Dynamisk!$E$76,Data_sæsontarif!D35=Dynamisk!$E$77,Data_sæsontarif!D35=Dynamisk!$E$78,Data_sæsontarif!D35=Dynamisk!$E$79),Data_sæsontarif!M35,#N/A)</f>
        <v>#N/A</v>
      </c>
      <c r="AA35" t="e">
        <f>IF(OR(Data_sæsontarif!D35=Dynamisk!$E$72,Data_sæsontarif!D35=Dynamisk!$E$73,Data_sæsontarif!D35=Dynamisk!$E$74,Data_sæsontarif!D35=Dynamisk!$E$75),Data_sæsontarif!M35,#N/A)</f>
        <v>#N/A</v>
      </c>
      <c r="AB35">
        <f>IF(OR(Data_sæsontarif!D35=Dynamisk!$E$68,Data_sæsontarif!D35=Dynamisk!$E$69,Data_sæsontarif!D35=Dynamisk!$E$70,Data_sæsontarif!D35=Dynamisk!$E$71),Data_sæsontarif!M35,#N/A)</f>
        <v>265.26807051828217</v>
      </c>
    </row>
    <row r="36" spans="1:28" x14ac:dyDescent="0.15">
      <c r="A36">
        <v>30</v>
      </c>
      <c r="B36">
        <v>30</v>
      </c>
      <c r="C36" t="s">
        <v>85</v>
      </c>
      <c r="D36" t="str">
        <f t="shared" si="5"/>
        <v>01</v>
      </c>
      <c r="E36" s="1">
        <v>-1.3749999999999993</v>
      </c>
      <c r="F36" s="2">
        <f t="shared" si="0"/>
        <v>18.375</v>
      </c>
      <c r="G36" s="1">
        <f>Dynamisk!$C$14</f>
        <v>27.397260273972602</v>
      </c>
      <c r="H36" s="1">
        <f t="shared" si="1"/>
        <v>1.1415525114155252</v>
      </c>
      <c r="I36" s="2">
        <f>Dynamisk!$C$15</f>
        <v>34.246575342465754</v>
      </c>
      <c r="J36" s="2">
        <f>F36/$F$4*Dynamisk!$C$16</f>
        <v>221.40360345660727</v>
      </c>
      <c r="K36" s="2">
        <f t="shared" si="2"/>
        <v>9.225150144025303</v>
      </c>
      <c r="L36" s="2">
        <f>F36/$F$4*Dynamisk!$C$17</f>
        <v>276.75450432075911</v>
      </c>
      <c r="M36" s="2">
        <f>(F36/$F$4)*Dynamisk!$C$16+G36</f>
        <v>248.80086373057986</v>
      </c>
      <c r="N36" s="2">
        <f>Dynamisk!$C$20/365</f>
        <v>34.246575342465754</v>
      </c>
      <c r="O36" s="2">
        <f t="shared" si="3"/>
        <v>1.4269406392694064</v>
      </c>
      <c r="P36" s="2">
        <f>(F36/$F$4)*Dynamisk!$C$16+G36</f>
        <v>248.80086373057986</v>
      </c>
      <c r="Q36" s="2">
        <f t="shared" si="4"/>
        <v>283.04743907304567</v>
      </c>
      <c r="R36" s="17" t="e">
        <f>IF(P36&lt;=Dynamisk!$F$51,Data_kronologisk!P36,#N/A)</f>
        <v>#N/A</v>
      </c>
      <c r="S36" s="22" t="e">
        <f>IF(AND(P36&gt;=Dynamisk!$F$51,P36&lt;=Dynamisk!$F$50),P36,#N/A)</f>
        <v>#N/A</v>
      </c>
      <c r="T36" s="22">
        <f>IF(AND(P36&gt;=Dynamisk!$F$50,P36&lt;=Dynamisk!$F$49),P36,#N/A)</f>
        <v>248.80086373057986</v>
      </c>
      <c r="U36" s="23" t="e">
        <f>IF(P36&gt;=Dynamisk!$F$49,P36,#N/A)</f>
        <v>#N/A</v>
      </c>
      <c r="V36" s="17">
        <f>IF(Q36&gt;=Dynamisk!$F$41,Dynamisk!$F$41,Q36)</f>
        <v>74.703333321584452</v>
      </c>
      <c r="W36" s="22">
        <f>(IF(AND(Q36&gt;=Dynamisk!$F$41,Q36&lt;=Dynamisk!$F$40),Q36,(IF(Q36&gt;Dynamisk!$F$40,Dynamisk!$F$40,#N/A))))-V36</f>
        <v>112.05499998237669</v>
      </c>
      <c r="X36" s="22">
        <f>(IF(AND(Q36&gt;=Dynamisk!$F$40,Q36&lt;=Dynamisk!$F$39),Q36,(IF(Q36&gt;Dynamisk!$F$39,Dynamisk!$F$39,#N/A))))-W36-V36</f>
        <v>96.289105769084543</v>
      </c>
      <c r="Y36" s="23" t="e">
        <f>(IF(AND(Q36&gt;=Dynamisk!$F$39,Q36&lt;=Dynamisk!$F$38),Q36,(IF(Q36&gt;Dynamisk!$F$38,Dynamisk!$F$38,#N/A))))-W36-V36-X36</f>
        <v>#N/A</v>
      </c>
      <c r="Z36" t="e">
        <f>IF(OR(Data_sæsontarif!D36=Dynamisk!$E$76,Data_sæsontarif!D36=Dynamisk!$E$77,Data_sæsontarif!D36=Dynamisk!$E$78,Data_sæsontarif!D36=Dynamisk!$E$79),Data_sæsontarif!M36,#N/A)</f>
        <v>#N/A</v>
      </c>
      <c r="AA36" t="e">
        <f>IF(OR(Data_sæsontarif!D36=Dynamisk!$E$72,Data_sæsontarif!D36=Dynamisk!$E$73,Data_sæsontarif!D36=Dynamisk!$E$74,Data_sæsontarif!D36=Dynamisk!$E$75),Data_sæsontarif!M36,#N/A)</f>
        <v>#N/A</v>
      </c>
      <c r="AB36">
        <f>IF(OR(Data_sæsontarif!D36=Dynamisk!$E$68,Data_sæsontarif!D36=Dynamisk!$E$69,Data_sæsontarif!D36=Dynamisk!$E$70,Data_sæsontarif!D36=Dynamisk!$E$71),Data_sæsontarif!M36,#N/A)</f>
        <v>248.80086373057986</v>
      </c>
    </row>
    <row r="37" spans="1:28" x14ac:dyDescent="0.15">
      <c r="A37">
        <v>31</v>
      </c>
      <c r="B37">
        <v>31</v>
      </c>
      <c r="C37" t="s">
        <v>86</v>
      </c>
      <c r="D37" t="str">
        <f t="shared" si="5"/>
        <v>01</v>
      </c>
      <c r="E37" s="1">
        <v>0.51666666666666672</v>
      </c>
      <c r="F37" s="2">
        <f t="shared" si="0"/>
        <v>16.483333333333334</v>
      </c>
      <c r="G37" s="1">
        <f>Dynamisk!$C$14</f>
        <v>27.397260273972602</v>
      </c>
      <c r="H37" s="1">
        <f t="shared" si="1"/>
        <v>1.1415525114155252</v>
      </c>
      <c r="I37" s="2">
        <f>Dynamisk!$C$15</f>
        <v>34.246575342465754</v>
      </c>
      <c r="J37" s="2">
        <f>F37/$F$4*Dynamisk!$C$16</f>
        <v>198.6105794272876</v>
      </c>
      <c r="K37" s="2">
        <f t="shared" si="2"/>
        <v>8.2754408094703162</v>
      </c>
      <c r="L37" s="2">
        <f>F37/$F$4*Dynamisk!$C$17</f>
        <v>248.26322428410953</v>
      </c>
      <c r="M37" s="2">
        <f>(F37/$F$4)*Dynamisk!$C$16+G37</f>
        <v>226.0078397012602</v>
      </c>
      <c r="N37" s="2">
        <f>Dynamisk!$C$20/365</f>
        <v>34.246575342465754</v>
      </c>
      <c r="O37" s="2">
        <f t="shared" si="3"/>
        <v>1.4269406392694064</v>
      </c>
      <c r="P37" s="2">
        <f>(F37/$F$4)*Dynamisk!$C$16+G37</f>
        <v>226.0078397012602</v>
      </c>
      <c r="Q37" s="2">
        <f t="shared" si="4"/>
        <v>260.25441504372594</v>
      </c>
      <c r="R37" s="17" t="e">
        <f>IF(P37&lt;=Dynamisk!$F$51,Data_kronologisk!P37,#N/A)</f>
        <v>#N/A</v>
      </c>
      <c r="S37" s="22" t="e">
        <f>IF(AND(P37&gt;=Dynamisk!$F$51,P37&lt;=Dynamisk!$F$50),P37,#N/A)</f>
        <v>#N/A</v>
      </c>
      <c r="T37" s="22">
        <f>IF(AND(P37&gt;=Dynamisk!$F$50,P37&lt;=Dynamisk!$F$49),P37,#N/A)</f>
        <v>226.0078397012602</v>
      </c>
      <c r="U37" s="23" t="e">
        <f>IF(P37&gt;=Dynamisk!$F$49,P37,#N/A)</f>
        <v>#N/A</v>
      </c>
      <c r="V37" s="17">
        <f>IF(Q37&gt;=Dynamisk!$F$41,Dynamisk!$F$41,Q37)</f>
        <v>74.703333321584452</v>
      </c>
      <c r="W37" s="22">
        <f>(IF(AND(Q37&gt;=Dynamisk!$F$41,Q37&lt;=Dynamisk!$F$40),Q37,(IF(Q37&gt;Dynamisk!$F$40,Dynamisk!$F$40,#N/A))))-V37</f>
        <v>112.05499998237669</v>
      </c>
      <c r="X37" s="22">
        <f>(IF(AND(Q37&gt;=Dynamisk!$F$40,Q37&lt;=Dynamisk!$F$39),Q37,(IF(Q37&gt;Dynamisk!$F$39,Dynamisk!$F$39,#N/A))))-W37-V37</f>
        <v>73.496081739764819</v>
      </c>
      <c r="Y37" s="23" t="e">
        <f>(IF(AND(Q37&gt;=Dynamisk!$F$39,Q37&lt;=Dynamisk!$F$38),Q37,(IF(Q37&gt;Dynamisk!$F$38,Dynamisk!$F$38,#N/A))))-W37-V37-X37</f>
        <v>#N/A</v>
      </c>
      <c r="Z37" t="e">
        <f>IF(OR(Data_sæsontarif!D37=Dynamisk!$E$76,Data_sæsontarif!D37=Dynamisk!$E$77,Data_sæsontarif!D37=Dynamisk!$E$78,Data_sæsontarif!D37=Dynamisk!$E$79),Data_sæsontarif!M37,#N/A)</f>
        <v>#N/A</v>
      </c>
      <c r="AA37" t="e">
        <f>IF(OR(Data_sæsontarif!D37=Dynamisk!$E$72,Data_sæsontarif!D37=Dynamisk!$E$73,Data_sæsontarif!D37=Dynamisk!$E$74,Data_sæsontarif!D37=Dynamisk!$E$75),Data_sæsontarif!M37,#N/A)</f>
        <v>#N/A</v>
      </c>
      <c r="AB37">
        <f>IF(OR(Data_sæsontarif!D37=Dynamisk!$E$68,Data_sæsontarif!D37=Dynamisk!$E$69,Data_sæsontarif!D37=Dynamisk!$E$70,Data_sæsontarif!D37=Dynamisk!$E$71),Data_sæsontarif!M37,#N/A)</f>
        <v>226.0078397012602</v>
      </c>
    </row>
    <row r="38" spans="1:28" x14ac:dyDescent="0.15">
      <c r="A38">
        <v>32</v>
      </c>
      <c r="B38">
        <v>32</v>
      </c>
      <c r="C38" t="s">
        <v>87</v>
      </c>
      <c r="D38" t="str">
        <f t="shared" si="5"/>
        <v>02</v>
      </c>
      <c r="E38" s="1">
        <v>-1.6916666666666664</v>
      </c>
      <c r="F38" s="2">
        <f t="shared" si="0"/>
        <v>18.691666666666666</v>
      </c>
      <c r="G38" s="1">
        <f>Dynamisk!$C$14</f>
        <v>27.397260273972602</v>
      </c>
      <c r="H38" s="1">
        <f t="shared" si="1"/>
        <v>1.1415525114155252</v>
      </c>
      <c r="I38" s="2">
        <f>Dynamisk!$C$15</f>
        <v>34.246575342465754</v>
      </c>
      <c r="J38" s="2">
        <f>F38/$F$4*Dynamisk!$C$16</f>
        <v>225.21917576107487</v>
      </c>
      <c r="K38" s="2">
        <f t="shared" si="2"/>
        <v>9.38413232337812</v>
      </c>
      <c r="L38" s="2">
        <f>F38/$F$4*Dynamisk!$C$17</f>
        <v>281.52396970134356</v>
      </c>
      <c r="M38" s="2">
        <f>(F38/$F$4)*Dynamisk!$C$16+G38</f>
        <v>252.61643603504746</v>
      </c>
      <c r="N38" s="2">
        <f>Dynamisk!$C$20/365</f>
        <v>34.246575342465754</v>
      </c>
      <c r="O38" s="2">
        <f t="shared" si="3"/>
        <v>1.4269406392694064</v>
      </c>
      <c r="P38" s="2">
        <f>(F38/$F$4)*Dynamisk!$C$16+G38</f>
        <v>252.61643603504746</v>
      </c>
      <c r="Q38" s="2">
        <f t="shared" si="4"/>
        <v>286.8630113775132</v>
      </c>
      <c r="R38" s="17" t="e">
        <f>IF(P38&lt;=Dynamisk!$F$51,Data_kronologisk!P38,#N/A)</f>
        <v>#N/A</v>
      </c>
      <c r="S38" s="22" t="e">
        <f>IF(AND(P38&gt;=Dynamisk!$F$51,P38&lt;=Dynamisk!$F$50),P38,#N/A)</f>
        <v>#N/A</v>
      </c>
      <c r="T38" s="22">
        <f>IF(AND(P38&gt;=Dynamisk!$F$50,P38&lt;=Dynamisk!$F$49),P38,#N/A)</f>
        <v>252.61643603504746</v>
      </c>
      <c r="U38" s="23" t="e">
        <f>IF(P38&gt;=Dynamisk!$F$49,P38,#N/A)</f>
        <v>#N/A</v>
      </c>
      <c r="V38" s="17">
        <f>IF(Q38&gt;=Dynamisk!$F$41,Dynamisk!$F$41,Q38)</f>
        <v>74.703333321584452</v>
      </c>
      <c r="W38" s="22">
        <f>(IF(AND(Q38&gt;=Dynamisk!$F$41,Q38&lt;=Dynamisk!$F$40),Q38,(IF(Q38&gt;Dynamisk!$F$40,Dynamisk!$F$40,#N/A))))-V38</f>
        <v>112.05499998237669</v>
      </c>
      <c r="X38" s="22">
        <f>(IF(AND(Q38&gt;=Dynamisk!$F$40,Q38&lt;=Dynamisk!$F$39),Q38,(IF(Q38&gt;Dynamisk!$F$39,Dynamisk!$F$39,#N/A))))-W38-V38</f>
        <v>100.10467807355208</v>
      </c>
      <c r="Y38" s="23" t="e">
        <f>(IF(AND(Q38&gt;=Dynamisk!$F$39,Q38&lt;=Dynamisk!$F$38),Q38,(IF(Q38&gt;Dynamisk!$F$38,Dynamisk!$F$38,#N/A))))-W38-V38-X38</f>
        <v>#N/A</v>
      </c>
      <c r="Z38" t="e">
        <f>IF(OR(Data_sæsontarif!D38=Dynamisk!$E$76,Data_sæsontarif!D38=Dynamisk!$E$77,Data_sæsontarif!D38=Dynamisk!$E$78,Data_sæsontarif!D38=Dynamisk!$E$79),Data_sæsontarif!M38,#N/A)</f>
        <v>#N/A</v>
      </c>
      <c r="AA38" t="e">
        <f>IF(OR(Data_sæsontarif!D38=Dynamisk!$E$72,Data_sæsontarif!D38=Dynamisk!$E$73,Data_sæsontarif!D38=Dynamisk!$E$74,Data_sæsontarif!D38=Dynamisk!$E$75),Data_sæsontarif!M38,#N/A)</f>
        <v>#N/A</v>
      </c>
      <c r="AB38">
        <f>IF(OR(Data_sæsontarif!D38=Dynamisk!$E$68,Data_sæsontarif!D38=Dynamisk!$E$69,Data_sæsontarif!D38=Dynamisk!$E$70,Data_sæsontarif!D38=Dynamisk!$E$71),Data_sæsontarif!M38,#N/A)</f>
        <v>252.61643603504746</v>
      </c>
    </row>
    <row r="39" spans="1:28" x14ac:dyDescent="0.15">
      <c r="A39">
        <v>33</v>
      </c>
      <c r="B39">
        <v>33</v>
      </c>
      <c r="C39" t="s">
        <v>88</v>
      </c>
      <c r="D39" t="str">
        <f t="shared" si="5"/>
        <v>02</v>
      </c>
      <c r="E39" s="1">
        <v>-0.26250000000000001</v>
      </c>
      <c r="F39" s="2">
        <f t="shared" si="0"/>
        <v>17.262499999999999</v>
      </c>
      <c r="G39" s="1">
        <f>Dynamisk!$C$14</f>
        <v>27.397260273972602</v>
      </c>
      <c r="H39" s="1">
        <f t="shared" si="1"/>
        <v>1.1415525114155252</v>
      </c>
      <c r="I39" s="2">
        <f>Dynamisk!$C$15</f>
        <v>34.246575342465754</v>
      </c>
      <c r="J39" s="2">
        <f>F39/$F$4*Dynamisk!$C$16</f>
        <v>207.99889549222763</v>
      </c>
      <c r="K39" s="2">
        <f t="shared" si="2"/>
        <v>8.6666206455094841</v>
      </c>
      <c r="L39" s="2">
        <f>F39/$F$4*Dynamisk!$C$17</f>
        <v>259.99861936528453</v>
      </c>
      <c r="M39" s="2">
        <f>(F39/$F$4)*Dynamisk!$C$16+G39</f>
        <v>235.39615576620022</v>
      </c>
      <c r="N39" s="2">
        <f>Dynamisk!$C$20/365</f>
        <v>34.246575342465754</v>
      </c>
      <c r="O39" s="2">
        <f t="shared" si="3"/>
        <v>1.4269406392694064</v>
      </c>
      <c r="P39" s="2">
        <f>(F39/$F$4)*Dynamisk!$C$16+G39</f>
        <v>235.39615576620022</v>
      </c>
      <c r="Q39" s="2">
        <f t="shared" si="4"/>
        <v>269.642731108666</v>
      </c>
      <c r="R39" s="17" t="e">
        <f>IF(P39&lt;=Dynamisk!$F$51,Data_kronologisk!P39,#N/A)</f>
        <v>#N/A</v>
      </c>
      <c r="S39" s="22" t="e">
        <f>IF(AND(P39&gt;=Dynamisk!$F$51,P39&lt;=Dynamisk!$F$50),P39,#N/A)</f>
        <v>#N/A</v>
      </c>
      <c r="T39" s="22">
        <f>IF(AND(P39&gt;=Dynamisk!$F$50,P39&lt;=Dynamisk!$F$49),P39,#N/A)</f>
        <v>235.39615576620022</v>
      </c>
      <c r="U39" s="23" t="e">
        <f>IF(P39&gt;=Dynamisk!$F$49,P39,#N/A)</f>
        <v>#N/A</v>
      </c>
      <c r="V39" s="17">
        <f>IF(Q39&gt;=Dynamisk!$F$41,Dynamisk!$F$41,Q39)</f>
        <v>74.703333321584452</v>
      </c>
      <c r="W39" s="22">
        <f>(IF(AND(Q39&gt;=Dynamisk!$F$41,Q39&lt;=Dynamisk!$F$40),Q39,(IF(Q39&gt;Dynamisk!$F$40,Dynamisk!$F$40,#N/A))))-V39</f>
        <v>112.05499998237669</v>
      </c>
      <c r="X39" s="22">
        <f>(IF(AND(Q39&gt;=Dynamisk!$F$40,Q39&lt;=Dynamisk!$F$39),Q39,(IF(Q39&gt;Dynamisk!$F$39,Dynamisk!$F$39,#N/A))))-W39-V39</f>
        <v>82.884397804704875</v>
      </c>
      <c r="Y39" s="23" t="e">
        <f>(IF(AND(Q39&gt;=Dynamisk!$F$39,Q39&lt;=Dynamisk!$F$38),Q39,(IF(Q39&gt;Dynamisk!$F$38,Dynamisk!$F$38,#N/A))))-W39-V39-X39</f>
        <v>#N/A</v>
      </c>
      <c r="Z39" t="e">
        <f>IF(OR(Data_sæsontarif!D39=Dynamisk!$E$76,Data_sæsontarif!D39=Dynamisk!$E$77,Data_sæsontarif!D39=Dynamisk!$E$78,Data_sæsontarif!D39=Dynamisk!$E$79),Data_sæsontarif!M39,#N/A)</f>
        <v>#N/A</v>
      </c>
      <c r="AA39" t="e">
        <f>IF(OR(Data_sæsontarif!D39=Dynamisk!$E$72,Data_sæsontarif!D39=Dynamisk!$E$73,Data_sæsontarif!D39=Dynamisk!$E$74,Data_sæsontarif!D39=Dynamisk!$E$75),Data_sæsontarif!M39,#N/A)</f>
        <v>#N/A</v>
      </c>
      <c r="AB39">
        <f>IF(OR(Data_sæsontarif!D39=Dynamisk!$E$68,Data_sæsontarif!D39=Dynamisk!$E$69,Data_sæsontarif!D39=Dynamisk!$E$70,Data_sæsontarif!D39=Dynamisk!$E$71),Data_sæsontarif!M39,#N/A)</f>
        <v>235.39615576620022</v>
      </c>
    </row>
    <row r="40" spans="1:28" x14ac:dyDescent="0.15">
      <c r="A40">
        <v>34</v>
      </c>
      <c r="B40">
        <v>34</v>
      </c>
      <c r="C40" t="s">
        <v>89</v>
      </c>
      <c r="D40" t="str">
        <f t="shared" si="5"/>
        <v>02</v>
      </c>
      <c r="E40" s="1">
        <v>0.6791666666666667</v>
      </c>
      <c r="F40" s="2">
        <f t="shared" si="0"/>
        <v>16.320833333333333</v>
      </c>
      <c r="G40" s="1">
        <f>Dynamisk!$C$14</f>
        <v>27.397260273972602</v>
      </c>
      <c r="H40" s="1">
        <f t="shared" si="1"/>
        <v>1.1415525114155252</v>
      </c>
      <c r="I40" s="2">
        <f>Dynamisk!$C$15</f>
        <v>34.246575342465754</v>
      </c>
      <c r="J40" s="2">
        <f>F40/$F$4*Dynamisk!$C$16</f>
        <v>196.6525883763108</v>
      </c>
      <c r="K40" s="2">
        <f t="shared" si="2"/>
        <v>8.1938578490129501</v>
      </c>
      <c r="L40" s="2">
        <f>F40/$F$4*Dynamisk!$C$17</f>
        <v>245.81573547038852</v>
      </c>
      <c r="M40" s="2">
        <f>(F40/$F$4)*Dynamisk!$C$16+G40</f>
        <v>224.04984865028339</v>
      </c>
      <c r="N40" s="2">
        <f>Dynamisk!$C$20/365</f>
        <v>34.246575342465754</v>
      </c>
      <c r="O40" s="2">
        <f t="shared" si="3"/>
        <v>1.4269406392694064</v>
      </c>
      <c r="P40" s="2">
        <f>(F40/$F$4)*Dynamisk!$C$16+G40</f>
        <v>224.04984865028339</v>
      </c>
      <c r="Q40" s="2">
        <f t="shared" si="4"/>
        <v>258.29642399274917</v>
      </c>
      <c r="R40" s="17" t="e">
        <f>IF(P40&lt;=Dynamisk!$F$51,Data_kronologisk!P40,#N/A)</f>
        <v>#N/A</v>
      </c>
      <c r="S40" s="22" t="e">
        <f>IF(AND(P40&gt;=Dynamisk!$F$51,P40&lt;=Dynamisk!$F$50),P40,#N/A)</f>
        <v>#N/A</v>
      </c>
      <c r="T40" s="22">
        <f>IF(AND(P40&gt;=Dynamisk!$F$50,P40&lt;=Dynamisk!$F$49),P40,#N/A)</f>
        <v>224.04984865028339</v>
      </c>
      <c r="U40" s="23" t="e">
        <f>IF(P40&gt;=Dynamisk!$F$49,P40,#N/A)</f>
        <v>#N/A</v>
      </c>
      <c r="V40" s="17">
        <f>IF(Q40&gt;=Dynamisk!$F$41,Dynamisk!$F$41,Q40)</f>
        <v>74.703333321584452</v>
      </c>
      <c r="W40" s="22">
        <f>(IF(AND(Q40&gt;=Dynamisk!$F$41,Q40&lt;=Dynamisk!$F$40),Q40,(IF(Q40&gt;Dynamisk!$F$40,Dynamisk!$F$40,#N/A))))-V40</f>
        <v>112.05499998237669</v>
      </c>
      <c r="X40" s="22">
        <f>(IF(AND(Q40&gt;=Dynamisk!$F$40,Q40&lt;=Dynamisk!$F$39),Q40,(IF(Q40&gt;Dynamisk!$F$39,Dynamisk!$F$39,#N/A))))-W40-V40</f>
        <v>71.538090688788046</v>
      </c>
      <c r="Y40" s="23" t="e">
        <f>(IF(AND(Q40&gt;=Dynamisk!$F$39,Q40&lt;=Dynamisk!$F$38),Q40,(IF(Q40&gt;Dynamisk!$F$38,Dynamisk!$F$38,#N/A))))-W40-V40-X40</f>
        <v>#N/A</v>
      </c>
      <c r="Z40" t="e">
        <f>IF(OR(Data_sæsontarif!D40=Dynamisk!$E$76,Data_sæsontarif!D40=Dynamisk!$E$77,Data_sæsontarif!D40=Dynamisk!$E$78,Data_sæsontarif!D40=Dynamisk!$E$79),Data_sæsontarif!M40,#N/A)</f>
        <v>#N/A</v>
      </c>
      <c r="AA40" t="e">
        <f>IF(OR(Data_sæsontarif!D40=Dynamisk!$E$72,Data_sæsontarif!D40=Dynamisk!$E$73,Data_sæsontarif!D40=Dynamisk!$E$74,Data_sæsontarif!D40=Dynamisk!$E$75),Data_sæsontarif!M40,#N/A)</f>
        <v>#N/A</v>
      </c>
      <c r="AB40">
        <f>IF(OR(Data_sæsontarif!D40=Dynamisk!$E$68,Data_sæsontarif!D40=Dynamisk!$E$69,Data_sæsontarif!D40=Dynamisk!$E$70,Data_sæsontarif!D40=Dynamisk!$E$71),Data_sæsontarif!M40,#N/A)</f>
        <v>224.04984865028339</v>
      </c>
    </row>
    <row r="41" spans="1:28" x14ac:dyDescent="0.15">
      <c r="A41">
        <v>35</v>
      </c>
      <c r="B41">
        <v>35</v>
      </c>
      <c r="C41" t="s">
        <v>90</v>
      </c>
      <c r="D41" t="str">
        <f t="shared" si="5"/>
        <v>02</v>
      </c>
      <c r="E41" s="1">
        <v>0.53749999999999998</v>
      </c>
      <c r="F41" s="2">
        <f t="shared" si="0"/>
        <v>16.462499999999999</v>
      </c>
      <c r="G41" s="1">
        <f>Dynamisk!$C$14</f>
        <v>27.397260273972602</v>
      </c>
      <c r="H41" s="1">
        <f t="shared" si="1"/>
        <v>1.1415525114155252</v>
      </c>
      <c r="I41" s="2">
        <f>Dynamisk!$C$15</f>
        <v>34.246575342465754</v>
      </c>
      <c r="J41" s="2">
        <f>F41/$F$4*Dynamisk!$C$16</f>
        <v>198.35955493357261</v>
      </c>
      <c r="K41" s="2">
        <f t="shared" si="2"/>
        <v>8.2649814555655254</v>
      </c>
      <c r="L41" s="2">
        <f>F41/$F$4*Dynamisk!$C$17</f>
        <v>247.94944366696575</v>
      </c>
      <c r="M41" s="2">
        <f>(F41/$F$4)*Dynamisk!$C$16+G41</f>
        <v>225.7568152075452</v>
      </c>
      <c r="N41" s="2">
        <f>Dynamisk!$C$20/365</f>
        <v>34.246575342465754</v>
      </c>
      <c r="O41" s="2">
        <f t="shared" si="3"/>
        <v>1.4269406392694064</v>
      </c>
      <c r="P41" s="2">
        <f>(F41/$F$4)*Dynamisk!$C$16+G41</f>
        <v>225.7568152075452</v>
      </c>
      <c r="Q41" s="2">
        <f t="shared" si="4"/>
        <v>260.00339055001098</v>
      </c>
      <c r="R41" s="17" t="e">
        <f>IF(P41&lt;=Dynamisk!$F$51,Data_kronologisk!P41,#N/A)</f>
        <v>#N/A</v>
      </c>
      <c r="S41" s="22" t="e">
        <f>IF(AND(P41&gt;=Dynamisk!$F$51,P41&lt;=Dynamisk!$F$50),P41,#N/A)</f>
        <v>#N/A</v>
      </c>
      <c r="T41" s="22">
        <f>IF(AND(P41&gt;=Dynamisk!$F$50,P41&lt;=Dynamisk!$F$49),P41,#N/A)</f>
        <v>225.7568152075452</v>
      </c>
      <c r="U41" s="23" t="e">
        <f>IF(P41&gt;=Dynamisk!$F$49,P41,#N/A)</f>
        <v>#N/A</v>
      </c>
      <c r="V41" s="17">
        <f>IF(Q41&gt;=Dynamisk!$F$41,Dynamisk!$F$41,Q41)</f>
        <v>74.703333321584452</v>
      </c>
      <c r="W41" s="22">
        <f>(IF(AND(Q41&gt;=Dynamisk!$F$41,Q41&lt;=Dynamisk!$F$40),Q41,(IF(Q41&gt;Dynamisk!$F$40,Dynamisk!$F$40,#N/A))))-V41</f>
        <v>112.05499998237669</v>
      </c>
      <c r="X41" s="22">
        <f>(IF(AND(Q41&gt;=Dynamisk!$F$40,Q41&lt;=Dynamisk!$F$39),Q41,(IF(Q41&gt;Dynamisk!$F$39,Dynamisk!$F$39,#N/A))))-W41-V41</f>
        <v>73.245057246049853</v>
      </c>
      <c r="Y41" s="23" t="e">
        <f>(IF(AND(Q41&gt;=Dynamisk!$F$39,Q41&lt;=Dynamisk!$F$38),Q41,(IF(Q41&gt;Dynamisk!$F$38,Dynamisk!$F$38,#N/A))))-W41-V41-X41</f>
        <v>#N/A</v>
      </c>
      <c r="Z41" t="e">
        <f>IF(OR(Data_sæsontarif!D41=Dynamisk!$E$76,Data_sæsontarif!D41=Dynamisk!$E$77,Data_sæsontarif!D41=Dynamisk!$E$78,Data_sæsontarif!D41=Dynamisk!$E$79),Data_sæsontarif!M41,#N/A)</f>
        <v>#N/A</v>
      </c>
      <c r="AA41" t="e">
        <f>IF(OR(Data_sæsontarif!D41=Dynamisk!$E$72,Data_sæsontarif!D41=Dynamisk!$E$73,Data_sæsontarif!D41=Dynamisk!$E$74,Data_sæsontarif!D41=Dynamisk!$E$75),Data_sæsontarif!M41,#N/A)</f>
        <v>#N/A</v>
      </c>
      <c r="AB41">
        <f>IF(OR(Data_sæsontarif!D41=Dynamisk!$E$68,Data_sæsontarif!D41=Dynamisk!$E$69,Data_sæsontarif!D41=Dynamisk!$E$70,Data_sæsontarif!D41=Dynamisk!$E$71),Data_sæsontarif!M41,#N/A)</f>
        <v>225.7568152075452</v>
      </c>
    </row>
    <row r="42" spans="1:28" x14ac:dyDescent="0.15">
      <c r="A42">
        <v>36</v>
      </c>
      <c r="B42">
        <v>36</v>
      </c>
      <c r="C42" t="s">
        <v>91</v>
      </c>
      <c r="D42" t="str">
        <f t="shared" si="5"/>
        <v>02</v>
      </c>
      <c r="E42" s="1">
        <v>0.64166666666666672</v>
      </c>
      <c r="F42" s="2">
        <f t="shared" si="0"/>
        <v>16.358333333333334</v>
      </c>
      <c r="G42" s="1">
        <f>Dynamisk!$C$14</f>
        <v>27.397260273972602</v>
      </c>
      <c r="H42" s="1">
        <f t="shared" si="1"/>
        <v>1.1415525114155252</v>
      </c>
      <c r="I42" s="2">
        <f>Dynamisk!$C$15</f>
        <v>34.246575342465754</v>
      </c>
      <c r="J42" s="2">
        <f>F42/$F$4*Dynamisk!$C$16</f>
        <v>197.10443246499776</v>
      </c>
      <c r="K42" s="2">
        <f t="shared" si="2"/>
        <v>8.2126846860415732</v>
      </c>
      <c r="L42" s="2">
        <f>F42/$F$4*Dynamisk!$C$17</f>
        <v>246.3805405812472</v>
      </c>
      <c r="M42" s="2">
        <f>(F42/$F$4)*Dynamisk!$C$16+G42</f>
        <v>224.50169273897035</v>
      </c>
      <c r="N42" s="2">
        <f>Dynamisk!$C$20/365</f>
        <v>34.246575342465754</v>
      </c>
      <c r="O42" s="2">
        <f t="shared" si="3"/>
        <v>1.4269406392694064</v>
      </c>
      <c r="P42" s="2">
        <f>(F42/$F$4)*Dynamisk!$C$16+G42</f>
        <v>224.50169273897035</v>
      </c>
      <c r="Q42" s="2">
        <f t="shared" si="4"/>
        <v>258.74826808143615</v>
      </c>
      <c r="R42" s="17" t="e">
        <f>IF(P42&lt;=Dynamisk!$F$51,Data_kronologisk!P42,#N/A)</f>
        <v>#N/A</v>
      </c>
      <c r="S42" s="22" t="e">
        <f>IF(AND(P42&gt;=Dynamisk!$F$51,P42&lt;=Dynamisk!$F$50),P42,#N/A)</f>
        <v>#N/A</v>
      </c>
      <c r="T42" s="22">
        <f>IF(AND(P42&gt;=Dynamisk!$F$50,P42&lt;=Dynamisk!$F$49),P42,#N/A)</f>
        <v>224.50169273897035</v>
      </c>
      <c r="U42" s="23" t="e">
        <f>IF(P42&gt;=Dynamisk!$F$49,P42,#N/A)</f>
        <v>#N/A</v>
      </c>
      <c r="V42" s="17">
        <f>IF(Q42&gt;=Dynamisk!$F$41,Dynamisk!$F$41,Q42)</f>
        <v>74.703333321584452</v>
      </c>
      <c r="W42" s="22">
        <f>(IF(AND(Q42&gt;=Dynamisk!$F$41,Q42&lt;=Dynamisk!$F$40),Q42,(IF(Q42&gt;Dynamisk!$F$40,Dynamisk!$F$40,#N/A))))-V42</f>
        <v>112.05499998237669</v>
      </c>
      <c r="X42" s="22">
        <f>(IF(AND(Q42&gt;=Dynamisk!$F$40,Q42&lt;=Dynamisk!$F$39),Q42,(IF(Q42&gt;Dynamisk!$F$39,Dynamisk!$F$39,#N/A))))-W42-V42</f>
        <v>71.989934777475028</v>
      </c>
      <c r="Y42" s="23" t="e">
        <f>(IF(AND(Q42&gt;=Dynamisk!$F$39,Q42&lt;=Dynamisk!$F$38),Q42,(IF(Q42&gt;Dynamisk!$F$38,Dynamisk!$F$38,#N/A))))-W42-V42-X42</f>
        <v>#N/A</v>
      </c>
      <c r="Z42" t="e">
        <f>IF(OR(Data_sæsontarif!D42=Dynamisk!$E$76,Data_sæsontarif!D42=Dynamisk!$E$77,Data_sæsontarif!D42=Dynamisk!$E$78,Data_sæsontarif!D42=Dynamisk!$E$79),Data_sæsontarif!M42,#N/A)</f>
        <v>#N/A</v>
      </c>
      <c r="AA42" t="e">
        <f>IF(OR(Data_sæsontarif!D42=Dynamisk!$E$72,Data_sæsontarif!D42=Dynamisk!$E$73,Data_sæsontarif!D42=Dynamisk!$E$74,Data_sæsontarif!D42=Dynamisk!$E$75),Data_sæsontarif!M42,#N/A)</f>
        <v>#N/A</v>
      </c>
      <c r="AB42">
        <f>IF(OR(Data_sæsontarif!D42=Dynamisk!$E$68,Data_sæsontarif!D42=Dynamisk!$E$69,Data_sæsontarif!D42=Dynamisk!$E$70,Data_sæsontarif!D42=Dynamisk!$E$71),Data_sæsontarif!M42,#N/A)</f>
        <v>224.50169273897035</v>
      </c>
    </row>
    <row r="43" spans="1:28" x14ac:dyDescent="0.15">
      <c r="A43">
        <v>37</v>
      </c>
      <c r="B43">
        <v>37</v>
      </c>
      <c r="C43" t="s">
        <v>92</v>
      </c>
      <c r="D43" t="str">
        <f t="shared" si="5"/>
        <v>02</v>
      </c>
      <c r="E43" s="1">
        <v>3.0541666666666667</v>
      </c>
      <c r="F43" s="2">
        <f t="shared" si="0"/>
        <v>13.945833333333333</v>
      </c>
      <c r="G43" s="1">
        <f>Dynamisk!$C$14</f>
        <v>27.397260273972602</v>
      </c>
      <c r="H43" s="1">
        <f t="shared" si="1"/>
        <v>1.1415525114155252</v>
      </c>
      <c r="I43" s="2">
        <f>Dynamisk!$C$15</f>
        <v>34.246575342465754</v>
      </c>
      <c r="J43" s="2">
        <f>F43/$F$4*Dynamisk!$C$16</f>
        <v>168.03579609280371</v>
      </c>
      <c r="K43" s="2">
        <f t="shared" si="2"/>
        <v>7.0014915038668208</v>
      </c>
      <c r="L43" s="2">
        <f>F43/$F$4*Dynamisk!$C$17</f>
        <v>210.04474511600463</v>
      </c>
      <c r="M43" s="2">
        <f>(F43/$F$4)*Dynamisk!$C$16+G43</f>
        <v>195.4330563667763</v>
      </c>
      <c r="N43" s="2">
        <f>Dynamisk!$C$20/365</f>
        <v>34.246575342465754</v>
      </c>
      <c r="O43" s="2">
        <f t="shared" si="3"/>
        <v>1.4269406392694064</v>
      </c>
      <c r="P43" s="2">
        <f>(F43/$F$4)*Dynamisk!$C$16+G43</f>
        <v>195.4330563667763</v>
      </c>
      <c r="Q43" s="2">
        <f t="shared" si="4"/>
        <v>229.67963170924207</v>
      </c>
      <c r="R43" s="17" t="e">
        <f>IF(P43&lt;=Dynamisk!$F$51,Data_kronologisk!P43,#N/A)</f>
        <v>#N/A</v>
      </c>
      <c r="S43" s="22" t="e">
        <f>IF(AND(P43&gt;=Dynamisk!$F$51,P43&lt;=Dynamisk!$F$50),P43,#N/A)</f>
        <v>#N/A</v>
      </c>
      <c r="T43" s="22">
        <f>IF(AND(P43&gt;=Dynamisk!$F$50,P43&lt;=Dynamisk!$F$49),P43,#N/A)</f>
        <v>195.4330563667763</v>
      </c>
      <c r="U43" s="23" t="e">
        <f>IF(P43&gt;=Dynamisk!$F$49,P43,#N/A)</f>
        <v>#N/A</v>
      </c>
      <c r="V43" s="17">
        <f>IF(Q43&gt;=Dynamisk!$F$41,Dynamisk!$F$41,Q43)</f>
        <v>74.703333321584452</v>
      </c>
      <c r="W43" s="22">
        <f>(IF(AND(Q43&gt;=Dynamisk!$F$41,Q43&lt;=Dynamisk!$F$40),Q43,(IF(Q43&gt;Dynamisk!$F$40,Dynamisk!$F$40,#N/A))))-V43</f>
        <v>112.05499998237669</v>
      </c>
      <c r="X43" s="22">
        <f>(IF(AND(Q43&gt;=Dynamisk!$F$40,Q43&lt;=Dynamisk!$F$39),Q43,(IF(Q43&gt;Dynamisk!$F$39,Dynamisk!$F$39,#N/A))))-W43-V43</f>
        <v>42.921298405280936</v>
      </c>
      <c r="Y43" s="23" t="e">
        <f>(IF(AND(Q43&gt;=Dynamisk!$F$39,Q43&lt;=Dynamisk!$F$38),Q43,(IF(Q43&gt;Dynamisk!$F$38,Dynamisk!$F$38,#N/A))))-W43-V43-X43</f>
        <v>#N/A</v>
      </c>
      <c r="Z43" t="e">
        <f>IF(OR(Data_sæsontarif!D43=Dynamisk!$E$76,Data_sæsontarif!D43=Dynamisk!$E$77,Data_sæsontarif!D43=Dynamisk!$E$78,Data_sæsontarif!D43=Dynamisk!$E$79),Data_sæsontarif!M43,#N/A)</f>
        <v>#N/A</v>
      </c>
      <c r="AA43" t="e">
        <f>IF(OR(Data_sæsontarif!D43=Dynamisk!$E$72,Data_sæsontarif!D43=Dynamisk!$E$73,Data_sæsontarif!D43=Dynamisk!$E$74,Data_sæsontarif!D43=Dynamisk!$E$75),Data_sæsontarif!M43,#N/A)</f>
        <v>#N/A</v>
      </c>
      <c r="AB43">
        <f>IF(OR(Data_sæsontarif!D43=Dynamisk!$E$68,Data_sæsontarif!D43=Dynamisk!$E$69,Data_sæsontarif!D43=Dynamisk!$E$70,Data_sæsontarif!D43=Dynamisk!$E$71),Data_sæsontarif!M43,#N/A)</f>
        <v>195.4330563667763</v>
      </c>
    </row>
    <row r="44" spans="1:28" x14ac:dyDescent="0.15">
      <c r="A44">
        <v>38</v>
      </c>
      <c r="B44">
        <v>38</v>
      </c>
      <c r="C44" t="s">
        <v>93</v>
      </c>
      <c r="D44" t="str">
        <f t="shared" si="5"/>
        <v>02</v>
      </c>
      <c r="E44" s="1">
        <v>2.2250000000000001</v>
      </c>
      <c r="F44" s="2">
        <f t="shared" si="0"/>
        <v>14.775</v>
      </c>
      <c r="G44" s="1">
        <f>Dynamisk!$C$14</f>
        <v>27.397260273972602</v>
      </c>
      <c r="H44" s="1">
        <f t="shared" si="1"/>
        <v>1.1415525114155252</v>
      </c>
      <c r="I44" s="2">
        <f>Dynamisk!$C$15</f>
        <v>34.246575342465754</v>
      </c>
      <c r="J44" s="2">
        <f>F44/$F$4*Dynamisk!$C$16</f>
        <v>178.02657094265973</v>
      </c>
      <c r="K44" s="2">
        <f t="shared" si="2"/>
        <v>7.4177737892774891</v>
      </c>
      <c r="L44" s="2">
        <f>F44/$F$4*Dynamisk!$C$17</f>
        <v>222.53321367832467</v>
      </c>
      <c r="M44" s="2">
        <f>(F44/$F$4)*Dynamisk!$C$16+G44</f>
        <v>205.42383121663232</v>
      </c>
      <c r="N44" s="2">
        <f>Dynamisk!$C$20/365</f>
        <v>34.246575342465754</v>
      </c>
      <c r="O44" s="2">
        <f t="shared" si="3"/>
        <v>1.4269406392694064</v>
      </c>
      <c r="P44" s="2">
        <f>(F44/$F$4)*Dynamisk!$C$16+G44</f>
        <v>205.42383121663232</v>
      </c>
      <c r="Q44" s="2">
        <f t="shared" si="4"/>
        <v>239.67040655909813</v>
      </c>
      <c r="R44" s="17" t="e">
        <f>IF(P44&lt;=Dynamisk!$F$51,Data_kronologisk!P44,#N/A)</f>
        <v>#N/A</v>
      </c>
      <c r="S44" s="22" t="e">
        <f>IF(AND(P44&gt;=Dynamisk!$F$51,P44&lt;=Dynamisk!$F$50),P44,#N/A)</f>
        <v>#N/A</v>
      </c>
      <c r="T44" s="22">
        <f>IF(AND(P44&gt;=Dynamisk!$F$50,P44&lt;=Dynamisk!$F$49),P44,#N/A)</f>
        <v>205.42383121663232</v>
      </c>
      <c r="U44" s="23" t="e">
        <f>IF(P44&gt;=Dynamisk!$F$49,P44,#N/A)</f>
        <v>#N/A</v>
      </c>
      <c r="V44" s="17">
        <f>IF(Q44&gt;=Dynamisk!$F$41,Dynamisk!$F$41,Q44)</f>
        <v>74.703333321584452</v>
      </c>
      <c r="W44" s="22">
        <f>(IF(AND(Q44&gt;=Dynamisk!$F$41,Q44&lt;=Dynamisk!$F$40),Q44,(IF(Q44&gt;Dynamisk!$F$40,Dynamisk!$F$40,#N/A))))-V44</f>
        <v>112.05499998237669</v>
      </c>
      <c r="X44" s="22">
        <f>(IF(AND(Q44&gt;=Dynamisk!$F$40,Q44&lt;=Dynamisk!$F$39),Q44,(IF(Q44&gt;Dynamisk!$F$39,Dynamisk!$F$39,#N/A))))-W44-V44</f>
        <v>52.912073255136988</v>
      </c>
      <c r="Y44" s="23" t="e">
        <f>(IF(AND(Q44&gt;=Dynamisk!$F$39,Q44&lt;=Dynamisk!$F$38),Q44,(IF(Q44&gt;Dynamisk!$F$38,Dynamisk!$F$38,#N/A))))-W44-V44-X44</f>
        <v>#N/A</v>
      </c>
      <c r="Z44" t="e">
        <f>IF(OR(Data_sæsontarif!D44=Dynamisk!$E$76,Data_sæsontarif!D44=Dynamisk!$E$77,Data_sæsontarif!D44=Dynamisk!$E$78,Data_sæsontarif!D44=Dynamisk!$E$79),Data_sæsontarif!M44,#N/A)</f>
        <v>#N/A</v>
      </c>
      <c r="AA44" t="e">
        <f>IF(OR(Data_sæsontarif!D44=Dynamisk!$E$72,Data_sæsontarif!D44=Dynamisk!$E$73,Data_sæsontarif!D44=Dynamisk!$E$74,Data_sæsontarif!D44=Dynamisk!$E$75),Data_sæsontarif!M44,#N/A)</f>
        <v>#N/A</v>
      </c>
      <c r="AB44">
        <f>IF(OR(Data_sæsontarif!D44=Dynamisk!$E$68,Data_sæsontarif!D44=Dynamisk!$E$69,Data_sæsontarif!D44=Dynamisk!$E$70,Data_sæsontarif!D44=Dynamisk!$E$71),Data_sæsontarif!M44,#N/A)</f>
        <v>205.42383121663232</v>
      </c>
    </row>
    <row r="45" spans="1:28" x14ac:dyDescent="0.15">
      <c r="A45">
        <v>39</v>
      </c>
      <c r="B45">
        <v>39</v>
      </c>
      <c r="C45" t="s">
        <v>94</v>
      </c>
      <c r="D45" t="str">
        <f t="shared" si="5"/>
        <v>02</v>
      </c>
      <c r="E45" s="1">
        <v>1.5041666666666667</v>
      </c>
      <c r="F45" s="2">
        <f t="shared" si="0"/>
        <v>15.495833333333334</v>
      </c>
      <c r="G45" s="1">
        <f>Dynamisk!$C$14</f>
        <v>27.397260273972602</v>
      </c>
      <c r="H45" s="1">
        <f t="shared" si="1"/>
        <v>1.1415525114155252</v>
      </c>
      <c r="I45" s="2">
        <f>Dynamisk!$C$15</f>
        <v>34.246575342465754</v>
      </c>
      <c r="J45" s="2">
        <f>F45/$F$4*Dynamisk!$C$16</f>
        <v>186.71201842519781</v>
      </c>
      <c r="K45" s="2">
        <f t="shared" si="2"/>
        <v>7.7796674343832422</v>
      </c>
      <c r="L45" s="2">
        <f>F45/$F$4*Dynamisk!$C$17</f>
        <v>233.39002303149726</v>
      </c>
      <c r="M45" s="2">
        <f>(F45/$F$4)*Dynamisk!$C$16+G45</f>
        <v>214.1092786991704</v>
      </c>
      <c r="N45" s="2">
        <f>Dynamisk!$C$20/365</f>
        <v>34.246575342465754</v>
      </c>
      <c r="O45" s="2">
        <f t="shared" si="3"/>
        <v>1.4269406392694064</v>
      </c>
      <c r="P45" s="2">
        <f>(F45/$F$4)*Dynamisk!$C$16+G45</f>
        <v>214.1092786991704</v>
      </c>
      <c r="Q45" s="2">
        <f t="shared" si="4"/>
        <v>248.35585404163621</v>
      </c>
      <c r="R45" s="17" t="e">
        <f>IF(P45&lt;=Dynamisk!$F$51,Data_kronologisk!P45,#N/A)</f>
        <v>#N/A</v>
      </c>
      <c r="S45" s="22" t="e">
        <f>IF(AND(P45&gt;=Dynamisk!$F$51,P45&lt;=Dynamisk!$F$50),P45,#N/A)</f>
        <v>#N/A</v>
      </c>
      <c r="T45" s="22">
        <f>IF(AND(P45&gt;=Dynamisk!$F$50,P45&lt;=Dynamisk!$F$49),P45,#N/A)</f>
        <v>214.1092786991704</v>
      </c>
      <c r="U45" s="23" t="e">
        <f>IF(P45&gt;=Dynamisk!$F$49,P45,#N/A)</f>
        <v>#N/A</v>
      </c>
      <c r="V45" s="17">
        <f>IF(Q45&gt;=Dynamisk!$F$41,Dynamisk!$F$41,Q45)</f>
        <v>74.703333321584452</v>
      </c>
      <c r="W45" s="22">
        <f>(IF(AND(Q45&gt;=Dynamisk!$F$41,Q45&lt;=Dynamisk!$F$40),Q45,(IF(Q45&gt;Dynamisk!$F$40,Dynamisk!$F$40,#N/A))))-V45</f>
        <v>112.05499998237669</v>
      </c>
      <c r="X45" s="22">
        <f>(IF(AND(Q45&gt;=Dynamisk!$F$40,Q45&lt;=Dynamisk!$F$39),Q45,(IF(Q45&gt;Dynamisk!$F$39,Dynamisk!$F$39,#N/A))))-W45-V45</f>
        <v>61.597520737675055</v>
      </c>
      <c r="Y45" s="23" t="e">
        <f>(IF(AND(Q45&gt;=Dynamisk!$F$39,Q45&lt;=Dynamisk!$F$38),Q45,(IF(Q45&gt;Dynamisk!$F$38,Dynamisk!$F$38,#N/A))))-W45-V45-X45</f>
        <v>#N/A</v>
      </c>
      <c r="Z45" t="e">
        <f>IF(OR(Data_sæsontarif!D45=Dynamisk!$E$76,Data_sæsontarif!D45=Dynamisk!$E$77,Data_sæsontarif!D45=Dynamisk!$E$78,Data_sæsontarif!D45=Dynamisk!$E$79),Data_sæsontarif!M45,#N/A)</f>
        <v>#N/A</v>
      </c>
      <c r="AA45" t="e">
        <f>IF(OR(Data_sæsontarif!D45=Dynamisk!$E$72,Data_sæsontarif!D45=Dynamisk!$E$73,Data_sæsontarif!D45=Dynamisk!$E$74,Data_sæsontarif!D45=Dynamisk!$E$75),Data_sæsontarif!M45,#N/A)</f>
        <v>#N/A</v>
      </c>
      <c r="AB45">
        <f>IF(OR(Data_sæsontarif!D45=Dynamisk!$E$68,Data_sæsontarif!D45=Dynamisk!$E$69,Data_sæsontarif!D45=Dynamisk!$E$70,Data_sæsontarif!D45=Dynamisk!$E$71),Data_sæsontarif!M45,#N/A)</f>
        <v>214.1092786991704</v>
      </c>
    </row>
    <row r="46" spans="1:28" x14ac:dyDescent="0.15">
      <c r="A46">
        <v>40</v>
      </c>
      <c r="B46">
        <v>40</v>
      </c>
      <c r="C46" t="s">
        <v>95</v>
      </c>
      <c r="D46" t="str">
        <f t="shared" si="5"/>
        <v>02</v>
      </c>
      <c r="E46" s="1">
        <v>0.39583333333333343</v>
      </c>
      <c r="F46" s="2">
        <f t="shared" si="0"/>
        <v>16.604166666666668</v>
      </c>
      <c r="G46" s="1">
        <f>Dynamisk!$C$14</f>
        <v>27.397260273972602</v>
      </c>
      <c r="H46" s="1">
        <f t="shared" si="1"/>
        <v>1.1415525114155252</v>
      </c>
      <c r="I46" s="2">
        <f>Dynamisk!$C$15</f>
        <v>34.246575342465754</v>
      </c>
      <c r="J46" s="2">
        <f>F46/$F$4*Dynamisk!$C$16</f>
        <v>200.06652149083448</v>
      </c>
      <c r="K46" s="2">
        <f t="shared" si="2"/>
        <v>8.3361050621181025</v>
      </c>
      <c r="L46" s="2">
        <f>F46/$F$4*Dynamisk!$C$17</f>
        <v>250.08315186354309</v>
      </c>
      <c r="M46" s="2">
        <f>(F46/$F$4)*Dynamisk!$C$16+G46</f>
        <v>227.46378176480707</v>
      </c>
      <c r="N46" s="2">
        <f>Dynamisk!$C$20/365</f>
        <v>34.246575342465754</v>
      </c>
      <c r="O46" s="2">
        <f t="shared" si="3"/>
        <v>1.4269406392694064</v>
      </c>
      <c r="P46" s="2">
        <f>(F46/$F$4)*Dynamisk!$C$16+G46</f>
        <v>227.46378176480707</v>
      </c>
      <c r="Q46" s="2">
        <f t="shared" si="4"/>
        <v>261.71035710727278</v>
      </c>
      <c r="R46" s="17" t="e">
        <f>IF(P46&lt;=Dynamisk!$F$51,Data_kronologisk!P46,#N/A)</f>
        <v>#N/A</v>
      </c>
      <c r="S46" s="22" t="e">
        <f>IF(AND(P46&gt;=Dynamisk!$F$51,P46&lt;=Dynamisk!$F$50),P46,#N/A)</f>
        <v>#N/A</v>
      </c>
      <c r="T46" s="22">
        <f>IF(AND(P46&gt;=Dynamisk!$F$50,P46&lt;=Dynamisk!$F$49),P46,#N/A)</f>
        <v>227.46378176480707</v>
      </c>
      <c r="U46" s="23" t="e">
        <f>IF(P46&gt;=Dynamisk!$F$49,P46,#N/A)</f>
        <v>#N/A</v>
      </c>
      <c r="V46" s="17">
        <f>IF(Q46&gt;=Dynamisk!$F$41,Dynamisk!$F$41,Q46)</f>
        <v>74.703333321584452</v>
      </c>
      <c r="W46" s="22">
        <f>(IF(AND(Q46&gt;=Dynamisk!$F$41,Q46&lt;=Dynamisk!$F$40),Q46,(IF(Q46&gt;Dynamisk!$F$40,Dynamisk!$F$40,#N/A))))-V46</f>
        <v>112.05499998237669</v>
      </c>
      <c r="X46" s="22">
        <f>(IF(AND(Q46&gt;=Dynamisk!$F$40,Q46&lt;=Dynamisk!$F$39),Q46,(IF(Q46&gt;Dynamisk!$F$39,Dynamisk!$F$39,#N/A))))-W46-V46</f>
        <v>74.952023803311661</v>
      </c>
      <c r="Y46" s="23" t="e">
        <f>(IF(AND(Q46&gt;=Dynamisk!$F$39,Q46&lt;=Dynamisk!$F$38),Q46,(IF(Q46&gt;Dynamisk!$F$38,Dynamisk!$F$38,#N/A))))-W46-V46-X46</f>
        <v>#N/A</v>
      </c>
      <c r="Z46" t="e">
        <f>IF(OR(Data_sæsontarif!D46=Dynamisk!$E$76,Data_sæsontarif!D46=Dynamisk!$E$77,Data_sæsontarif!D46=Dynamisk!$E$78,Data_sæsontarif!D46=Dynamisk!$E$79),Data_sæsontarif!M46,#N/A)</f>
        <v>#N/A</v>
      </c>
      <c r="AA46" t="e">
        <f>IF(OR(Data_sæsontarif!D46=Dynamisk!$E$72,Data_sæsontarif!D46=Dynamisk!$E$73,Data_sæsontarif!D46=Dynamisk!$E$74,Data_sæsontarif!D46=Dynamisk!$E$75),Data_sæsontarif!M46,#N/A)</f>
        <v>#N/A</v>
      </c>
      <c r="AB46">
        <f>IF(OR(Data_sæsontarif!D46=Dynamisk!$E$68,Data_sæsontarif!D46=Dynamisk!$E$69,Data_sæsontarif!D46=Dynamisk!$E$70,Data_sæsontarif!D46=Dynamisk!$E$71),Data_sæsontarif!M46,#N/A)</f>
        <v>227.46378176480707</v>
      </c>
    </row>
    <row r="47" spans="1:28" x14ac:dyDescent="0.15">
      <c r="A47">
        <v>41</v>
      </c>
      <c r="B47">
        <v>41</v>
      </c>
      <c r="C47" t="s">
        <v>96</v>
      </c>
      <c r="D47" t="str">
        <f t="shared" si="5"/>
        <v>02</v>
      </c>
      <c r="E47" s="1">
        <v>0.99583333333333313</v>
      </c>
      <c r="F47" s="2">
        <f t="shared" si="0"/>
        <v>16.004166666666666</v>
      </c>
      <c r="G47" s="1">
        <f>Dynamisk!$C$14</f>
        <v>27.397260273972602</v>
      </c>
      <c r="H47" s="1">
        <f t="shared" si="1"/>
        <v>1.1415525114155252</v>
      </c>
      <c r="I47" s="2">
        <f>Dynamisk!$C$15</f>
        <v>34.246575342465754</v>
      </c>
      <c r="J47" s="2">
        <f>F47/$F$4*Dynamisk!$C$16</f>
        <v>192.83701607184321</v>
      </c>
      <c r="K47" s="2">
        <f t="shared" si="2"/>
        <v>8.0348756696601331</v>
      </c>
      <c r="L47" s="2">
        <f>F47/$F$4*Dynamisk!$C$17</f>
        <v>241.04627008980401</v>
      </c>
      <c r="M47" s="2">
        <f>(F47/$F$4)*Dynamisk!$C$16+G47</f>
        <v>220.2342763458158</v>
      </c>
      <c r="N47" s="2">
        <f>Dynamisk!$C$20/365</f>
        <v>34.246575342465754</v>
      </c>
      <c r="O47" s="2">
        <f t="shared" si="3"/>
        <v>1.4269406392694064</v>
      </c>
      <c r="P47" s="2">
        <f>(F47/$F$4)*Dynamisk!$C$16+G47</f>
        <v>220.2342763458158</v>
      </c>
      <c r="Q47" s="2">
        <f t="shared" si="4"/>
        <v>254.48085168828155</v>
      </c>
      <c r="R47" s="17" t="e">
        <f>IF(P47&lt;=Dynamisk!$F$51,Data_kronologisk!P47,#N/A)</f>
        <v>#N/A</v>
      </c>
      <c r="S47" s="22" t="e">
        <f>IF(AND(P47&gt;=Dynamisk!$F$51,P47&lt;=Dynamisk!$F$50),P47,#N/A)</f>
        <v>#N/A</v>
      </c>
      <c r="T47" s="22">
        <f>IF(AND(P47&gt;=Dynamisk!$F$50,P47&lt;=Dynamisk!$F$49),P47,#N/A)</f>
        <v>220.2342763458158</v>
      </c>
      <c r="U47" s="23" t="e">
        <f>IF(P47&gt;=Dynamisk!$F$49,P47,#N/A)</f>
        <v>#N/A</v>
      </c>
      <c r="V47" s="17">
        <f>IF(Q47&gt;=Dynamisk!$F$41,Dynamisk!$F$41,Q47)</f>
        <v>74.703333321584452</v>
      </c>
      <c r="W47" s="22">
        <f>(IF(AND(Q47&gt;=Dynamisk!$F$41,Q47&lt;=Dynamisk!$F$40),Q47,(IF(Q47&gt;Dynamisk!$F$40,Dynamisk!$F$40,#N/A))))-V47</f>
        <v>112.05499998237669</v>
      </c>
      <c r="X47" s="22">
        <f>(IF(AND(Q47&gt;=Dynamisk!$F$40,Q47&lt;=Dynamisk!$F$39),Q47,(IF(Q47&gt;Dynamisk!$F$39,Dynamisk!$F$39,#N/A))))-W47-V47</f>
        <v>67.722518384320395</v>
      </c>
      <c r="Y47" s="23" t="e">
        <f>(IF(AND(Q47&gt;=Dynamisk!$F$39,Q47&lt;=Dynamisk!$F$38),Q47,(IF(Q47&gt;Dynamisk!$F$38,Dynamisk!$F$38,#N/A))))-W47-V47-X47</f>
        <v>#N/A</v>
      </c>
      <c r="Z47" t="e">
        <f>IF(OR(Data_sæsontarif!D47=Dynamisk!$E$76,Data_sæsontarif!D47=Dynamisk!$E$77,Data_sæsontarif!D47=Dynamisk!$E$78,Data_sæsontarif!D47=Dynamisk!$E$79),Data_sæsontarif!M47,#N/A)</f>
        <v>#N/A</v>
      </c>
      <c r="AA47" t="e">
        <f>IF(OR(Data_sæsontarif!D47=Dynamisk!$E$72,Data_sæsontarif!D47=Dynamisk!$E$73,Data_sæsontarif!D47=Dynamisk!$E$74,Data_sæsontarif!D47=Dynamisk!$E$75),Data_sæsontarif!M47,#N/A)</f>
        <v>#N/A</v>
      </c>
      <c r="AB47">
        <f>IF(OR(Data_sæsontarif!D47=Dynamisk!$E$68,Data_sæsontarif!D47=Dynamisk!$E$69,Data_sæsontarif!D47=Dynamisk!$E$70,Data_sæsontarif!D47=Dynamisk!$E$71),Data_sæsontarif!M47,#N/A)</f>
        <v>220.2342763458158</v>
      </c>
    </row>
    <row r="48" spans="1:28" x14ac:dyDescent="0.15">
      <c r="A48">
        <v>42</v>
      </c>
      <c r="B48">
        <v>42</v>
      </c>
      <c r="C48" t="s">
        <v>97</v>
      </c>
      <c r="D48" t="str">
        <f t="shared" si="5"/>
        <v>02</v>
      </c>
      <c r="E48" s="1">
        <v>0.16250000000000001</v>
      </c>
      <c r="F48" s="2">
        <f t="shared" si="0"/>
        <v>16.837499999999999</v>
      </c>
      <c r="G48" s="1">
        <f>Dynamisk!$C$14</f>
        <v>27.397260273972602</v>
      </c>
      <c r="H48" s="1">
        <f t="shared" si="1"/>
        <v>1.1415525114155252</v>
      </c>
      <c r="I48" s="2">
        <f>Dynamisk!$C$15</f>
        <v>34.246575342465754</v>
      </c>
      <c r="J48" s="2">
        <f>F48/$F$4*Dynamisk!$C$16</f>
        <v>202.87799582044212</v>
      </c>
      <c r="K48" s="2">
        <f t="shared" si="2"/>
        <v>8.4532498258517546</v>
      </c>
      <c r="L48" s="2">
        <f>F48/$F$4*Dynamisk!$C$17</f>
        <v>253.59749477555266</v>
      </c>
      <c r="M48" s="2">
        <f>(F48/$F$4)*Dynamisk!$C$16+G48</f>
        <v>230.27525609441471</v>
      </c>
      <c r="N48" s="2">
        <f>Dynamisk!$C$20/365</f>
        <v>34.246575342465754</v>
      </c>
      <c r="O48" s="2">
        <f t="shared" si="3"/>
        <v>1.4269406392694064</v>
      </c>
      <c r="P48" s="2">
        <f>(F48/$F$4)*Dynamisk!$C$16+G48</f>
        <v>230.27525609441471</v>
      </c>
      <c r="Q48" s="2">
        <f t="shared" si="4"/>
        <v>264.52183143688046</v>
      </c>
      <c r="R48" s="17" t="e">
        <f>IF(P48&lt;=Dynamisk!$F$51,Data_kronologisk!P48,#N/A)</f>
        <v>#N/A</v>
      </c>
      <c r="S48" s="22" t="e">
        <f>IF(AND(P48&gt;=Dynamisk!$F$51,P48&lt;=Dynamisk!$F$50),P48,#N/A)</f>
        <v>#N/A</v>
      </c>
      <c r="T48" s="22">
        <f>IF(AND(P48&gt;=Dynamisk!$F$50,P48&lt;=Dynamisk!$F$49),P48,#N/A)</f>
        <v>230.27525609441471</v>
      </c>
      <c r="U48" s="23" t="e">
        <f>IF(P48&gt;=Dynamisk!$F$49,P48,#N/A)</f>
        <v>#N/A</v>
      </c>
      <c r="V48" s="17">
        <f>IF(Q48&gt;=Dynamisk!$F$41,Dynamisk!$F$41,Q48)</f>
        <v>74.703333321584452</v>
      </c>
      <c r="W48" s="22">
        <f>(IF(AND(Q48&gt;=Dynamisk!$F$41,Q48&lt;=Dynamisk!$F$40),Q48,(IF(Q48&gt;Dynamisk!$F$40,Dynamisk!$F$40,#N/A))))-V48</f>
        <v>112.05499998237669</v>
      </c>
      <c r="X48" s="22">
        <f>(IF(AND(Q48&gt;=Dynamisk!$F$40,Q48&lt;=Dynamisk!$F$39),Q48,(IF(Q48&gt;Dynamisk!$F$39,Dynamisk!$F$39,#N/A))))-W48-V48</f>
        <v>77.763498132919338</v>
      </c>
      <c r="Y48" s="23" t="e">
        <f>(IF(AND(Q48&gt;=Dynamisk!$F$39,Q48&lt;=Dynamisk!$F$38),Q48,(IF(Q48&gt;Dynamisk!$F$38,Dynamisk!$F$38,#N/A))))-W48-V48-X48</f>
        <v>#N/A</v>
      </c>
      <c r="Z48" t="e">
        <f>IF(OR(Data_sæsontarif!D48=Dynamisk!$E$76,Data_sæsontarif!D48=Dynamisk!$E$77,Data_sæsontarif!D48=Dynamisk!$E$78,Data_sæsontarif!D48=Dynamisk!$E$79),Data_sæsontarif!M48,#N/A)</f>
        <v>#N/A</v>
      </c>
      <c r="AA48" t="e">
        <f>IF(OR(Data_sæsontarif!D48=Dynamisk!$E$72,Data_sæsontarif!D48=Dynamisk!$E$73,Data_sæsontarif!D48=Dynamisk!$E$74,Data_sæsontarif!D48=Dynamisk!$E$75),Data_sæsontarif!M48,#N/A)</f>
        <v>#N/A</v>
      </c>
      <c r="AB48">
        <f>IF(OR(Data_sæsontarif!D48=Dynamisk!$E$68,Data_sæsontarif!D48=Dynamisk!$E$69,Data_sæsontarif!D48=Dynamisk!$E$70,Data_sæsontarif!D48=Dynamisk!$E$71),Data_sæsontarif!M48,#N/A)</f>
        <v>230.27525609441471</v>
      </c>
    </row>
    <row r="49" spans="1:28" x14ac:dyDescent="0.15">
      <c r="A49">
        <v>43</v>
      </c>
      <c r="B49">
        <v>43</v>
      </c>
      <c r="C49" t="s">
        <v>98</v>
      </c>
      <c r="D49" t="str">
        <f t="shared" si="5"/>
        <v>02</v>
      </c>
      <c r="E49" s="1">
        <v>-0.69166666666666676</v>
      </c>
      <c r="F49" s="2">
        <f t="shared" si="0"/>
        <v>17.691666666666666</v>
      </c>
      <c r="G49" s="1">
        <f>Dynamisk!$C$14</f>
        <v>27.397260273972602</v>
      </c>
      <c r="H49" s="1">
        <f t="shared" si="1"/>
        <v>1.1415525114155252</v>
      </c>
      <c r="I49" s="2">
        <f>Dynamisk!$C$15</f>
        <v>34.246575342465754</v>
      </c>
      <c r="J49" s="2">
        <f>F49/$F$4*Dynamisk!$C$16</f>
        <v>213.17000006275612</v>
      </c>
      <c r="K49" s="2">
        <f t="shared" si="2"/>
        <v>8.8820833359481721</v>
      </c>
      <c r="L49" s="2">
        <f>F49/$F$4*Dynamisk!$C$17</f>
        <v>266.46250007844515</v>
      </c>
      <c r="M49" s="2">
        <f>(F49/$F$4)*Dynamisk!$C$16+G49</f>
        <v>240.56726033672871</v>
      </c>
      <c r="N49" s="2">
        <f>Dynamisk!$C$20/365</f>
        <v>34.246575342465754</v>
      </c>
      <c r="O49" s="2">
        <f t="shared" si="3"/>
        <v>1.4269406392694064</v>
      </c>
      <c r="P49" s="2">
        <f>(F49/$F$4)*Dynamisk!$C$16+G49</f>
        <v>240.56726033672871</v>
      </c>
      <c r="Q49" s="2">
        <f t="shared" si="4"/>
        <v>274.81383567919448</v>
      </c>
      <c r="R49" s="17" t="e">
        <f>IF(P49&lt;=Dynamisk!$F$51,Data_kronologisk!P49,#N/A)</f>
        <v>#N/A</v>
      </c>
      <c r="S49" s="22" t="e">
        <f>IF(AND(P49&gt;=Dynamisk!$F$51,P49&lt;=Dynamisk!$F$50),P49,#N/A)</f>
        <v>#N/A</v>
      </c>
      <c r="T49" s="22">
        <f>IF(AND(P49&gt;=Dynamisk!$F$50,P49&lt;=Dynamisk!$F$49),P49,#N/A)</f>
        <v>240.56726033672871</v>
      </c>
      <c r="U49" s="23" t="e">
        <f>IF(P49&gt;=Dynamisk!$F$49,P49,#N/A)</f>
        <v>#N/A</v>
      </c>
      <c r="V49" s="17">
        <f>IF(Q49&gt;=Dynamisk!$F$41,Dynamisk!$F$41,Q49)</f>
        <v>74.703333321584452</v>
      </c>
      <c r="W49" s="22">
        <f>(IF(AND(Q49&gt;=Dynamisk!$F$41,Q49&lt;=Dynamisk!$F$40),Q49,(IF(Q49&gt;Dynamisk!$F$40,Dynamisk!$F$40,#N/A))))-V49</f>
        <v>112.05499998237669</v>
      </c>
      <c r="X49" s="22">
        <f>(IF(AND(Q49&gt;=Dynamisk!$F$40,Q49&lt;=Dynamisk!$F$39),Q49,(IF(Q49&gt;Dynamisk!$F$39,Dynamisk!$F$39,#N/A))))-W49-V49</f>
        <v>88.05550237523336</v>
      </c>
      <c r="Y49" s="23" t="e">
        <f>(IF(AND(Q49&gt;=Dynamisk!$F$39,Q49&lt;=Dynamisk!$F$38),Q49,(IF(Q49&gt;Dynamisk!$F$38,Dynamisk!$F$38,#N/A))))-W49-V49-X49</f>
        <v>#N/A</v>
      </c>
      <c r="Z49" t="e">
        <f>IF(OR(Data_sæsontarif!D49=Dynamisk!$E$76,Data_sæsontarif!D49=Dynamisk!$E$77,Data_sæsontarif!D49=Dynamisk!$E$78,Data_sæsontarif!D49=Dynamisk!$E$79),Data_sæsontarif!M49,#N/A)</f>
        <v>#N/A</v>
      </c>
      <c r="AA49" t="e">
        <f>IF(OR(Data_sæsontarif!D49=Dynamisk!$E$72,Data_sæsontarif!D49=Dynamisk!$E$73,Data_sæsontarif!D49=Dynamisk!$E$74,Data_sæsontarif!D49=Dynamisk!$E$75),Data_sæsontarif!M49,#N/A)</f>
        <v>#N/A</v>
      </c>
      <c r="AB49">
        <f>IF(OR(Data_sæsontarif!D49=Dynamisk!$E$68,Data_sæsontarif!D49=Dynamisk!$E$69,Data_sæsontarif!D49=Dynamisk!$E$70,Data_sæsontarif!D49=Dynamisk!$E$71),Data_sæsontarif!M49,#N/A)</f>
        <v>240.56726033672871</v>
      </c>
    </row>
    <row r="50" spans="1:28" x14ac:dyDescent="0.15">
      <c r="A50">
        <v>44</v>
      </c>
      <c r="B50">
        <v>44</v>
      </c>
      <c r="C50" t="s">
        <v>99</v>
      </c>
      <c r="D50" t="str">
        <f t="shared" si="5"/>
        <v>02</v>
      </c>
      <c r="E50" s="1">
        <v>-2.0958333333333337</v>
      </c>
      <c r="F50" s="2">
        <f t="shared" si="0"/>
        <v>19.095833333333335</v>
      </c>
      <c r="G50" s="1">
        <f>Dynamisk!$C$14</f>
        <v>27.397260273972602</v>
      </c>
      <c r="H50" s="1">
        <f t="shared" si="1"/>
        <v>1.1415525114155252</v>
      </c>
      <c r="I50" s="2">
        <f>Dynamisk!$C$15</f>
        <v>34.246575342465754</v>
      </c>
      <c r="J50" s="2">
        <f>F50/$F$4*Dynamisk!$C$16</f>
        <v>230.08905093914538</v>
      </c>
      <c r="K50" s="2">
        <f t="shared" si="2"/>
        <v>9.5870437891310569</v>
      </c>
      <c r="L50" s="2">
        <f>F50/$F$4*Dynamisk!$C$17</f>
        <v>287.61131367393176</v>
      </c>
      <c r="M50" s="2">
        <f>(F50/$F$4)*Dynamisk!$C$16+G50</f>
        <v>257.48631121311797</v>
      </c>
      <c r="N50" s="2">
        <f>Dynamisk!$C$20/365</f>
        <v>34.246575342465754</v>
      </c>
      <c r="O50" s="2">
        <f t="shared" si="3"/>
        <v>1.4269406392694064</v>
      </c>
      <c r="P50" s="2">
        <f>(F50/$F$4)*Dynamisk!$C$16+G50</f>
        <v>257.48631121311797</v>
      </c>
      <c r="Q50" s="2">
        <f t="shared" si="4"/>
        <v>291.73288655558372</v>
      </c>
      <c r="R50" s="17" t="e">
        <f>IF(P50&lt;=Dynamisk!$F$51,Data_kronologisk!P50,#N/A)</f>
        <v>#N/A</v>
      </c>
      <c r="S50" s="22" t="e">
        <f>IF(AND(P50&gt;=Dynamisk!$F$51,P50&lt;=Dynamisk!$F$50),P50,#N/A)</f>
        <v>#N/A</v>
      </c>
      <c r="T50" s="22">
        <f>IF(AND(P50&gt;=Dynamisk!$F$50,P50&lt;=Dynamisk!$F$49),P50,#N/A)</f>
        <v>257.48631121311797</v>
      </c>
      <c r="U50" s="23" t="e">
        <f>IF(P50&gt;=Dynamisk!$F$49,P50,#N/A)</f>
        <v>#N/A</v>
      </c>
      <c r="V50" s="17">
        <f>IF(Q50&gt;=Dynamisk!$F$41,Dynamisk!$F$41,Q50)</f>
        <v>74.703333321584452</v>
      </c>
      <c r="W50" s="22">
        <f>(IF(AND(Q50&gt;=Dynamisk!$F$41,Q50&lt;=Dynamisk!$F$40),Q50,(IF(Q50&gt;Dynamisk!$F$40,Dynamisk!$F$40,#N/A))))-V50</f>
        <v>112.05499998237669</v>
      </c>
      <c r="X50" s="22">
        <f>(IF(AND(Q50&gt;=Dynamisk!$F$40,Q50&lt;=Dynamisk!$F$39),Q50,(IF(Q50&gt;Dynamisk!$F$39,Dynamisk!$F$39,#N/A))))-W50-V50</f>
        <v>104.97455325162259</v>
      </c>
      <c r="Y50" s="23" t="e">
        <f>(IF(AND(Q50&gt;=Dynamisk!$F$39,Q50&lt;=Dynamisk!$F$38),Q50,(IF(Q50&gt;Dynamisk!$F$38,Dynamisk!$F$38,#N/A))))-W50-V50-X50</f>
        <v>#N/A</v>
      </c>
      <c r="Z50" t="e">
        <f>IF(OR(Data_sæsontarif!D50=Dynamisk!$E$76,Data_sæsontarif!D50=Dynamisk!$E$77,Data_sæsontarif!D50=Dynamisk!$E$78,Data_sæsontarif!D50=Dynamisk!$E$79),Data_sæsontarif!M50,#N/A)</f>
        <v>#N/A</v>
      </c>
      <c r="AA50" t="e">
        <f>IF(OR(Data_sæsontarif!D50=Dynamisk!$E$72,Data_sæsontarif!D50=Dynamisk!$E$73,Data_sæsontarif!D50=Dynamisk!$E$74,Data_sæsontarif!D50=Dynamisk!$E$75),Data_sæsontarif!M50,#N/A)</f>
        <v>#N/A</v>
      </c>
      <c r="AB50">
        <f>IF(OR(Data_sæsontarif!D50=Dynamisk!$E$68,Data_sæsontarif!D50=Dynamisk!$E$69,Data_sæsontarif!D50=Dynamisk!$E$70,Data_sæsontarif!D50=Dynamisk!$E$71),Data_sæsontarif!M50,#N/A)</f>
        <v>257.48631121311797</v>
      </c>
    </row>
    <row r="51" spans="1:28" x14ac:dyDescent="0.15">
      <c r="A51">
        <v>45</v>
      </c>
      <c r="B51">
        <v>45</v>
      </c>
      <c r="C51" t="s">
        <v>100</v>
      </c>
      <c r="D51" t="str">
        <f t="shared" si="5"/>
        <v>02</v>
      </c>
      <c r="E51" s="1">
        <v>-1.2125000000000001</v>
      </c>
      <c r="F51" s="2">
        <f t="shared" si="0"/>
        <v>18.212499999999999</v>
      </c>
      <c r="G51" s="1">
        <f>Dynamisk!$C$14</f>
        <v>27.397260273972602</v>
      </c>
      <c r="H51" s="1">
        <f t="shared" si="1"/>
        <v>1.1415525114155252</v>
      </c>
      <c r="I51" s="2">
        <f>Dynamisk!$C$15</f>
        <v>34.246575342465754</v>
      </c>
      <c r="J51" s="2">
        <f>F51/$F$4*Dynamisk!$C$16</f>
        <v>219.44561240563044</v>
      </c>
      <c r="K51" s="2">
        <f t="shared" si="2"/>
        <v>9.1435671835679351</v>
      </c>
      <c r="L51" s="2">
        <f>F51/$F$4*Dynamisk!$C$17</f>
        <v>274.30701550703805</v>
      </c>
      <c r="M51" s="2">
        <f>(F51/$F$4)*Dynamisk!$C$16+G51</f>
        <v>246.84287267960303</v>
      </c>
      <c r="N51" s="2">
        <f>Dynamisk!$C$20/365</f>
        <v>34.246575342465754</v>
      </c>
      <c r="O51" s="2">
        <f t="shared" si="3"/>
        <v>1.4269406392694064</v>
      </c>
      <c r="P51" s="2">
        <f>(F51/$F$4)*Dynamisk!$C$16+G51</f>
        <v>246.84287267960303</v>
      </c>
      <c r="Q51" s="2">
        <f t="shared" si="4"/>
        <v>281.08944802206884</v>
      </c>
      <c r="R51" s="17" t="e">
        <f>IF(P51&lt;=Dynamisk!$F$51,Data_kronologisk!P51,#N/A)</f>
        <v>#N/A</v>
      </c>
      <c r="S51" s="22" t="e">
        <f>IF(AND(P51&gt;=Dynamisk!$F$51,P51&lt;=Dynamisk!$F$50),P51,#N/A)</f>
        <v>#N/A</v>
      </c>
      <c r="T51" s="22">
        <f>IF(AND(P51&gt;=Dynamisk!$F$50,P51&lt;=Dynamisk!$F$49),P51,#N/A)</f>
        <v>246.84287267960303</v>
      </c>
      <c r="U51" s="23" t="e">
        <f>IF(P51&gt;=Dynamisk!$F$49,P51,#N/A)</f>
        <v>#N/A</v>
      </c>
      <c r="V51" s="17">
        <f>IF(Q51&gt;=Dynamisk!$F$41,Dynamisk!$F$41,Q51)</f>
        <v>74.703333321584452</v>
      </c>
      <c r="W51" s="22">
        <f>(IF(AND(Q51&gt;=Dynamisk!$F$41,Q51&lt;=Dynamisk!$F$40),Q51,(IF(Q51&gt;Dynamisk!$F$40,Dynamisk!$F$40,#N/A))))-V51</f>
        <v>112.05499998237669</v>
      </c>
      <c r="X51" s="22">
        <f>(IF(AND(Q51&gt;=Dynamisk!$F$40,Q51&lt;=Dynamisk!$F$39),Q51,(IF(Q51&gt;Dynamisk!$F$39,Dynamisk!$F$39,#N/A))))-W51-V51</f>
        <v>94.331114718107713</v>
      </c>
      <c r="Y51" s="23" t="e">
        <f>(IF(AND(Q51&gt;=Dynamisk!$F$39,Q51&lt;=Dynamisk!$F$38),Q51,(IF(Q51&gt;Dynamisk!$F$38,Dynamisk!$F$38,#N/A))))-W51-V51-X51</f>
        <v>#N/A</v>
      </c>
      <c r="Z51" t="e">
        <f>IF(OR(Data_sæsontarif!D51=Dynamisk!$E$76,Data_sæsontarif!D51=Dynamisk!$E$77,Data_sæsontarif!D51=Dynamisk!$E$78,Data_sæsontarif!D51=Dynamisk!$E$79),Data_sæsontarif!M51,#N/A)</f>
        <v>#N/A</v>
      </c>
      <c r="AA51" t="e">
        <f>IF(OR(Data_sæsontarif!D51=Dynamisk!$E$72,Data_sæsontarif!D51=Dynamisk!$E$73,Data_sæsontarif!D51=Dynamisk!$E$74,Data_sæsontarif!D51=Dynamisk!$E$75),Data_sæsontarif!M51,#N/A)</f>
        <v>#N/A</v>
      </c>
      <c r="AB51">
        <f>IF(OR(Data_sæsontarif!D51=Dynamisk!$E$68,Data_sæsontarif!D51=Dynamisk!$E$69,Data_sæsontarif!D51=Dynamisk!$E$70,Data_sæsontarif!D51=Dynamisk!$E$71),Data_sæsontarif!M51,#N/A)</f>
        <v>246.84287267960303</v>
      </c>
    </row>
    <row r="52" spans="1:28" x14ac:dyDescent="0.15">
      <c r="A52">
        <v>46</v>
      </c>
      <c r="B52">
        <v>46</v>
      </c>
      <c r="C52" t="s">
        <v>101</v>
      </c>
      <c r="D52" t="str">
        <f t="shared" si="5"/>
        <v>02</v>
      </c>
      <c r="E52" s="1">
        <v>-0.65833333333333333</v>
      </c>
      <c r="F52" s="2">
        <f t="shared" si="0"/>
        <v>17.658333333333335</v>
      </c>
      <c r="G52" s="1">
        <f>Dynamisk!$C$14</f>
        <v>27.397260273972602</v>
      </c>
      <c r="H52" s="1">
        <f t="shared" si="1"/>
        <v>1.1415525114155252</v>
      </c>
      <c r="I52" s="2">
        <f>Dynamisk!$C$15</f>
        <v>34.246575342465754</v>
      </c>
      <c r="J52" s="2">
        <f>F52/$F$4*Dynamisk!$C$16</f>
        <v>212.76836087281217</v>
      </c>
      <c r="K52" s="2">
        <f t="shared" si="2"/>
        <v>8.8653483697005075</v>
      </c>
      <c r="L52" s="2">
        <f>F52/$F$4*Dynamisk!$C$17</f>
        <v>265.96045109101522</v>
      </c>
      <c r="M52" s="2">
        <f>(F52/$F$4)*Dynamisk!$C$16+G52</f>
        <v>240.16562114678476</v>
      </c>
      <c r="N52" s="2">
        <f>Dynamisk!$C$20/365</f>
        <v>34.246575342465754</v>
      </c>
      <c r="O52" s="2">
        <f t="shared" si="3"/>
        <v>1.4269406392694064</v>
      </c>
      <c r="P52" s="2">
        <f>(F52/$F$4)*Dynamisk!$C$16+G52</f>
        <v>240.16562114678476</v>
      </c>
      <c r="Q52" s="2">
        <f t="shared" si="4"/>
        <v>274.4121964892505</v>
      </c>
      <c r="R52" s="17" t="e">
        <f>IF(P52&lt;=Dynamisk!$F$51,Data_kronologisk!P52,#N/A)</f>
        <v>#N/A</v>
      </c>
      <c r="S52" s="22" t="e">
        <f>IF(AND(P52&gt;=Dynamisk!$F$51,P52&lt;=Dynamisk!$F$50),P52,#N/A)</f>
        <v>#N/A</v>
      </c>
      <c r="T52" s="22">
        <f>IF(AND(P52&gt;=Dynamisk!$F$50,P52&lt;=Dynamisk!$F$49),P52,#N/A)</f>
        <v>240.16562114678476</v>
      </c>
      <c r="U52" s="23" t="e">
        <f>IF(P52&gt;=Dynamisk!$F$49,P52,#N/A)</f>
        <v>#N/A</v>
      </c>
      <c r="V52" s="17">
        <f>IF(Q52&gt;=Dynamisk!$F$41,Dynamisk!$F$41,Q52)</f>
        <v>74.703333321584452</v>
      </c>
      <c r="W52" s="22">
        <f>(IF(AND(Q52&gt;=Dynamisk!$F$41,Q52&lt;=Dynamisk!$F$40),Q52,(IF(Q52&gt;Dynamisk!$F$40,Dynamisk!$F$40,#N/A))))-V52</f>
        <v>112.05499998237669</v>
      </c>
      <c r="X52" s="22">
        <f>(IF(AND(Q52&gt;=Dynamisk!$F$40,Q52&lt;=Dynamisk!$F$39),Q52,(IF(Q52&gt;Dynamisk!$F$39,Dynamisk!$F$39,#N/A))))-W52-V52</f>
        <v>87.653863185289381</v>
      </c>
      <c r="Y52" s="23" t="e">
        <f>(IF(AND(Q52&gt;=Dynamisk!$F$39,Q52&lt;=Dynamisk!$F$38),Q52,(IF(Q52&gt;Dynamisk!$F$38,Dynamisk!$F$38,#N/A))))-W52-V52-X52</f>
        <v>#N/A</v>
      </c>
      <c r="Z52" t="e">
        <f>IF(OR(Data_sæsontarif!D52=Dynamisk!$E$76,Data_sæsontarif!D52=Dynamisk!$E$77,Data_sæsontarif!D52=Dynamisk!$E$78,Data_sæsontarif!D52=Dynamisk!$E$79),Data_sæsontarif!M52,#N/A)</f>
        <v>#N/A</v>
      </c>
      <c r="AA52" t="e">
        <f>IF(OR(Data_sæsontarif!D52=Dynamisk!$E$72,Data_sæsontarif!D52=Dynamisk!$E$73,Data_sæsontarif!D52=Dynamisk!$E$74,Data_sæsontarif!D52=Dynamisk!$E$75),Data_sæsontarif!M52,#N/A)</f>
        <v>#N/A</v>
      </c>
      <c r="AB52">
        <f>IF(OR(Data_sæsontarif!D52=Dynamisk!$E$68,Data_sæsontarif!D52=Dynamisk!$E$69,Data_sæsontarif!D52=Dynamisk!$E$70,Data_sæsontarif!D52=Dynamisk!$E$71),Data_sæsontarif!M52,#N/A)</f>
        <v>240.16562114678476</v>
      </c>
    </row>
    <row r="53" spans="1:28" x14ac:dyDescent="0.15">
      <c r="A53">
        <v>47</v>
      </c>
      <c r="B53">
        <v>47</v>
      </c>
      <c r="C53" t="s">
        <v>102</v>
      </c>
      <c r="D53" t="str">
        <f t="shared" si="5"/>
        <v>02</v>
      </c>
      <c r="E53" s="1">
        <v>-1.0083333333333335</v>
      </c>
      <c r="F53" s="2">
        <f t="shared" si="0"/>
        <v>18.008333333333333</v>
      </c>
      <c r="G53" s="1">
        <f>Dynamisk!$C$14</f>
        <v>27.397260273972602</v>
      </c>
      <c r="H53" s="1">
        <f t="shared" si="1"/>
        <v>1.1415525114155252</v>
      </c>
      <c r="I53" s="2">
        <f>Dynamisk!$C$15</f>
        <v>34.246575342465754</v>
      </c>
      <c r="J53" s="2">
        <f>F53/$F$4*Dynamisk!$C$16</f>
        <v>216.98557236722371</v>
      </c>
      <c r="K53" s="2">
        <f t="shared" si="2"/>
        <v>9.0410655153009873</v>
      </c>
      <c r="L53" s="2">
        <f>F53/$F$4*Dynamisk!$C$17</f>
        <v>271.23196545902965</v>
      </c>
      <c r="M53" s="2">
        <f>(F53/$F$4)*Dynamisk!$C$16+G53</f>
        <v>244.3828326411963</v>
      </c>
      <c r="N53" s="2">
        <f>Dynamisk!$C$20/365</f>
        <v>34.246575342465754</v>
      </c>
      <c r="O53" s="2">
        <f t="shared" si="3"/>
        <v>1.4269406392694064</v>
      </c>
      <c r="P53" s="2">
        <f>(F53/$F$4)*Dynamisk!$C$16+G53</f>
        <v>244.3828326411963</v>
      </c>
      <c r="Q53" s="2">
        <f t="shared" si="4"/>
        <v>278.62940798366208</v>
      </c>
      <c r="R53" s="17" t="e">
        <f>IF(P53&lt;=Dynamisk!$F$51,Data_kronologisk!P53,#N/A)</f>
        <v>#N/A</v>
      </c>
      <c r="S53" s="22" t="e">
        <f>IF(AND(P53&gt;=Dynamisk!$F$51,P53&lt;=Dynamisk!$F$50),P53,#N/A)</f>
        <v>#N/A</v>
      </c>
      <c r="T53" s="22">
        <f>IF(AND(P53&gt;=Dynamisk!$F$50,P53&lt;=Dynamisk!$F$49),P53,#N/A)</f>
        <v>244.3828326411963</v>
      </c>
      <c r="U53" s="23" t="e">
        <f>IF(P53&gt;=Dynamisk!$F$49,P53,#N/A)</f>
        <v>#N/A</v>
      </c>
      <c r="V53" s="17">
        <f>IF(Q53&gt;=Dynamisk!$F$41,Dynamisk!$F$41,Q53)</f>
        <v>74.703333321584452</v>
      </c>
      <c r="W53" s="22">
        <f>(IF(AND(Q53&gt;=Dynamisk!$F$41,Q53&lt;=Dynamisk!$F$40),Q53,(IF(Q53&gt;Dynamisk!$F$40,Dynamisk!$F$40,#N/A))))-V53</f>
        <v>112.05499998237669</v>
      </c>
      <c r="X53" s="22">
        <f>(IF(AND(Q53&gt;=Dynamisk!$F$40,Q53&lt;=Dynamisk!$F$39),Q53,(IF(Q53&gt;Dynamisk!$F$39,Dynamisk!$F$39,#N/A))))-W53-V53</f>
        <v>91.871074679700953</v>
      </c>
      <c r="Y53" s="23" t="e">
        <f>(IF(AND(Q53&gt;=Dynamisk!$F$39,Q53&lt;=Dynamisk!$F$38),Q53,(IF(Q53&gt;Dynamisk!$F$38,Dynamisk!$F$38,#N/A))))-W53-V53-X53</f>
        <v>#N/A</v>
      </c>
      <c r="Z53" t="e">
        <f>IF(OR(Data_sæsontarif!D53=Dynamisk!$E$76,Data_sæsontarif!D53=Dynamisk!$E$77,Data_sæsontarif!D53=Dynamisk!$E$78,Data_sæsontarif!D53=Dynamisk!$E$79),Data_sæsontarif!M53,#N/A)</f>
        <v>#N/A</v>
      </c>
      <c r="AA53" t="e">
        <f>IF(OR(Data_sæsontarif!D53=Dynamisk!$E$72,Data_sæsontarif!D53=Dynamisk!$E$73,Data_sæsontarif!D53=Dynamisk!$E$74,Data_sæsontarif!D53=Dynamisk!$E$75),Data_sæsontarif!M53,#N/A)</f>
        <v>#N/A</v>
      </c>
      <c r="AB53">
        <f>IF(OR(Data_sæsontarif!D53=Dynamisk!$E$68,Data_sæsontarif!D53=Dynamisk!$E$69,Data_sæsontarif!D53=Dynamisk!$E$70,Data_sæsontarif!D53=Dynamisk!$E$71),Data_sæsontarif!M53,#N/A)</f>
        <v>244.3828326411963</v>
      </c>
    </row>
    <row r="54" spans="1:28" x14ac:dyDescent="0.15">
      <c r="A54">
        <v>48</v>
      </c>
      <c r="B54">
        <v>48</v>
      </c>
      <c r="C54" t="s">
        <v>103</v>
      </c>
      <c r="D54" t="str">
        <f t="shared" si="5"/>
        <v>02</v>
      </c>
      <c r="E54" s="1">
        <v>-4.958333333333333</v>
      </c>
      <c r="F54" s="2">
        <f t="shared" si="0"/>
        <v>21.958333333333332</v>
      </c>
      <c r="G54" s="1">
        <f>Dynamisk!$C$14</f>
        <v>27.397260273972602</v>
      </c>
      <c r="H54" s="1">
        <f t="shared" si="1"/>
        <v>1.1415525114155252</v>
      </c>
      <c r="I54" s="2">
        <f>Dynamisk!$C$15</f>
        <v>34.246575342465754</v>
      </c>
      <c r="J54" s="2">
        <f>F54/$F$4*Dynamisk!$C$16</f>
        <v>264.57981637558282</v>
      </c>
      <c r="K54" s="2">
        <f t="shared" si="2"/>
        <v>11.024159015649284</v>
      </c>
      <c r="L54" s="2">
        <f>F54/$F$4*Dynamisk!$C$17</f>
        <v>330.72477046947853</v>
      </c>
      <c r="M54" s="2">
        <f>(F54/$F$4)*Dynamisk!$C$16+G54</f>
        <v>291.97707664955544</v>
      </c>
      <c r="N54" s="2">
        <f>Dynamisk!$C$20/365</f>
        <v>34.246575342465754</v>
      </c>
      <c r="O54" s="2">
        <f t="shared" si="3"/>
        <v>1.4269406392694064</v>
      </c>
      <c r="P54" s="2">
        <f>(F54/$F$4)*Dynamisk!$C$16+G54</f>
        <v>291.97707664955544</v>
      </c>
      <c r="Q54" s="2">
        <f t="shared" si="4"/>
        <v>326.22365199202113</v>
      </c>
      <c r="R54" s="17" t="e">
        <f>IF(P54&lt;=Dynamisk!$F$51,Data_kronologisk!P54,#N/A)</f>
        <v>#N/A</v>
      </c>
      <c r="S54" s="22" t="e">
        <f>IF(AND(P54&gt;=Dynamisk!$F$51,P54&lt;=Dynamisk!$F$50),P54,#N/A)</f>
        <v>#N/A</v>
      </c>
      <c r="T54" s="22" t="e">
        <f>IF(AND(P54&gt;=Dynamisk!$F$50,P54&lt;=Dynamisk!$F$49),P54,#N/A)</f>
        <v>#N/A</v>
      </c>
      <c r="U54" s="23">
        <f>IF(P54&gt;=Dynamisk!$F$49,P54,#N/A)</f>
        <v>291.97707664955544</v>
      </c>
      <c r="V54" s="17">
        <f>IF(Q54&gt;=Dynamisk!$F$41,Dynamisk!$F$41,Q54)</f>
        <v>74.703333321584452</v>
      </c>
      <c r="W54" s="22">
        <f>(IF(AND(Q54&gt;=Dynamisk!$F$41,Q54&lt;=Dynamisk!$F$40),Q54,(IF(Q54&gt;Dynamisk!$F$40,Dynamisk!$F$40,#N/A))))-V54</f>
        <v>112.05499998237669</v>
      </c>
      <c r="X54" s="22">
        <f>(IF(AND(Q54&gt;=Dynamisk!$F$40,Q54&lt;=Dynamisk!$F$39),Q54,(IF(Q54&gt;Dynamisk!$F$39,Dynamisk!$F$39,#N/A))))-W54-V54</f>
        <v>112.05499998237669</v>
      </c>
      <c r="Y54" s="23">
        <f>(IF(AND(Q54&gt;=Dynamisk!$F$39,Q54&lt;=Dynamisk!$F$38),Q54,(IF(Q54&gt;Dynamisk!$F$38,Dynamisk!$F$38,#N/A))))-W54-V54-X54</f>
        <v>27.410318705683309</v>
      </c>
      <c r="Z54" t="e">
        <f>IF(OR(Data_sæsontarif!D54=Dynamisk!$E$76,Data_sæsontarif!D54=Dynamisk!$E$77,Data_sæsontarif!D54=Dynamisk!$E$78,Data_sæsontarif!D54=Dynamisk!$E$79),Data_sæsontarif!M54,#N/A)</f>
        <v>#N/A</v>
      </c>
      <c r="AA54" t="e">
        <f>IF(OR(Data_sæsontarif!D54=Dynamisk!$E$72,Data_sæsontarif!D54=Dynamisk!$E$73,Data_sæsontarif!D54=Dynamisk!$E$74,Data_sæsontarif!D54=Dynamisk!$E$75),Data_sæsontarif!M54,#N/A)</f>
        <v>#N/A</v>
      </c>
      <c r="AB54">
        <f>IF(OR(Data_sæsontarif!D54=Dynamisk!$E$68,Data_sæsontarif!D54=Dynamisk!$E$69,Data_sæsontarif!D54=Dynamisk!$E$70,Data_sæsontarif!D54=Dynamisk!$E$71),Data_sæsontarif!M54,#N/A)</f>
        <v>291.97707664955544</v>
      </c>
    </row>
    <row r="55" spans="1:28" x14ac:dyDescent="0.15">
      <c r="A55">
        <v>49</v>
      </c>
      <c r="B55">
        <v>49</v>
      </c>
      <c r="C55" t="s">
        <v>104</v>
      </c>
      <c r="D55" t="str">
        <f t="shared" si="5"/>
        <v>02</v>
      </c>
      <c r="E55" s="1">
        <v>-3.5250000000000004</v>
      </c>
      <c r="F55" s="2">
        <f t="shared" si="0"/>
        <v>20.524999999999999</v>
      </c>
      <c r="G55" s="1">
        <f>Dynamisk!$C$14</f>
        <v>27.397260273972602</v>
      </c>
      <c r="H55" s="1">
        <f t="shared" si="1"/>
        <v>1.1415525114155252</v>
      </c>
      <c r="I55" s="2">
        <f>Dynamisk!$C$15</f>
        <v>34.246575342465754</v>
      </c>
      <c r="J55" s="2">
        <f>F55/$F$4*Dynamisk!$C$16</f>
        <v>247.30933120799259</v>
      </c>
      <c r="K55" s="2">
        <f t="shared" si="2"/>
        <v>10.304555466999691</v>
      </c>
      <c r="L55" s="2">
        <f>F55/$F$4*Dynamisk!$C$17</f>
        <v>309.13666400999074</v>
      </c>
      <c r="M55" s="2">
        <f>(F55/$F$4)*Dynamisk!$C$16+G55</f>
        <v>274.70659148196518</v>
      </c>
      <c r="N55" s="2">
        <f>Dynamisk!$C$20/365</f>
        <v>34.246575342465754</v>
      </c>
      <c r="O55" s="2">
        <f t="shared" si="3"/>
        <v>1.4269406392694064</v>
      </c>
      <c r="P55" s="2">
        <f>(F55/$F$4)*Dynamisk!$C$16+G55</f>
        <v>274.70659148196518</v>
      </c>
      <c r="Q55" s="2">
        <f t="shared" si="4"/>
        <v>308.95316682443098</v>
      </c>
      <c r="R55" s="17" t="e">
        <f>IF(P55&lt;=Dynamisk!$F$51,Data_kronologisk!P55,#N/A)</f>
        <v>#N/A</v>
      </c>
      <c r="S55" s="22" t="e">
        <f>IF(AND(P55&gt;=Dynamisk!$F$51,P55&lt;=Dynamisk!$F$50),P55,#N/A)</f>
        <v>#N/A</v>
      </c>
      <c r="T55" s="22" t="e">
        <f>IF(AND(P55&gt;=Dynamisk!$F$50,P55&lt;=Dynamisk!$F$49),P55,#N/A)</f>
        <v>#N/A</v>
      </c>
      <c r="U55" s="23">
        <f>IF(P55&gt;=Dynamisk!$F$49,P55,#N/A)</f>
        <v>274.70659148196518</v>
      </c>
      <c r="V55" s="17">
        <f>IF(Q55&gt;=Dynamisk!$F$41,Dynamisk!$F$41,Q55)</f>
        <v>74.703333321584452</v>
      </c>
      <c r="W55" s="22">
        <f>(IF(AND(Q55&gt;=Dynamisk!$F$41,Q55&lt;=Dynamisk!$F$40),Q55,(IF(Q55&gt;Dynamisk!$F$40,Dynamisk!$F$40,#N/A))))-V55</f>
        <v>112.05499998237669</v>
      </c>
      <c r="X55" s="22">
        <f>(IF(AND(Q55&gt;=Dynamisk!$F$40,Q55&lt;=Dynamisk!$F$39),Q55,(IF(Q55&gt;Dynamisk!$F$39,Dynamisk!$F$39,#N/A))))-W55-V55</f>
        <v>112.05499998237669</v>
      </c>
      <c r="Y55" s="23">
        <f>(IF(AND(Q55&gt;=Dynamisk!$F$39,Q55&lt;=Dynamisk!$F$38),Q55,(IF(Q55&gt;Dynamisk!$F$38,Dynamisk!$F$38,#N/A))))-W55-V55-X55</f>
        <v>10.139833538093171</v>
      </c>
      <c r="Z55" t="e">
        <f>IF(OR(Data_sæsontarif!D55=Dynamisk!$E$76,Data_sæsontarif!D55=Dynamisk!$E$77,Data_sæsontarif!D55=Dynamisk!$E$78,Data_sæsontarif!D55=Dynamisk!$E$79),Data_sæsontarif!M55,#N/A)</f>
        <v>#N/A</v>
      </c>
      <c r="AA55" t="e">
        <f>IF(OR(Data_sæsontarif!D55=Dynamisk!$E$72,Data_sæsontarif!D55=Dynamisk!$E$73,Data_sæsontarif!D55=Dynamisk!$E$74,Data_sæsontarif!D55=Dynamisk!$E$75),Data_sæsontarif!M55,#N/A)</f>
        <v>#N/A</v>
      </c>
      <c r="AB55">
        <f>IF(OR(Data_sæsontarif!D55=Dynamisk!$E$68,Data_sæsontarif!D55=Dynamisk!$E$69,Data_sæsontarif!D55=Dynamisk!$E$70,Data_sæsontarif!D55=Dynamisk!$E$71),Data_sæsontarif!M55,#N/A)</f>
        <v>274.70659148196518</v>
      </c>
    </row>
    <row r="56" spans="1:28" x14ac:dyDescent="0.15">
      <c r="A56">
        <v>50</v>
      </c>
      <c r="B56">
        <v>50</v>
      </c>
      <c r="C56" t="s">
        <v>105</v>
      </c>
      <c r="D56" t="str">
        <f t="shared" si="5"/>
        <v>02</v>
      </c>
      <c r="E56" s="1">
        <v>-1.3333333333333333</v>
      </c>
      <c r="F56" s="2">
        <f t="shared" si="0"/>
        <v>18.333333333333332</v>
      </c>
      <c r="G56" s="1">
        <f>Dynamisk!$C$14</f>
        <v>27.397260273972602</v>
      </c>
      <c r="H56" s="1">
        <f t="shared" si="1"/>
        <v>1.1415525114155252</v>
      </c>
      <c r="I56" s="2">
        <f>Dynamisk!$C$15</f>
        <v>34.246575342465754</v>
      </c>
      <c r="J56" s="2">
        <f>F56/$F$4*Dynamisk!$C$16</f>
        <v>220.90155446917728</v>
      </c>
      <c r="K56" s="2">
        <f t="shared" si="2"/>
        <v>9.2042314362157196</v>
      </c>
      <c r="L56" s="2">
        <f>F56/$F$4*Dynamisk!$C$17</f>
        <v>276.12694308647161</v>
      </c>
      <c r="M56" s="2">
        <f>(F56/$F$4)*Dynamisk!$C$16+G56</f>
        <v>248.29881474314988</v>
      </c>
      <c r="N56" s="2">
        <f>Dynamisk!$C$20/365</f>
        <v>34.246575342465754</v>
      </c>
      <c r="O56" s="2">
        <f t="shared" si="3"/>
        <v>1.4269406392694064</v>
      </c>
      <c r="P56" s="2">
        <f>(F56/$F$4)*Dynamisk!$C$16+G56</f>
        <v>248.29881474314988</v>
      </c>
      <c r="Q56" s="2">
        <f t="shared" si="4"/>
        <v>282.54539008561562</v>
      </c>
      <c r="R56" s="17" t="e">
        <f>IF(P56&lt;=Dynamisk!$F$51,Data_kronologisk!P56,#N/A)</f>
        <v>#N/A</v>
      </c>
      <c r="S56" s="22" t="e">
        <f>IF(AND(P56&gt;=Dynamisk!$F$51,P56&lt;=Dynamisk!$F$50),P56,#N/A)</f>
        <v>#N/A</v>
      </c>
      <c r="T56" s="22">
        <f>IF(AND(P56&gt;=Dynamisk!$F$50,P56&lt;=Dynamisk!$F$49),P56,#N/A)</f>
        <v>248.29881474314988</v>
      </c>
      <c r="U56" s="23" t="e">
        <f>IF(P56&gt;=Dynamisk!$F$49,P56,#N/A)</f>
        <v>#N/A</v>
      </c>
      <c r="V56" s="17">
        <f>IF(Q56&gt;=Dynamisk!$F$41,Dynamisk!$F$41,Q56)</f>
        <v>74.703333321584452</v>
      </c>
      <c r="W56" s="22">
        <f>(IF(AND(Q56&gt;=Dynamisk!$F$41,Q56&lt;=Dynamisk!$F$40),Q56,(IF(Q56&gt;Dynamisk!$F$40,Dynamisk!$F$40,#N/A))))-V56</f>
        <v>112.05499998237669</v>
      </c>
      <c r="X56" s="22">
        <f>(IF(AND(Q56&gt;=Dynamisk!$F$40,Q56&lt;=Dynamisk!$F$39),Q56,(IF(Q56&gt;Dynamisk!$F$39,Dynamisk!$F$39,#N/A))))-W56-V56</f>
        <v>95.787056781654499</v>
      </c>
      <c r="Y56" s="23" t="e">
        <f>(IF(AND(Q56&gt;=Dynamisk!$F$39,Q56&lt;=Dynamisk!$F$38),Q56,(IF(Q56&gt;Dynamisk!$F$38,Dynamisk!$F$38,#N/A))))-W56-V56-X56</f>
        <v>#N/A</v>
      </c>
      <c r="Z56" t="e">
        <f>IF(OR(Data_sæsontarif!D56=Dynamisk!$E$76,Data_sæsontarif!D56=Dynamisk!$E$77,Data_sæsontarif!D56=Dynamisk!$E$78,Data_sæsontarif!D56=Dynamisk!$E$79),Data_sæsontarif!M56,#N/A)</f>
        <v>#N/A</v>
      </c>
      <c r="AA56" t="e">
        <f>IF(OR(Data_sæsontarif!D56=Dynamisk!$E$72,Data_sæsontarif!D56=Dynamisk!$E$73,Data_sæsontarif!D56=Dynamisk!$E$74,Data_sæsontarif!D56=Dynamisk!$E$75),Data_sæsontarif!M56,#N/A)</f>
        <v>#N/A</v>
      </c>
      <c r="AB56">
        <f>IF(OR(Data_sæsontarif!D56=Dynamisk!$E$68,Data_sæsontarif!D56=Dynamisk!$E$69,Data_sæsontarif!D56=Dynamisk!$E$70,Data_sæsontarif!D56=Dynamisk!$E$71),Data_sæsontarif!M56,#N/A)</f>
        <v>248.29881474314988</v>
      </c>
    </row>
    <row r="57" spans="1:28" x14ac:dyDescent="0.15">
      <c r="A57">
        <v>51</v>
      </c>
      <c r="B57">
        <v>51</v>
      </c>
      <c r="C57" t="s">
        <v>106</v>
      </c>
      <c r="D57" t="str">
        <f t="shared" si="5"/>
        <v>02</v>
      </c>
      <c r="E57" s="1">
        <v>-0.67499999999999993</v>
      </c>
      <c r="F57" s="2">
        <f t="shared" si="0"/>
        <v>17.675000000000001</v>
      </c>
      <c r="G57" s="1">
        <f>Dynamisk!$C$14</f>
        <v>27.397260273972602</v>
      </c>
      <c r="H57" s="1">
        <f t="shared" si="1"/>
        <v>1.1415525114155252</v>
      </c>
      <c r="I57" s="2">
        <f>Dynamisk!$C$15</f>
        <v>34.246575342465754</v>
      </c>
      <c r="J57" s="2">
        <f>F57/$F$4*Dynamisk!$C$16</f>
        <v>212.96918046778413</v>
      </c>
      <c r="K57" s="2">
        <f t="shared" si="2"/>
        <v>8.8737158528243381</v>
      </c>
      <c r="L57" s="2">
        <f>F57/$F$4*Dynamisk!$C$17</f>
        <v>266.21147558473018</v>
      </c>
      <c r="M57" s="2">
        <f>(F57/$F$4)*Dynamisk!$C$16+G57</f>
        <v>240.36644074175672</v>
      </c>
      <c r="N57" s="2">
        <f>Dynamisk!$C$20/365</f>
        <v>34.246575342465754</v>
      </c>
      <c r="O57" s="2">
        <f t="shared" si="3"/>
        <v>1.4269406392694064</v>
      </c>
      <c r="P57" s="2">
        <f>(F57/$F$4)*Dynamisk!$C$16+G57</f>
        <v>240.36644074175672</v>
      </c>
      <c r="Q57" s="2">
        <f t="shared" si="4"/>
        <v>274.61301608422247</v>
      </c>
      <c r="R57" s="17" t="e">
        <f>IF(P57&lt;=Dynamisk!$F$51,Data_kronologisk!P57,#N/A)</f>
        <v>#N/A</v>
      </c>
      <c r="S57" s="22" t="e">
        <f>IF(AND(P57&gt;=Dynamisk!$F$51,P57&lt;=Dynamisk!$F$50),P57,#N/A)</f>
        <v>#N/A</v>
      </c>
      <c r="T57" s="22">
        <f>IF(AND(P57&gt;=Dynamisk!$F$50,P57&lt;=Dynamisk!$F$49),P57,#N/A)</f>
        <v>240.36644074175672</v>
      </c>
      <c r="U57" s="23" t="e">
        <f>IF(P57&gt;=Dynamisk!$F$49,P57,#N/A)</f>
        <v>#N/A</v>
      </c>
      <c r="V57" s="17">
        <f>IF(Q57&gt;=Dynamisk!$F$41,Dynamisk!$F$41,Q57)</f>
        <v>74.703333321584452</v>
      </c>
      <c r="W57" s="22">
        <f>(IF(AND(Q57&gt;=Dynamisk!$F$41,Q57&lt;=Dynamisk!$F$40),Q57,(IF(Q57&gt;Dynamisk!$F$40,Dynamisk!$F$40,#N/A))))-V57</f>
        <v>112.05499998237669</v>
      </c>
      <c r="X57" s="22">
        <f>(IF(AND(Q57&gt;=Dynamisk!$F$40,Q57&lt;=Dynamisk!$F$39),Q57,(IF(Q57&gt;Dynamisk!$F$39,Dynamisk!$F$39,#N/A))))-W57-V57</f>
        <v>87.854682780261342</v>
      </c>
      <c r="Y57" s="23" t="e">
        <f>(IF(AND(Q57&gt;=Dynamisk!$F$39,Q57&lt;=Dynamisk!$F$38),Q57,(IF(Q57&gt;Dynamisk!$F$38,Dynamisk!$F$38,#N/A))))-W57-V57-X57</f>
        <v>#N/A</v>
      </c>
      <c r="Z57" t="e">
        <f>IF(OR(Data_sæsontarif!D57=Dynamisk!$E$76,Data_sæsontarif!D57=Dynamisk!$E$77,Data_sæsontarif!D57=Dynamisk!$E$78,Data_sæsontarif!D57=Dynamisk!$E$79),Data_sæsontarif!M57,#N/A)</f>
        <v>#N/A</v>
      </c>
      <c r="AA57" t="e">
        <f>IF(OR(Data_sæsontarif!D57=Dynamisk!$E$72,Data_sæsontarif!D57=Dynamisk!$E$73,Data_sæsontarif!D57=Dynamisk!$E$74,Data_sæsontarif!D57=Dynamisk!$E$75),Data_sæsontarif!M57,#N/A)</f>
        <v>#N/A</v>
      </c>
      <c r="AB57">
        <f>IF(OR(Data_sæsontarif!D57=Dynamisk!$E$68,Data_sæsontarif!D57=Dynamisk!$E$69,Data_sæsontarif!D57=Dynamisk!$E$70,Data_sæsontarif!D57=Dynamisk!$E$71),Data_sæsontarif!M57,#N/A)</f>
        <v>240.36644074175672</v>
      </c>
    </row>
    <row r="58" spans="1:28" x14ac:dyDescent="0.15">
      <c r="A58">
        <v>52</v>
      </c>
      <c r="B58">
        <v>52</v>
      </c>
      <c r="C58" t="s">
        <v>107</v>
      </c>
      <c r="D58" t="str">
        <f t="shared" si="5"/>
        <v>02</v>
      </c>
      <c r="E58" s="1">
        <v>-7.9166666666666677E-2</v>
      </c>
      <c r="F58" s="2">
        <f t="shared" si="0"/>
        <v>17.079166666666666</v>
      </c>
      <c r="G58" s="1">
        <f>Dynamisk!$C$14</f>
        <v>27.397260273972602</v>
      </c>
      <c r="H58" s="1">
        <f t="shared" si="1"/>
        <v>1.1415525114155252</v>
      </c>
      <c r="I58" s="2">
        <f>Dynamisk!$C$15</f>
        <v>34.246575342465754</v>
      </c>
      <c r="J58" s="2">
        <f>F58/$F$4*Dynamisk!$C$16</f>
        <v>205.78987994753584</v>
      </c>
      <c r="K58" s="2">
        <f t="shared" si="2"/>
        <v>8.5745783311473271</v>
      </c>
      <c r="L58" s="2">
        <f>F58/$F$4*Dynamisk!$C$17</f>
        <v>257.2373499344198</v>
      </c>
      <c r="M58" s="2">
        <f>(F58/$F$4)*Dynamisk!$C$16+G58</f>
        <v>233.18714022150843</v>
      </c>
      <c r="N58" s="2">
        <f>Dynamisk!$C$20/365</f>
        <v>34.246575342465754</v>
      </c>
      <c r="O58" s="2">
        <f t="shared" si="3"/>
        <v>1.4269406392694064</v>
      </c>
      <c r="P58" s="2">
        <f>(F58/$F$4)*Dynamisk!$C$16+G58</f>
        <v>233.18714022150843</v>
      </c>
      <c r="Q58" s="2">
        <f t="shared" si="4"/>
        <v>267.4337155639742</v>
      </c>
      <c r="R58" s="17" t="e">
        <f>IF(P58&lt;=Dynamisk!$F$51,Data_kronologisk!P58,#N/A)</f>
        <v>#N/A</v>
      </c>
      <c r="S58" s="22" t="e">
        <f>IF(AND(P58&gt;=Dynamisk!$F$51,P58&lt;=Dynamisk!$F$50),P58,#N/A)</f>
        <v>#N/A</v>
      </c>
      <c r="T58" s="22">
        <f>IF(AND(P58&gt;=Dynamisk!$F$50,P58&lt;=Dynamisk!$F$49),P58,#N/A)</f>
        <v>233.18714022150843</v>
      </c>
      <c r="U58" s="23" t="e">
        <f>IF(P58&gt;=Dynamisk!$F$49,P58,#N/A)</f>
        <v>#N/A</v>
      </c>
      <c r="V58" s="17">
        <f>IF(Q58&gt;=Dynamisk!$F$41,Dynamisk!$F$41,Q58)</f>
        <v>74.703333321584452</v>
      </c>
      <c r="W58" s="22">
        <f>(IF(AND(Q58&gt;=Dynamisk!$F$41,Q58&lt;=Dynamisk!$F$40),Q58,(IF(Q58&gt;Dynamisk!$F$40,Dynamisk!$F$40,#N/A))))-V58</f>
        <v>112.05499998237669</v>
      </c>
      <c r="X58" s="22">
        <f>(IF(AND(Q58&gt;=Dynamisk!$F$40,Q58&lt;=Dynamisk!$F$39),Q58,(IF(Q58&gt;Dynamisk!$F$39,Dynamisk!$F$39,#N/A))))-W58-V58</f>
        <v>80.67538226001308</v>
      </c>
      <c r="Y58" s="23" t="e">
        <f>(IF(AND(Q58&gt;=Dynamisk!$F$39,Q58&lt;=Dynamisk!$F$38),Q58,(IF(Q58&gt;Dynamisk!$F$38,Dynamisk!$F$38,#N/A))))-W58-V58-X58</f>
        <v>#N/A</v>
      </c>
      <c r="Z58" t="e">
        <f>IF(OR(Data_sæsontarif!D58=Dynamisk!$E$76,Data_sæsontarif!D58=Dynamisk!$E$77,Data_sæsontarif!D58=Dynamisk!$E$78,Data_sæsontarif!D58=Dynamisk!$E$79),Data_sæsontarif!M58,#N/A)</f>
        <v>#N/A</v>
      </c>
      <c r="AA58" t="e">
        <f>IF(OR(Data_sæsontarif!D58=Dynamisk!$E$72,Data_sæsontarif!D58=Dynamisk!$E$73,Data_sæsontarif!D58=Dynamisk!$E$74,Data_sæsontarif!D58=Dynamisk!$E$75),Data_sæsontarif!M58,#N/A)</f>
        <v>#N/A</v>
      </c>
      <c r="AB58">
        <f>IF(OR(Data_sæsontarif!D58=Dynamisk!$E$68,Data_sæsontarif!D58=Dynamisk!$E$69,Data_sæsontarif!D58=Dynamisk!$E$70,Data_sæsontarif!D58=Dynamisk!$E$71),Data_sæsontarif!M58,#N/A)</f>
        <v>233.18714022150843</v>
      </c>
    </row>
    <row r="59" spans="1:28" x14ac:dyDescent="0.15">
      <c r="A59">
        <v>53</v>
      </c>
      <c r="B59">
        <v>53</v>
      </c>
      <c r="C59" t="s">
        <v>108</v>
      </c>
      <c r="D59" t="str">
        <f t="shared" si="5"/>
        <v>02</v>
      </c>
      <c r="E59" s="1">
        <v>3.8458333333333332</v>
      </c>
      <c r="F59" s="2">
        <f t="shared" si="0"/>
        <v>13.154166666666667</v>
      </c>
      <c r="G59" s="1">
        <f>Dynamisk!$C$14</f>
        <v>27.397260273972602</v>
      </c>
      <c r="H59" s="1">
        <f t="shared" si="1"/>
        <v>1.1415525114155252</v>
      </c>
      <c r="I59" s="2">
        <f>Dynamisk!$C$15</f>
        <v>34.246575342465754</v>
      </c>
      <c r="J59" s="2">
        <f>F59/$F$4*Dynamisk!$C$16</f>
        <v>158.49686533163472</v>
      </c>
      <c r="K59" s="2">
        <f t="shared" si="2"/>
        <v>6.6040360554847801</v>
      </c>
      <c r="L59" s="2">
        <f>F59/$F$4*Dynamisk!$C$17</f>
        <v>198.12108166454342</v>
      </c>
      <c r="M59" s="2">
        <f>(F59/$F$4)*Dynamisk!$C$16+G59</f>
        <v>185.89412560560731</v>
      </c>
      <c r="N59" s="2">
        <f>Dynamisk!$C$20/365</f>
        <v>34.246575342465754</v>
      </c>
      <c r="O59" s="2">
        <f t="shared" si="3"/>
        <v>1.4269406392694064</v>
      </c>
      <c r="P59" s="2">
        <f>(F59/$F$4)*Dynamisk!$C$16+G59</f>
        <v>185.89412560560731</v>
      </c>
      <c r="Q59" s="2">
        <f t="shared" si="4"/>
        <v>220.14070094807312</v>
      </c>
      <c r="R59" s="17" t="e">
        <f>IF(P59&lt;=Dynamisk!$F$51,Data_kronologisk!P59,#N/A)</f>
        <v>#N/A</v>
      </c>
      <c r="S59" s="22" t="e">
        <f>IF(AND(P59&gt;=Dynamisk!$F$51,P59&lt;=Dynamisk!$F$50),P59,#N/A)</f>
        <v>#N/A</v>
      </c>
      <c r="T59" s="22">
        <f>IF(AND(P59&gt;=Dynamisk!$F$50,P59&lt;=Dynamisk!$F$49),P59,#N/A)</f>
        <v>185.89412560560731</v>
      </c>
      <c r="U59" s="23" t="e">
        <f>IF(P59&gt;=Dynamisk!$F$49,P59,#N/A)</f>
        <v>#N/A</v>
      </c>
      <c r="V59" s="17">
        <f>IF(Q59&gt;=Dynamisk!$F$41,Dynamisk!$F$41,Q59)</f>
        <v>74.703333321584452</v>
      </c>
      <c r="W59" s="22">
        <f>(IF(AND(Q59&gt;=Dynamisk!$F$41,Q59&lt;=Dynamisk!$F$40),Q59,(IF(Q59&gt;Dynamisk!$F$40,Dynamisk!$F$40,#N/A))))-V59</f>
        <v>112.05499998237669</v>
      </c>
      <c r="X59" s="22">
        <f>(IF(AND(Q59&gt;=Dynamisk!$F$40,Q59&lt;=Dynamisk!$F$39),Q59,(IF(Q59&gt;Dynamisk!$F$39,Dynamisk!$F$39,#N/A))))-W59-V59</f>
        <v>33.38236764411198</v>
      </c>
      <c r="Y59" s="23" t="e">
        <f>(IF(AND(Q59&gt;=Dynamisk!$F$39,Q59&lt;=Dynamisk!$F$38),Q59,(IF(Q59&gt;Dynamisk!$F$38,Dynamisk!$F$38,#N/A))))-W59-V59-X59</f>
        <v>#N/A</v>
      </c>
      <c r="Z59" t="e">
        <f>IF(OR(Data_sæsontarif!D59=Dynamisk!$E$76,Data_sæsontarif!D59=Dynamisk!$E$77,Data_sæsontarif!D59=Dynamisk!$E$78,Data_sæsontarif!D59=Dynamisk!$E$79),Data_sæsontarif!M59,#N/A)</f>
        <v>#N/A</v>
      </c>
      <c r="AA59" t="e">
        <f>IF(OR(Data_sæsontarif!D59=Dynamisk!$E$72,Data_sæsontarif!D59=Dynamisk!$E$73,Data_sæsontarif!D59=Dynamisk!$E$74,Data_sæsontarif!D59=Dynamisk!$E$75),Data_sæsontarif!M59,#N/A)</f>
        <v>#N/A</v>
      </c>
      <c r="AB59">
        <f>IF(OR(Data_sæsontarif!D59=Dynamisk!$E$68,Data_sæsontarif!D59=Dynamisk!$E$69,Data_sæsontarif!D59=Dynamisk!$E$70,Data_sæsontarif!D59=Dynamisk!$E$71),Data_sæsontarif!M59,#N/A)</f>
        <v>185.89412560560731</v>
      </c>
    </row>
    <row r="60" spans="1:28" x14ac:dyDescent="0.15">
      <c r="A60">
        <v>54</v>
      </c>
      <c r="B60">
        <v>54</v>
      </c>
      <c r="C60" t="s">
        <v>109</v>
      </c>
      <c r="D60" t="str">
        <f t="shared" si="5"/>
        <v>02</v>
      </c>
      <c r="E60" s="1">
        <v>0.96666666666666645</v>
      </c>
      <c r="F60" s="2">
        <f t="shared" si="0"/>
        <v>16.033333333333335</v>
      </c>
      <c r="G60" s="1">
        <f>Dynamisk!$C$14</f>
        <v>27.397260273972602</v>
      </c>
      <c r="H60" s="1">
        <f t="shared" si="1"/>
        <v>1.1415525114155252</v>
      </c>
      <c r="I60" s="2">
        <f>Dynamisk!$C$15</f>
        <v>34.246575342465754</v>
      </c>
      <c r="J60" s="2">
        <f>F60/$F$4*Dynamisk!$C$16</f>
        <v>193.18845036304418</v>
      </c>
      <c r="K60" s="2">
        <f t="shared" si="2"/>
        <v>8.0495187651268409</v>
      </c>
      <c r="L60" s="2">
        <f>F60/$F$4*Dynamisk!$C$17</f>
        <v>241.48556295380524</v>
      </c>
      <c r="M60" s="2">
        <f>(F60/$F$4)*Dynamisk!$C$16+G60</f>
        <v>220.58571063701677</v>
      </c>
      <c r="N60" s="2">
        <f>Dynamisk!$C$20/365</f>
        <v>34.246575342465754</v>
      </c>
      <c r="O60" s="2">
        <f t="shared" si="3"/>
        <v>1.4269406392694064</v>
      </c>
      <c r="P60" s="2">
        <f>(F60/$F$4)*Dynamisk!$C$16+G60</f>
        <v>220.58571063701677</v>
      </c>
      <c r="Q60" s="2">
        <f t="shared" si="4"/>
        <v>254.83228597948258</v>
      </c>
      <c r="R60" s="17" t="e">
        <f>IF(P60&lt;=Dynamisk!$F$51,Data_kronologisk!P60,#N/A)</f>
        <v>#N/A</v>
      </c>
      <c r="S60" s="22" t="e">
        <f>IF(AND(P60&gt;=Dynamisk!$F$51,P60&lt;=Dynamisk!$F$50),P60,#N/A)</f>
        <v>#N/A</v>
      </c>
      <c r="T60" s="22">
        <f>IF(AND(P60&gt;=Dynamisk!$F$50,P60&lt;=Dynamisk!$F$49),P60,#N/A)</f>
        <v>220.58571063701677</v>
      </c>
      <c r="U60" s="23" t="e">
        <f>IF(P60&gt;=Dynamisk!$F$49,P60,#N/A)</f>
        <v>#N/A</v>
      </c>
      <c r="V60" s="17">
        <f>IF(Q60&gt;=Dynamisk!$F$41,Dynamisk!$F$41,Q60)</f>
        <v>74.703333321584452</v>
      </c>
      <c r="W60" s="22">
        <f>(IF(AND(Q60&gt;=Dynamisk!$F$41,Q60&lt;=Dynamisk!$F$40),Q60,(IF(Q60&gt;Dynamisk!$F$40,Dynamisk!$F$40,#N/A))))-V60</f>
        <v>112.05499998237669</v>
      </c>
      <c r="X60" s="22">
        <f>(IF(AND(Q60&gt;=Dynamisk!$F$40,Q60&lt;=Dynamisk!$F$39),Q60,(IF(Q60&gt;Dynamisk!$F$39,Dynamisk!$F$39,#N/A))))-W60-V60</f>
        <v>68.073952675521426</v>
      </c>
      <c r="Y60" s="23" t="e">
        <f>(IF(AND(Q60&gt;=Dynamisk!$F$39,Q60&lt;=Dynamisk!$F$38),Q60,(IF(Q60&gt;Dynamisk!$F$38,Dynamisk!$F$38,#N/A))))-W60-V60-X60</f>
        <v>#N/A</v>
      </c>
      <c r="Z60" t="e">
        <f>IF(OR(Data_sæsontarif!D60=Dynamisk!$E$76,Data_sæsontarif!D60=Dynamisk!$E$77,Data_sæsontarif!D60=Dynamisk!$E$78,Data_sæsontarif!D60=Dynamisk!$E$79),Data_sæsontarif!M60,#N/A)</f>
        <v>#N/A</v>
      </c>
      <c r="AA60" t="e">
        <f>IF(OR(Data_sæsontarif!D60=Dynamisk!$E$72,Data_sæsontarif!D60=Dynamisk!$E$73,Data_sæsontarif!D60=Dynamisk!$E$74,Data_sæsontarif!D60=Dynamisk!$E$75),Data_sæsontarif!M60,#N/A)</f>
        <v>#N/A</v>
      </c>
      <c r="AB60">
        <f>IF(OR(Data_sæsontarif!D60=Dynamisk!$E$68,Data_sæsontarif!D60=Dynamisk!$E$69,Data_sæsontarif!D60=Dynamisk!$E$70,Data_sæsontarif!D60=Dynamisk!$E$71),Data_sæsontarif!M60,#N/A)</f>
        <v>220.58571063701677</v>
      </c>
    </row>
    <row r="61" spans="1:28" x14ac:dyDescent="0.15">
      <c r="A61">
        <v>55</v>
      </c>
      <c r="B61">
        <v>55</v>
      </c>
      <c r="C61" t="s">
        <v>110</v>
      </c>
      <c r="D61" t="str">
        <f t="shared" si="5"/>
        <v>02</v>
      </c>
      <c r="E61" s="1">
        <v>1.1708333333333332</v>
      </c>
      <c r="F61" s="2">
        <f t="shared" si="0"/>
        <v>15.829166666666667</v>
      </c>
      <c r="G61" s="1">
        <f>Dynamisk!$C$14</f>
        <v>27.397260273972602</v>
      </c>
      <c r="H61" s="1">
        <f t="shared" si="1"/>
        <v>1.1415525114155252</v>
      </c>
      <c r="I61" s="2">
        <f>Dynamisk!$C$15</f>
        <v>34.246575342465754</v>
      </c>
      <c r="J61" s="2">
        <f>F61/$F$4*Dynamisk!$C$16</f>
        <v>190.72841032463742</v>
      </c>
      <c r="K61" s="2">
        <f t="shared" si="2"/>
        <v>7.9470170968598923</v>
      </c>
      <c r="L61" s="2">
        <f>F61/$F$4*Dynamisk!$C$17</f>
        <v>238.41051290579679</v>
      </c>
      <c r="M61" s="2">
        <f>(F61/$F$4)*Dynamisk!$C$16+G61</f>
        <v>218.12567059861001</v>
      </c>
      <c r="N61" s="2">
        <f>Dynamisk!$C$20/365</f>
        <v>34.246575342465754</v>
      </c>
      <c r="O61" s="2">
        <f t="shared" si="3"/>
        <v>1.4269406392694064</v>
      </c>
      <c r="P61" s="2">
        <f>(F61/$F$4)*Dynamisk!$C$16+G61</f>
        <v>218.12567059861001</v>
      </c>
      <c r="Q61" s="2">
        <f t="shared" si="4"/>
        <v>252.37224594107579</v>
      </c>
      <c r="R61" s="17" t="e">
        <f>IF(P61&lt;=Dynamisk!$F$51,Data_kronologisk!P61,#N/A)</f>
        <v>#N/A</v>
      </c>
      <c r="S61" s="22" t="e">
        <f>IF(AND(P61&gt;=Dynamisk!$F$51,P61&lt;=Dynamisk!$F$50),P61,#N/A)</f>
        <v>#N/A</v>
      </c>
      <c r="T61" s="22">
        <f>IF(AND(P61&gt;=Dynamisk!$F$50,P61&lt;=Dynamisk!$F$49),P61,#N/A)</f>
        <v>218.12567059861001</v>
      </c>
      <c r="U61" s="23" t="e">
        <f>IF(P61&gt;=Dynamisk!$F$49,P61,#N/A)</f>
        <v>#N/A</v>
      </c>
      <c r="V61" s="17">
        <f>IF(Q61&gt;=Dynamisk!$F$41,Dynamisk!$F$41,Q61)</f>
        <v>74.703333321584452</v>
      </c>
      <c r="W61" s="22">
        <f>(IF(AND(Q61&gt;=Dynamisk!$F$41,Q61&lt;=Dynamisk!$F$40),Q61,(IF(Q61&gt;Dynamisk!$F$40,Dynamisk!$F$40,#N/A))))-V61</f>
        <v>112.05499998237669</v>
      </c>
      <c r="X61" s="22">
        <f>(IF(AND(Q61&gt;=Dynamisk!$F$40,Q61&lt;=Dynamisk!$F$39),Q61,(IF(Q61&gt;Dynamisk!$F$39,Dynamisk!$F$39,#N/A))))-W61-V61</f>
        <v>65.613912637114666</v>
      </c>
      <c r="Y61" s="23" t="e">
        <f>(IF(AND(Q61&gt;=Dynamisk!$F$39,Q61&lt;=Dynamisk!$F$38),Q61,(IF(Q61&gt;Dynamisk!$F$38,Dynamisk!$F$38,#N/A))))-W61-V61-X61</f>
        <v>#N/A</v>
      </c>
      <c r="Z61" t="e">
        <f>IF(OR(Data_sæsontarif!D61=Dynamisk!$E$76,Data_sæsontarif!D61=Dynamisk!$E$77,Data_sæsontarif!D61=Dynamisk!$E$78,Data_sæsontarif!D61=Dynamisk!$E$79),Data_sæsontarif!M61,#N/A)</f>
        <v>#N/A</v>
      </c>
      <c r="AA61" t="e">
        <f>IF(OR(Data_sæsontarif!D61=Dynamisk!$E$72,Data_sæsontarif!D61=Dynamisk!$E$73,Data_sæsontarif!D61=Dynamisk!$E$74,Data_sæsontarif!D61=Dynamisk!$E$75),Data_sæsontarif!M61,#N/A)</f>
        <v>#N/A</v>
      </c>
      <c r="AB61">
        <f>IF(OR(Data_sæsontarif!D61=Dynamisk!$E$68,Data_sæsontarif!D61=Dynamisk!$E$69,Data_sæsontarif!D61=Dynamisk!$E$70,Data_sæsontarif!D61=Dynamisk!$E$71),Data_sæsontarif!M61,#N/A)</f>
        <v>218.12567059861001</v>
      </c>
    </row>
    <row r="62" spans="1:28" x14ac:dyDescent="0.15">
      <c r="A62">
        <v>56</v>
      </c>
      <c r="B62">
        <v>56</v>
      </c>
      <c r="C62" t="s">
        <v>111</v>
      </c>
      <c r="D62" t="str">
        <f t="shared" si="5"/>
        <v>02</v>
      </c>
      <c r="E62" s="1">
        <v>4.9041666666666668</v>
      </c>
      <c r="F62" s="2">
        <f t="shared" si="0"/>
        <v>12.095833333333333</v>
      </c>
      <c r="G62" s="1">
        <f>Dynamisk!$C$14</f>
        <v>27.397260273972602</v>
      </c>
      <c r="H62" s="1">
        <f t="shared" si="1"/>
        <v>1.1415525114155252</v>
      </c>
      <c r="I62" s="2">
        <f>Dynamisk!$C$15</f>
        <v>34.246575342465754</v>
      </c>
      <c r="J62" s="2">
        <f>F62/$F$4*Dynamisk!$C$16</f>
        <v>145.74482105091403</v>
      </c>
      <c r="K62" s="2">
        <f t="shared" si="2"/>
        <v>6.0727008771214175</v>
      </c>
      <c r="L62" s="2">
        <f>F62/$F$4*Dynamisk!$C$17</f>
        <v>182.18102631364252</v>
      </c>
      <c r="M62" s="2">
        <f>(F62/$F$4)*Dynamisk!$C$16+G62</f>
        <v>173.14208132488662</v>
      </c>
      <c r="N62" s="2">
        <f>Dynamisk!$C$20/365</f>
        <v>34.246575342465754</v>
      </c>
      <c r="O62" s="2">
        <f t="shared" si="3"/>
        <v>1.4269406392694064</v>
      </c>
      <c r="P62" s="2">
        <f>(F62/$F$4)*Dynamisk!$C$16+G62</f>
        <v>173.14208132488662</v>
      </c>
      <c r="Q62" s="2">
        <f t="shared" si="4"/>
        <v>207.38865666735239</v>
      </c>
      <c r="R62" s="17" t="e">
        <f>IF(P62&lt;=Dynamisk!$F$51,Data_kronologisk!P62,#N/A)</f>
        <v>#N/A</v>
      </c>
      <c r="S62" s="22" t="e">
        <f>IF(AND(P62&gt;=Dynamisk!$F$51,P62&lt;=Dynamisk!$F$50),P62,#N/A)</f>
        <v>#N/A</v>
      </c>
      <c r="T62" s="22">
        <f>IF(AND(P62&gt;=Dynamisk!$F$50,P62&lt;=Dynamisk!$F$49),P62,#N/A)</f>
        <v>173.14208132488662</v>
      </c>
      <c r="U62" s="23" t="e">
        <f>IF(P62&gt;=Dynamisk!$F$49,P62,#N/A)</f>
        <v>#N/A</v>
      </c>
      <c r="V62" s="17">
        <f>IF(Q62&gt;=Dynamisk!$F$41,Dynamisk!$F$41,Q62)</f>
        <v>74.703333321584452</v>
      </c>
      <c r="W62" s="22">
        <f>(IF(AND(Q62&gt;=Dynamisk!$F$41,Q62&lt;=Dynamisk!$F$40),Q62,(IF(Q62&gt;Dynamisk!$F$40,Dynamisk!$F$40,#N/A))))-V62</f>
        <v>112.05499998237669</v>
      </c>
      <c r="X62" s="22">
        <f>(IF(AND(Q62&gt;=Dynamisk!$F$40,Q62&lt;=Dynamisk!$F$39),Q62,(IF(Q62&gt;Dynamisk!$F$39,Dynamisk!$F$39,#N/A))))-W62-V62</f>
        <v>20.630323363391255</v>
      </c>
      <c r="Y62" s="23" t="e">
        <f>(IF(AND(Q62&gt;=Dynamisk!$F$39,Q62&lt;=Dynamisk!$F$38),Q62,(IF(Q62&gt;Dynamisk!$F$38,Dynamisk!$F$38,#N/A))))-W62-V62-X62</f>
        <v>#N/A</v>
      </c>
      <c r="Z62" t="e">
        <f>IF(OR(Data_sæsontarif!D62=Dynamisk!$E$76,Data_sæsontarif!D62=Dynamisk!$E$77,Data_sæsontarif!D62=Dynamisk!$E$78,Data_sæsontarif!D62=Dynamisk!$E$79),Data_sæsontarif!M62,#N/A)</f>
        <v>#N/A</v>
      </c>
      <c r="AA62" t="e">
        <f>IF(OR(Data_sæsontarif!D62=Dynamisk!$E$72,Data_sæsontarif!D62=Dynamisk!$E$73,Data_sæsontarif!D62=Dynamisk!$E$74,Data_sæsontarif!D62=Dynamisk!$E$75),Data_sæsontarif!M62,#N/A)</f>
        <v>#N/A</v>
      </c>
      <c r="AB62">
        <f>IF(OR(Data_sæsontarif!D62=Dynamisk!$E$68,Data_sæsontarif!D62=Dynamisk!$E$69,Data_sæsontarif!D62=Dynamisk!$E$70,Data_sæsontarif!D62=Dynamisk!$E$71),Data_sæsontarif!M62,#N/A)</f>
        <v>173.14208132488662</v>
      </c>
    </row>
    <row r="63" spans="1:28" x14ac:dyDescent="0.15">
      <c r="A63">
        <v>57</v>
      </c>
      <c r="B63">
        <v>57</v>
      </c>
      <c r="C63" t="s">
        <v>112</v>
      </c>
      <c r="D63" t="str">
        <f t="shared" si="5"/>
        <v>02</v>
      </c>
      <c r="E63" s="1">
        <v>4.4333333333333345</v>
      </c>
      <c r="F63" s="2">
        <f t="shared" si="0"/>
        <v>12.566666666666666</v>
      </c>
      <c r="G63" s="1">
        <f>Dynamisk!$C$14</f>
        <v>27.397260273972602</v>
      </c>
      <c r="H63" s="1">
        <f t="shared" si="1"/>
        <v>1.1415525114155252</v>
      </c>
      <c r="I63" s="2">
        <f>Dynamisk!$C$15</f>
        <v>34.246575342465754</v>
      </c>
      <c r="J63" s="2">
        <f>F63/$F$4*Dynamisk!$C$16</f>
        <v>151.41797460887244</v>
      </c>
      <c r="K63" s="2">
        <f t="shared" si="2"/>
        <v>6.3090822753696854</v>
      </c>
      <c r="L63" s="2">
        <f>F63/$F$4*Dynamisk!$C$17</f>
        <v>189.27246826109055</v>
      </c>
      <c r="M63" s="2">
        <f>(F63/$F$4)*Dynamisk!$C$16+G63</f>
        <v>178.81523488284503</v>
      </c>
      <c r="N63" s="2">
        <f>Dynamisk!$C$20/365</f>
        <v>34.246575342465754</v>
      </c>
      <c r="O63" s="2">
        <f t="shared" si="3"/>
        <v>1.4269406392694064</v>
      </c>
      <c r="P63" s="2">
        <f>(F63/$F$4)*Dynamisk!$C$16+G63</f>
        <v>178.81523488284503</v>
      </c>
      <c r="Q63" s="2">
        <f t="shared" si="4"/>
        <v>213.06181022531081</v>
      </c>
      <c r="R63" s="17" t="e">
        <f>IF(P63&lt;=Dynamisk!$F$51,Data_kronologisk!P63,#N/A)</f>
        <v>#N/A</v>
      </c>
      <c r="S63" s="22" t="e">
        <f>IF(AND(P63&gt;=Dynamisk!$F$51,P63&lt;=Dynamisk!$F$50),P63,#N/A)</f>
        <v>#N/A</v>
      </c>
      <c r="T63" s="22">
        <f>IF(AND(P63&gt;=Dynamisk!$F$50,P63&lt;=Dynamisk!$F$49),P63,#N/A)</f>
        <v>178.81523488284503</v>
      </c>
      <c r="U63" s="23" t="e">
        <f>IF(P63&gt;=Dynamisk!$F$49,P63,#N/A)</f>
        <v>#N/A</v>
      </c>
      <c r="V63" s="17">
        <f>IF(Q63&gt;=Dynamisk!$F$41,Dynamisk!$F$41,Q63)</f>
        <v>74.703333321584452</v>
      </c>
      <c r="W63" s="22">
        <f>(IF(AND(Q63&gt;=Dynamisk!$F$41,Q63&lt;=Dynamisk!$F$40),Q63,(IF(Q63&gt;Dynamisk!$F$40,Dynamisk!$F$40,#N/A))))-V63</f>
        <v>112.05499998237669</v>
      </c>
      <c r="X63" s="22">
        <f>(IF(AND(Q63&gt;=Dynamisk!$F$40,Q63&lt;=Dynamisk!$F$39),Q63,(IF(Q63&gt;Dynamisk!$F$39,Dynamisk!$F$39,#N/A))))-W63-V63</f>
        <v>26.30347692134967</v>
      </c>
      <c r="Y63" s="23" t="e">
        <f>(IF(AND(Q63&gt;=Dynamisk!$F$39,Q63&lt;=Dynamisk!$F$38),Q63,(IF(Q63&gt;Dynamisk!$F$38,Dynamisk!$F$38,#N/A))))-W63-V63-X63</f>
        <v>#N/A</v>
      </c>
      <c r="Z63" t="e">
        <f>IF(OR(Data_sæsontarif!D63=Dynamisk!$E$76,Data_sæsontarif!D63=Dynamisk!$E$77,Data_sæsontarif!D63=Dynamisk!$E$78,Data_sæsontarif!D63=Dynamisk!$E$79),Data_sæsontarif!M63,#N/A)</f>
        <v>#N/A</v>
      </c>
      <c r="AA63" t="e">
        <f>IF(OR(Data_sæsontarif!D63=Dynamisk!$E$72,Data_sæsontarif!D63=Dynamisk!$E$73,Data_sæsontarif!D63=Dynamisk!$E$74,Data_sæsontarif!D63=Dynamisk!$E$75),Data_sæsontarif!M63,#N/A)</f>
        <v>#N/A</v>
      </c>
      <c r="AB63">
        <f>IF(OR(Data_sæsontarif!D63=Dynamisk!$E$68,Data_sæsontarif!D63=Dynamisk!$E$69,Data_sæsontarif!D63=Dynamisk!$E$70,Data_sæsontarif!D63=Dynamisk!$E$71),Data_sæsontarif!M63,#N/A)</f>
        <v>178.81523488284503</v>
      </c>
    </row>
    <row r="64" spans="1:28" x14ac:dyDescent="0.15">
      <c r="A64">
        <v>58</v>
      </c>
      <c r="B64">
        <v>58</v>
      </c>
      <c r="C64" t="s">
        <v>113</v>
      </c>
      <c r="D64" t="str">
        <f t="shared" si="5"/>
        <v>02</v>
      </c>
      <c r="E64" s="1">
        <v>3.3541666666666661</v>
      </c>
      <c r="F64" s="2">
        <f t="shared" si="0"/>
        <v>13.645833333333334</v>
      </c>
      <c r="G64" s="1">
        <f>Dynamisk!$C$14</f>
        <v>27.397260273972602</v>
      </c>
      <c r="H64" s="1">
        <f t="shared" si="1"/>
        <v>1.1415525114155252</v>
      </c>
      <c r="I64" s="2">
        <f>Dynamisk!$C$15</f>
        <v>34.246575342465754</v>
      </c>
      <c r="J64" s="2">
        <f>F64/$F$4*Dynamisk!$C$16</f>
        <v>164.4210433833081</v>
      </c>
      <c r="K64" s="2">
        <f t="shared" si="2"/>
        <v>6.8508768076378379</v>
      </c>
      <c r="L64" s="2">
        <f>F64/$F$4*Dynamisk!$C$17</f>
        <v>205.52630422913512</v>
      </c>
      <c r="M64" s="2">
        <f>(F64/$F$4)*Dynamisk!$C$16+G64</f>
        <v>191.81830365728069</v>
      </c>
      <c r="N64" s="2">
        <f>Dynamisk!$C$20/365</f>
        <v>34.246575342465754</v>
      </c>
      <c r="O64" s="2">
        <f t="shared" si="3"/>
        <v>1.4269406392694064</v>
      </c>
      <c r="P64" s="2">
        <f>(F64/$F$4)*Dynamisk!$C$16+G64</f>
        <v>191.81830365728069</v>
      </c>
      <c r="Q64" s="2">
        <f t="shared" si="4"/>
        <v>226.0648789997465</v>
      </c>
      <c r="R64" s="17" t="e">
        <f>IF(P64&lt;=Dynamisk!$F$51,Data_kronologisk!P64,#N/A)</f>
        <v>#N/A</v>
      </c>
      <c r="S64" s="22" t="e">
        <f>IF(AND(P64&gt;=Dynamisk!$F$51,P64&lt;=Dynamisk!$F$50),P64,#N/A)</f>
        <v>#N/A</v>
      </c>
      <c r="T64" s="22">
        <f>IF(AND(P64&gt;=Dynamisk!$F$50,P64&lt;=Dynamisk!$F$49),P64,#N/A)</f>
        <v>191.81830365728069</v>
      </c>
      <c r="U64" s="23" t="e">
        <f>IF(P64&gt;=Dynamisk!$F$49,P64,#N/A)</f>
        <v>#N/A</v>
      </c>
      <c r="V64" s="17">
        <f>IF(Q64&gt;=Dynamisk!$F$41,Dynamisk!$F$41,Q64)</f>
        <v>74.703333321584452</v>
      </c>
      <c r="W64" s="22">
        <f>(IF(AND(Q64&gt;=Dynamisk!$F$41,Q64&lt;=Dynamisk!$F$40),Q64,(IF(Q64&gt;Dynamisk!$F$40,Dynamisk!$F$40,#N/A))))-V64</f>
        <v>112.05499998237669</v>
      </c>
      <c r="X64" s="22">
        <f>(IF(AND(Q64&gt;=Dynamisk!$F$40,Q64&lt;=Dynamisk!$F$39),Q64,(IF(Q64&gt;Dynamisk!$F$39,Dynamisk!$F$39,#N/A))))-W64-V64</f>
        <v>39.30654569578536</v>
      </c>
      <c r="Y64" s="23" t="e">
        <f>(IF(AND(Q64&gt;=Dynamisk!$F$39,Q64&lt;=Dynamisk!$F$38),Q64,(IF(Q64&gt;Dynamisk!$F$38,Dynamisk!$F$38,#N/A))))-W64-V64-X64</f>
        <v>#N/A</v>
      </c>
      <c r="Z64" t="e">
        <f>IF(OR(Data_sæsontarif!D64=Dynamisk!$E$76,Data_sæsontarif!D64=Dynamisk!$E$77,Data_sæsontarif!D64=Dynamisk!$E$78,Data_sæsontarif!D64=Dynamisk!$E$79),Data_sæsontarif!M64,#N/A)</f>
        <v>#N/A</v>
      </c>
      <c r="AA64" t="e">
        <f>IF(OR(Data_sæsontarif!D64=Dynamisk!$E$72,Data_sæsontarif!D64=Dynamisk!$E$73,Data_sæsontarif!D64=Dynamisk!$E$74,Data_sæsontarif!D64=Dynamisk!$E$75),Data_sæsontarif!M64,#N/A)</f>
        <v>#N/A</v>
      </c>
      <c r="AB64">
        <f>IF(OR(Data_sæsontarif!D64=Dynamisk!$E$68,Data_sæsontarif!D64=Dynamisk!$E$69,Data_sæsontarif!D64=Dynamisk!$E$70,Data_sæsontarif!D64=Dynamisk!$E$71),Data_sæsontarif!M64,#N/A)</f>
        <v>191.81830365728069</v>
      </c>
    </row>
    <row r="65" spans="1:28" x14ac:dyDescent="0.15">
      <c r="A65">
        <v>59</v>
      </c>
      <c r="B65">
        <v>59</v>
      </c>
      <c r="C65" t="s">
        <v>114</v>
      </c>
      <c r="D65" t="str">
        <f t="shared" si="5"/>
        <v>02</v>
      </c>
      <c r="E65" s="1">
        <v>1.5041666666666667</v>
      </c>
      <c r="F65" s="2">
        <f t="shared" si="0"/>
        <v>15.495833333333334</v>
      </c>
      <c r="G65" s="1">
        <f>Dynamisk!$C$14</f>
        <v>27.397260273972602</v>
      </c>
      <c r="H65" s="1">
        <f t="shared" si="1"/>
        <v>1.1415525114155252</v>
      </c>
      <c r="I65" s="2">
        <f>Dynamisk!$C$15</f>
        <v>34.246575342465754</v>
      </c>
      <c r="J65" s="2">
        <f>F65/$F$4*Dynamisk!$C$16</f>
        <v>186.71201842519781</v>
      </c>
      <c r="K65" s="2">
        <f t="shared" si="2"/>
        <v>7.7796674343832422</v>
      </c>
      <c r="L65" s="2">
        <f>F65/$F$4*Dynamisk!$C$17</f>
        <v>233.39002303149726</v>
      </c>
      <c r="M65" s="2">
        <f>(F65/$F$4)*Dynamisk!$C$16+G65</f>
        <v>214.1092786991704</v>
      </c>
      <c r="N65" s="2">
        <f>Dynamisk!$C$20/365</f>
        <v>34.246575342465754</v>
      </c>
      <c r="O65" s="2">
        <f t="shared" si="3"/>
        <v>1.4269406392694064</v>
      </c>
      <c r="P65" s="2">
        <f>(F65/$F$4)*Dynamisk!$C$16+G65</f>
        <v>214.1092786991704</v>
      </c>
      <c r="Q65" s="2">
        <f t="shared" si="4"/>
        <v>248.35585404163621</v>
      </c>
      <c r="R65" s="17" t="e">
        <f>IF(P65&lt;=Dynamisk!$F$51,Data_kronologisk!P65,#N/A)</f>
        <v>#N/A</v>
      </c>
      <c r="S65" s="22" t="e">
        <f>IF(AND(P65&gt;=Dynamisk!$F$51,P65&lt;=Dynamisk!$F$50),P65,#N/A)</f>
        <v>#N/A</v>
      </c>
      <c r="T65" s="22">
        <f>IF(AND(P65&gt;=Dynamisk!$F$50,P65&lt;=Dynamisk!$F$49),P65,#N/A)</f>
        <v>214.1092786991704</v>
      </c>
      <c r="U65" s="23" t="e">
        <f>IF(P65&gt;=Dynamisk!$F$49,P65,#N/A)</f>
        <v>#N/A</v>
      </c>
      <c r="V65" s="17">
        <f>IF(Q65&gt;=Dynamisk!$F$41,Dynamisk!$F$41,Q65)</f>
        <v>74.703333321584452</v>
      </c>
      <c r="W65" s="22">
        <f>(IF(AND(Q65&gt;=Dynamisk!$F$41,Q65&lt;=Dynamisk!$F$40),Q65,(IF(Q65&gt;Dynamisk!$F$40,Dynamisk!$F$40,#N/A))))-V65</f>
        <v>112.05499998237669</v>
      </c>
      <c r="X65" s="22">
        <f>(IF(AND(Q65&gt;=Dynamisk!$F$40,Q65&lt;=Dynamisk!$F$39),Q65,(IF(Q65&gt;Dynamisk!$F$39,Dynamisk!$F$39,#N/A))))-W65-V65</f>
        <v>61.597520737675055</v>
      </c>
      <c r="Y65" s="23" t="e">
        <f>(IF(AND(Q65&gt;=Dynamisk!$F$39,Q65&lt;=Dynamisk!$F$38),Q65,(IF(Q65&gt;Dynamisk!$F$38,Dynamisk!$F$38,#N/A))))-W65-V65-X65</f>
        <v>#N/A</v>
      </c>
      <c r="Z65" t="e">
        <f>IF(OR(Data_sæsontarif!D65=Dynamisk!$E$76,Data_sæsontarif!D65=Dynamisk!$E$77,Data_sæsontarif!D65=Dynamisk!$E$78,Data_sæsontarif!D65=Dynamisk!$E$79),Data_sæsontarif!M65,#N/A)</f>
        <v>#N/A</v>
      </c>
      <c r="AA65" t="e">
        <f>IF(OR(Data_sæsontarif!D65=Dynamisk!$E$72,Data_sæsontarif!D65=Dynamisk!$E$73,Data_sæsontarif!D65=Dynamisk!$E$74,Data_sæsontarif!D65=Dynamisk!$E$75),Data_sæsontarif!M65,#N/A)</f>
        <v>#N/A</v>
      </c>
      <c r="AB65">
        <f>IF(OR(Data_sæsontarif!D65=Dynamisk!$E$68,Data_sæsontarif!D65=Dynamisk!$E$69,Data_sæsontarif!D65=Dynamisk!$E$70,Data_sæsontarif!D65=Dynamisk!$E$71),Data_sæsontarif!M65,#N/A)</f>
        <v>214.1092786991704</v>
      </c>
    </row>
    <row r="66" spans="1:28" x14ac:dyDescent="0.15">
      <c r="A66">
        <v>60</v>
      </c>
      <c r="B66">
        <v>60</v>
      </c>
      <c r="C66" t="s">
        <v>115</v>
      </c>
      <c r="D66" t="str">
        <f t="shared" si="5"/>
        <v>03</v>
      </c>
      <c r="E66" s="1">
        <v>-0.82916666666666661</v>
      </c>
      <c r="F66" s="2">
        <f t="shared" si="0"/>
        <v>17.829166666666666</v>
      </c>
      <c r="G66" s="1">
        <f>Dynamisk!$C$14</f>
        <v>27.397260273972602</v>
      </c>
      <c r="H66" s="1">
        <f t="shared" si="1"/>
        <v>1.1415525114155252</v>
      </c>
      <c r="I66" s="2">
        <f>Dynamisk!$C$15</f>
        <v>34.246575342465754</v>
      </c>
      <c r="J66" s="2">
        <f>F66/$F$4*Dynamisk!$C$16</f>
        <v>214.82676172127492</v>
      </c>
      <c r="K66" s="2">
        <f t="shared" si="2"/>
        <v>8.9511150717197889</v>
      </c>
      <c r="L66" s="2">
        <f>F66/$F$4*Dynamisk!$C$17</f>
        <v>268.53345215159362</v>
      </c>
      <c r="M66" s="2">
        <f>(F66/$F$4)*Dynamisk!$C$16+G66</f>
        <v>242.22402199524751</v>
      </c>
      <c r="N66" s="2">
        <f>Dynamisk!$C$20/365</f>
        <v>34.246575342465754</v>
      </c>
      <c r="O66" s="2">
        <f t="shared" si="3"/>
        <v>1.4269406392694064</v>
      </c>
      <c r="P66" s="2">
        <f>(F66/$F$4)*Dynamisk!$C$16+G66</f>
        <v>242.22402199524751</v>
      </c>
      <c r="Q66" s="2">
        <f t="shared" si="4"/>
        <v>276.47059733771329</v>
      </c>
      <c r="R66" s="17" t="e">
        <f>IF(P66&lt;=Dynamisk!$F$51,Data_kronologisk!P66,#N/A)</f>
        <v>#N/A</v>
      </c>
      <c r="S66" s="22" t="e">
        <f>IF(AND(P66&gt;=Dynamisk!$F$51,P66&lt;=Dynamisk!$F$50),P66,#N/A)</f>
        <v>#N/A</v>
      </c>
      <c r="T66" s="22">
        <f>IF(AND(P66&gt;=Dynamisk!$F$50,P66&lt;=Dynamisk!$F$49),P66,#N/A)</f>
        <v>242.22402199524751</v>
      </c>
      <c r="U66" s="23" t="e">
        <f>IF(P66&gt;=Dynamisk!$F$49,P66,#N/A)</f>
        <v>#N/A</v>
      </c>
      <c r="V66" s="17">
        <f>IF(Q66&gt;=Dynamisk!$F$41,Dynamisk!$F$41,Q66)</f>
        <v>74.703333321584452</v>
      </c>
      <c r="W66" s="22">
        <f>(IF(AND(Q66&gt;=Dynamisk!$F$41,Q66&lt;=Dynamisk!$F$40),Q66,(IF(Q66&gt;Dynamisk!$F$40,Dynamisk!$F$40,#N/A))))-V66</f>
        <v>112.05499998237669</v>
      </c>
      <c r="X66" s="22">
        <f>(IF(AND(Q66&gt;=Dynamisk!$F$40,Q66&lt;=Dynamisk!$F$39),Q66,(IF(Q66&gt;Dynamisk!$F$39,Dynamisk!$F$39,#N/A))))-W66-V66</f>
        <v>89.712264033752163</v>
      </c>
      <c r="Y66" s="23" t="e">
        <f>(IF(AND(Q66&gt;=Dynamisk!$F$39,Q66&lt;=Dynamisk!$F$38),Q66,(IF(Q66&gt;Dynamisk!$F$38,Dynamisk!$F$38,#N/A))))-W66-V66-X66</f>
        <v>#N/A</v>
      </c>
      <c r="Z66" t="e">
        <f>IF(OR(Data_sæsontarif!D66=Dynamisk!$E$76,Data_sæsontarif!D66=Dynamisk!$E$77,Data_sæsontarif!D66=Dynamisk!$E$78,Data_sæsontarif!D66=Dynamisk!$E$79),Data_sæsontarif!M66,#N/A)</f>
        <v>#N/A</v>
      </c>
      <c r="AA66" t="e">
        <f>IF(OR(Data_sæsontarif!D66=Dynamisk!$E$72,Data_sæsontarif!D66=Dynamisk!$E$73,Data_sæsontarif!D66=Dynamisk!$E$74,Data_sæsontarif!D66=Dynamisk!$E$75),Data_sæsontarif!M66,#N/A)</f>
        <v>#N/A</v>
      </c>
      <c r="AB66">
        <f>IF(OR(Data_sæsontarif!D66=Dynamisk!$E$68,Data_sæsontarif!D66=Dynamisk!$E$69,Data_sæsontarif!D66=Dynamisk!$E$70,Data_sæsontarif!D66=Dynamisk!$E$71),Data_sæsontarif!M66,#N/A)</f>
        <v>242.22402199524751</v>
      </c>
    </row>
    <row r="67" spans="1:28" x14ac:dyDescent="0.15">
      <c r="A67">
        <v>61</v>
      </c>
      <c r="B67">
        <v>61</v>
      </c>
      <c r="C67" t="s">
        <v>116</v>
      </c>
      <c r="D67" t="str">
        <f t="shared" si="5"/>
        <v>03</v>
      </c>
      <c r="E67" s="1">
        <v>-0.37499999999999994</v>
      </c>
      <c r="F67" s="2">
        <f t="shared" si="0"/>
        <v>17.375</v>
      </c>
      <c r="G67" s="1">
        <f>Dynamisk!$C$14</f>
        <v>27.397260273972602</v>
      </c>
      <c r="H67" s="1">
        <f t="shared" si="1"/>
        <v>1.1415525114155252</v>
      </c>
      <c r="I67" s="2">
        <f>Dynamisk!$C$15</f>
        <v>34.246575342465754</v>
      </c>
      <c r="J67" s="2">
        <f>F67/$F$4*Dynamisk!$C$16</f>
        <v>209.35442775828852</v>
      </c>
      <c r="K67" s="2">
        <f t="shared" si="2"/>
        <v>8.7231011565953551</v>
      </c>
      <c r="L67" s="2">
        <f>F67/$F$4*Dynamisk!$C$17</f>
        <v>261.69303469786064</v>
      </c>
      <c r="M67" s="2">
        <f>(F67/$F$4)*Dynamisk!$C$16+G67</f>
        <v>236.75168803226111</v>
      </c>
      <c r="N67" s="2">
        <f>Dynamisk!$C$20/365</f>
        <v>34.246575342465754</v>
      </c>
      <c r="O67" s="2">
        <f t="shared" si="3"/>
        <v>1.4269406392694064</v>
      </c>
      <c r="P67" s="2">
        <f>(F67/$F$4)*Dynamisk!$C$16+G67</f>
        <v>236.75168803226111</v>
      </c>
      <c r="Q67" s="2">
        <f t="shared" si="4"/>
        <v>270.99826337472689</v>
      </c>
      <c r="R67" s="17" t="e">
        <f>IF(P67&lt;=Dynamisk!$F$51,Data_kronologisk!P67,#N/A)</f>
        <v>#N/A</v>
      </c>
      <c r="S67" s="22" t="e">
        <f>IF(AND(P67&gt;=Dynamisk!$F$51,P67&lt;=Dynamisk!$F$50),P67,#N/A)</f>
        <v>#N/A</v>
      </c>
      <c r="T67" s="22">
        <f>IF(AND(P67&gt;=Dynamisk!$F$50,P67&lt;=Dynamisk!$F$49),P67,#N/A)</f>
        <v>236.75168803226111</v>
      </c>
      <c r="U67" s="23" t="e">
        <f>IF(P67&gt;=Dynamisk!$F$49,P67,#N/A)</f>
        <v>#N/A</v>
      </c>
      <c r="V67" s="17">
        <f>IF(Q67&gt;=Dynamisk!$F$41,Dynamisk!$F$41,Q67)</f>
        <v>74.703333321584452</v>
      </c>
      <c r="W67" s="22">
        <f>(IF(AND(Q67&gt;=Dynamisk!$F$41,Q67&lt;=Dynamisk!$F$40),Q67,(IF(Q67&gt;Dynamisk!$F$40,Dynamisk!$F$40,#N/A))))-V67</f>
        <v>112.05499998237669</v>
      </c>
      <c r="X67" s="22">
        <f>(IF(AND(Q67&gt;=Dynamisk!$F$40,Q67&lt;=Dynamisk!$F$39),Q67,(IF(Q67&gt;Dynamisk!$F$39,Dynamisk!$F$39,#N/A))))-W67-V67</f>
        <v>84.239930070765766</v>
      </c>
      <c r="Y67" s="23" t="e">
        <f>(IF(AND(Q67&gt;=Dynamisk!$F$39,Q67&lt;=Dynamisk!$F$38),Q67,(IF(Q67&gt;Dynamisk!$F$38,Dynamisk!$F$38,#N/A))))-W67-V67-X67</f>
        <v>#N/A</v>
      </c>
      <c r="Z67" t="e">
        <f>IF(OR(Data_sæsontarif!D67=Dynamisk!$E$76,Data_sæsontarif!D67=Dynamisk!$E$77,Data_sæsontarif!D67=Dynamisk!$E$78,Data_sæsontarif!D67=Dynamisk!$E$79),Data_sæsontarif!M67,#N/A)</f>
        <v>#N/A</v>
      </c>
      <c r="AA67" t="e">
        <f>IF(OR(Data_sæsontarif!D67=Dynamisk!$E$72,Data_sæsontarif!D67=Dynamisk!$E$73,Data_sæsontarif!D67=Dynamisk!$E$74,Data_sæsontarif!D67=Dynamisk!$E$75),Data_sæsontarif!M67,#N/A)</f>
        <v>#N/A</v>
      </c>
      <c r="AB67">
        <f>IF(OR(Data_sæsontarif!D67=Dynamisk!$E$68,Data_sæsontarif!D67=Dynamisk!$E$69,Data_sæsontarif!D67=Dynamisk!$E$70,Data_sæsontarif!D67=Dynamisk!$E$71),Data_sæsontarif!M67,#N/A)</f>
        <v>236.75168803226111</v>
      </c>
    </row>
    <row r="68" spans="1:28" x14ac:dyDescent="0.15">
      <c r="A68">
        <v>62</v>
      </c>
      <c r="B68">
        <v>62</v>
      </c>
      <c r="C68" t="s">
        <v>117</v>
      </c>
      <c r="D68" t="str">
        <f t="shared" si="5"/>
        <v>03</v>
      </c>
      <c r="E68" s="1">
        <v>-1.7708333333333337</v>
      </c>
      <c r="F68" s="2">
        <f t="shared" si="0"/>
        <v>18.770833333333332</v>
      </c>
      <c r="G68" s="1">
        <f>Dynamisk!$C$14</f>
        <v>27.397260273972602</v>
      </c>
      <c r="H68" s="1">
        <f t="shared" si="1"/>
        <v>1.1415525114155252</v>
      </c>
      <c r="I68" s="2">
        <f>Dynamisk!$C$15</f>
        <v>34.246575342465754</v>
      </c>
      <c r="J68" s="2">
        <f>F68/$F$4*Dynamisk!$C$16</f>
        <v>226.17306883719175</v>
      </c>
      <c r="K68" s="2">
        <f t="shared" si="2"/>
        <v>9.4238778682163229</v>
      </c>
      <c r="L68" s="2">
        <f>F68/$F$4*Dynamisk!$C$17</f>
        <v>282.71633604648969</v>
      </c>
      <c r="M68" s="2">
        <f>(F68/$F$4)*Dynamisk!$C$16+G68</f>
        <v>253.57032911116434</v>
      </c>
      <c r="N68" s="2">
        <f>Dynamisk!$C$20/365</f>
        <v>34.246575342465754</v>
      </c>
      <c r="O68" s="2">
        <f t="shared" si="3"/>
        <v>1.4269406392694064</v>
      </c>
      <c r="P68" s="2">
        <f>(F68/$F$4)*Dynamisk!$C$16+G68</f>
        <v>253.57032911116434</v>
      </c>
      <c r="Q68" s="2">
        <f t="shared" si="4"/>
        <v>287.81690445363017</v>
      </c>
      <c r="R68" s="17" t="e">
        <f>IF(P68&lt;=Dynamisk!$F$51,Data_kronologisk!P68,#N/A)</f>
        <v>#N/A</v>
      </c>
      <c r="S68" s="22" t="e">
        <f>IF(AND(P68&gt;=Dynamisk!$F$51,P68&lt;=Dynamisk!$F$50),P68,#N/A)</f>
        <v>#N/A</v>
      </c>
      <c r="T68" s="22">
        <f>IF(AND(P68&gt;=Dynamisk!$F$50,P68&lt;=Dynamisk!$F$49),P68,#N/A)</f>
        <v>253.57032911116434</v>
      </c>
      <c r="U68" s="23" t="e">
        <f>IF(P68&gt;=Dynamisk!$F$49,P68,#N/A)</f>
        <v>#N/A</v>
      </c>
      <c r="V68" s="17">
        <f>IF(Q68&gt;=Dynamisk!$F$41,Dynamisk!$F$41,Q68)</f>
        <v>74.703333321584452</v>
      </c>
      <c r="W68" s="22">
        <f>(IF(AND(Q68&gt;=Dynamisk!$F$41,Q68&lt;=Dynamisk!$F$40),Q68,(IF(Q68&gt;Dynamisk!$F$40,Dynamisk!$F$40,#N/A))))-V68</f>
        <v>112.05499998237669</v>
      </c>
      <c r="X68" s="22">
        <f>(IF(AND(Q68&gt;=Dynamisk!$F$40,Q68&lt;=Dynamisk!$F$39),Q68,(IF(Q68&gt;Dynamisk!$F$39,Dynamisk!$F$39,#N/A))))-W68-V68</f>
        <v>101.05857114966905</v>
      </c>
      <c r="Y68" s="23" t="e">
        <f>(IF(AND(Q68&gt;=Dynamisk!$F$39,Q68&lt;=Dynamisk!$F$38),Q68,(IF(Q68&gt;Dynamisk!$F$38,Dynamisk!$F$38,#N/A))))-W68-V68-X68</f>
        <v>#N/A</v>
      </c>
      <c r="Z68" t="e">
        <f>IF(OR(Data_sæsontarif!D68=Dynamisk!$E$76,Data_sæsontarif!D68=Dynamisk!$E$77,Data_sæsontarif!D68=Dynamisk!$E$78,Data_sæsontarif!D68=Dynamisk!$E$79),Data_sæsontarif!M68,#N/A)</f>
        <v>#N/A</v>
      </c>
      <c r="AA68" t="e">
        <f>IF(OR(Data_sæsontarif!D68=Dynamisk!$E$72,Data_sæsontarif!D68=Dynamisk!$E$73,Data_sæsontarif!D68=Dynamisk!$E$74,Data_sæsontarif!D68=Dynamisk!$E$75),Data_sæsontarif!M68,#N/A)</f>
        <v>#N/A</v>
      </c>
      <c r="AB68">
        <f>IF(OR(Data_sæsontarif!D68=Dynamisk!$E$68,Data_sæsontarif!D68=Dynamisk!$E$69,Data_sæsontarif!D68=Dynamisk!$E$70,Data_sæsontarif!D68=Dynamisk!$E$71),Data_sæsontarif!M68,#N/A)</f>
        <v>253.57032911116434</v>
      </c>
    </row>
    <row r="69" spans="1:28" x14ac:dyDescent="0.15">
      <c r="A69">
        <v>63</v>
      </c>
      <c r="B69">
        <v>63</v>
      </c>
      <c r="C69" t="s">
        <v>118</v>
      </c>
      <c r="D69" t="str">
        <f t="shared" si="5"/>
        <v>03</v>
      </c>
      <c r="E69" s="1">
        <v>-2.9916666666666667</v>
      </c>
      <c r="F69" s="2">
        <f t="shared" si="0"/>
        <v>19.991666666666667</v>
      </c>
      <c r="G69" s="1">
        <f>Dynamisk!$C$14</f>
        <v>27.397260273972602</v>
      </c>
      <c r="H69" s="1">
        <f t="shared" si="1"/>
        <v>1.1415525114155252</v>
      </c>
      <c r="I69" s="2">
        <f>Dynamisk!$C$15</f>
        <v>34.246575342465754</v>
      </c>
      <c r="J69" s="2">
        <f>F69/$F$4*Dynamisk!$C$16</f>
        <v>240.88310416888928</v>
      </c>
      <c r="K69" s="2">
        <f t="shared" si="2"/>
        <v>10.036796007037053</v>
      </c>
      <c r="L69" s="2">
        <f>F69/$F$4*Dynamisk!$C$17</f>
        <v>301.10388021111157</v>
      </c>
      <c r="M69" s="2">
        <f>(F69/$F$4)*Dynamisk!$C$16+G69</f>
        <v>268.28036444286187</v>
      </c>
      <c r="N69" s="2">
        <f>Dynamisk!$C$20/365</f>
        <v>34.246575342465754</v>
      </c>
      <c r="O69" s="2">
        <f t="shared" si="3"/>
        <v>1.4269406392694064</v>
      </c>
      <c r="P69" s="2">
        <f>(F69/$F$4)*Dynamisk!$C$16+G69</f>
        <v>268.28036444286187</v>
      </c>
      <c r="Q69" s="2">
        <f t="shared" si="4"/>
        <v>302.52693978532761</v>
      </c>
      <c r="R69" s="17" t="e">
        <f>IF(P69&lt;=Dynamisk!$F$51,Data_kronologisk!P69,#N/A)</f>
        <v>#N/A</v>
      </c>
      <c r="S69" s="22" t="e">
        <f>IF(AND(P69&gt;=Dynamisk!$F$51,P69&lt;=Dynamisk!$F$50),P69,#N/A)</f>
        <v>#N/A</v>
      </c>
      <c r="T69" s="22" t="e">
        <f>IF(AND(P69&gt;=Dynamisk!$F$50,P69&lt;=Dynamisk!$F$49),P69,#N/A)</f>
        <v>#N/A</v>
      </c>
      <c r="U69" s="23">
        <f>IF(P69&gt;=Dynamisk!$F$49,P69,#N/A)</f>
        <v>268.28036444286187</v>
      </c>
      <c r="V69" s="17">
        <f>IF(Q69&gt;=Dynamisk!$F$41,Dynamisk!$F$41,Q69)</f>
        <v>74.703333321584452</v>
      </c>
      <c r="W69" s="22">
        <f>(IF(AND(Q69&gt;=Dynamisk!$F$41,Q69&lt;=Dynamisk!$F$40),Q69,(IF(Q69&gt;Dynamisk!$F$40,Dynamisk!$F$40,#N/A))))-V69</f>
        <v>112.05499998237669</v>
      </c>
      <c r="X69" s="22">
        <f>(IF(AND(Q69&gt;=Dynamisk!$F$40,Q69&lt;=Dynamisk!$F$39),Q69,(IF(Q69&gt;Dynamisk!$F$39,Dynamisk!$F$39,#N/A))))-W69-V69</f>
        <v>112.05499998237669</v>
      </c>
      <c r="Y69" s="23">
        <f>(IF(AND(Q69&gt;=Dynamisk!$F$39,Q69&lt;=Dynamisk!$F$38),Q69,(IF(Q69&gt;Dynamisk!$F$38,Dynamisk!$F$38,#N/A))))-W69-V69-X69</f>
        <v>3.7136064989898045</v>
      </c>
      <c r="Z69" t="e">
        <f>IF(OR(Data_sæsontarif!D69=Dynamisk!$E$76,Data_sæsontarif!D69=Dynamisk!$E$77,Data_sæsontarif!D69=Dynamisk!$E$78,Data_sæsontarif!D69=Dynamisk!$E$79),Data_sæsontarif!M69,#N/A)</f>
        <v>#N/A</v>
      </c>
      <c r="AA69" t="e">
        <f>IF(OR(Data_sæsontarif!D69=Dynamisk!$E$72,Data_sæsontarif!D69=Dynamisk!$E$73,Data_sæsontarif!D69=Dynamisk!$E$74,Data_sæsontarif!D69=Dynamisk!$E$75),Data_sæsontarif!M69,#N/A)</f>
        <v>#N/A</v>
      </c>
      <c r="AB69">
        <f>IF(OR(Data_sæsontarif!D69=Dynamisk!$E$68,Data_sæsontarif!D69=Dynamisk!$E$69,Data_sæsontarif!D69=Dynamisk!$E$70,Data_sæsontarif!D69=Dynamisk!$E$71),Data_sæsontarif!M69,#N/A)</f>
        <v>268.28036444286187</v>
      </c>
    </row>
    <row r="70" spans="1:28" x14ac:dyDescent="0.15">
      <c r="A70">
        <v>64</v>
      </c>
      <c r="B70">
        <v>64</v>
      </c>
      <c r="C70" t="s">
        <v>119</v>
      </c>
      <c r="D70" t="str">
        <f t="shared" si="5"/>
        <v>03</v>
      </c>
      <c r="E70" s="1">
        <v>-4.7625000000000002</v>
      </c>
      <c r="F70" s="2">
        <f t="shared" si="0"/>
        <v>21.762499999999999</v>
      </c>
      <c r="G70" s="1">
        <f>Dynamisk!$C$14</f>
        <v>27.397260273972602</v>
      </c>
      <c r="H70" s="1">
        <f t="shared" si="1"/>
        <v>1.1415525114155252</v>
      </c>
      <c r="I70" s="2">
        <f>Dynamisk!$C$15</f>
        <v>34.246575342465754</v>
      </c>
      <c r="J70" s="2">
        <f>F70/$F$4*Dynamisk!$C$16</f>
        <v>262.22018613466207</v>
      </c>
      <c r="K70" s="2">
        <f t="shared" si="2"/>
        <v>10.925841088944253</v>
      </c>
      <c r="L70" s="2">
        <f>F70/$F$4*Dynamisk!$C$17</f>
        <v>327.77523266832753</v>
      </c>
      <c r="M70" s="2">
        <f>(F70/$F$4)*Dynamisk!$C$16+G70</f>
        <v>289.61744640863469</v>
      </c>
      <c r="N70" s="2">
        <f>Dynamisk!$C$20/365</f>
        <v>34.246575342465754</v>
      </c>
      <c r="O70" s="2">
        <f t="shared" si="3"/>
        <v>1.4269406392694064</v>
      </c>
      <c r="P70" s="2">
        <f>(F70/$F$4)*Dynamisk!$C$16+G70</f>
        <v>289.61744640863469</v>
      </c>
      <c r="Q70" s="2">
        <f t="shared" si="4"/>
        <v>323.86402175110049</v>
      </c>
      <c r="R70" s="17" t="e">
        <f>IF(P70&lt;=Dynamisk!$F$51,Data_kronologisk!P70,#N/A)</f>
        <v>#N/A</v>
      </c>
      <c r="S70" s="22" t="e">
        <f>IF(AND(P70&gt;=Dynamisk!$F$51,P70&lt;=Dynamisk!$F$50),P70,#N/A)</f>
        <v>#N/A</v>
      </c>
      <c r="T70" s="22" t="e">
        <f>IF(AND(P70&gt;=Dynamisk!$F$50,P70&lt;=Dynamisk!$F$49),P70,#N/A)</f>
        <v>#N/A</v>
      </c>
      <c r="U70" s="23">
        <f>IF(P70&gt;=Dynamisk!$F$49,P70,#N/A)</f>
        <v>289.61744640863469</v>
      </c>
      <c r="V70" s="17">
        <f>IF(Q70&gt;=Dynamisk!$F$41,Dynamisk!$F$41,Q70)</f>
        <v>74.703333321584452</v>
      </c>
      <c r="W70" s="22">
        <f>(IF(AND(Q70&gt;=Dynamisk!$F$41,Q70&lt;=Dynamisk!$F$40),Q70,(IF(Q70&gt;Dynamisk!$F$40,Dynamisk!$F$40,#N/A))))-V70</f>
        <v>112.05499998237669</v>
      </c>
      <c r="X70" s="22">
        <f>(IF(AND(Q70&gt;=Dynamisk!$F$40,Q70&lt;=Dynamisk!$F$39),Q70,(IF(Q70&gt;Dynamisk!$F$39,Dynamisk!$F$39,#N/A))))-W70-V70</f>
        <v>112.05499998237669</v>
      </c>
      <c r="Y70" s="23">
        <f>(IF(AND(Q70&gt;=Dynamisk!$F$39,Q70&lt;=Dynamisk!$F$38),Q70,(IF(Q70&gt;Dynamisk!$F$38,Dynamisk!$F$38,#N/A))))-W70-V70-X70</f>
        <v>25.050688464762672</v>
      </c>
      <c r="Z70" t="e">
        <f>IF(OR(Data_sæsontarif!D70=Dynamisk!$E$76,Data_sæsontarif!D70=Dynamisk!$E$77,Data_sæsontarif!D70=Dynamisk!$E$78,Data_sæsontarif!D70=Dynamisk!$E$79),Data_sæsontarif!M70,#N/A)</f>
        <v>#N/A</v>
      </c>
      <c r="AA70" t="e">
        <f>IF(OR(Data_sæsontarif!D70=Dynamisk!$E$72,Data_sæsontarif!D70=Dynamisk!$E$73,Data_sæsontarif!D70=Dynamisk!$E$74,Data_sæsontarif!D70=Dynamisk!$E$75),Data_sæsontarif!M70,#N/A)</f>
        <v>#N/A</v>
      </c>
      <c r="AB70">
        <f>IF(OR(Data_sæsontarif!D70=Dynamisk!$E$68,Data_sæsontarif!D70=Dynamisk!$E$69,Data_sæsontarif!D70=Dynamisk!$E$70,Data_sæsontarif!D70=Dynamisk!$E$71),Data_sæsontarif!M70,#N/A)</f>
        <v>289.61744640863469</v>
      </c>
    </row>
    <row r="71" spans="1:28" x14ac:dyDescent="0.15">
      <c r="A71">
        <v>65</v>
      </c>
      <c r="B71">
        <v>65</v>
      </c>
      <c r="C71" t="s">
        <v>120</v>
      </c>
      <c r="D71" t="str">
        <f t="shared" si="5"/>
        <v>03</v>
      </c>
      <c r="E71" s="1">
        <v>-5.3625000000000007</v>
      </c>
      <c r="F71" s="2">
        <f t="shared" ref="F71:F134" si="6">IF(E71&lt;=17,17-E71,0)</f>
        <v>22.362500000000001</v>
      </c>
      <c r="G71" s="1">
        <f>Dynamisk!$C$14</f>
        <v>27.397260273972602</v>
      </c>
      <c r="H71" s="1">
        <f t="shared" ref="H71:H134" si="7">G71/24</f>
        <v>1.1415525114155252</v>
      </c>
      <c r="I71" s="2">
        <f>Dynamisk!$C$15</f>
        <v>34.246575342465754</v>
      </c>
      <c r="J71" s="2">
        <f>F71/$F$4*Dynamisk!$C$16</f>
        <v>269.44969155365334</v>
      </c>
      <c r="K71" s="2">
        <f t="shared" ref="K71:K134" si="8">J71/24</f>
        <v>11.227070481402222</v>
      </c>
      <c r="L71" s="2">
        <f>F71/$F$4*Dynamisk!$C$17</f>
        <v>336.81211444206667</v>
      </c>
      <c r="M71" s="2">
        <f>(F71/$F$4)*Dynamisk!$C$16+G71</f>
        <v>296.84695182762596</v>
      </c>
      <c r="N71" s="2">
        <f>Dynamisk!$C$20/365</f>
        <v>34.246575342465754</v>
      </c>
      <c r="O71" s="2">
        <f t="shared" ref="O71:O134" si="9">N71/24</f>
        <v>1.4269406392694064</v>
      </c>
      <c r="P71" s="2">
        <f>(F71/$F$4)*Dynamisk!$C$16+G71</f>
        <v>296.84695182762596</v>
      </c>
      <c r="Q71" s="2">
        <f t="shared" ref="Q71:Q134" si="10">(O71+K71+H71)*24</f>
        <v>331.09352717009176</v>
      </c>
      <c r="R71" s="17" t="e">
        <f>IF(P71&lt;=Dynamisk!$F$51,Data_kronologisk!P71,#N/A)</f>
        <v>#N/A</v>
      </c>
      <c r="S71" s="22" t="e">
        <f>IF(AND(P71&gt;=Dynamisk!$F$51,P71&lt;=Dynamisk!$F$50),P71,#N/A)</f>
        <v>#N/A</v>
      </c>
      <c r="T71" s="22" t="e">
        <f>IF(AND(P71&gt;=Dynamisk!$F$50,P71&lt;=Dynamisk!$F$49),P71,#N/A)</f>
        <v>#N/A</v>
      </c>
      <c r="U71" s="23">
        <f>IF(P71&gt;=Dynamisk!$F$49,P71,#N/A)</f>
        <v>296.84695182762596</v>
      </c>
      <c r="V71" s="17">
        <f>IF(Q71&gt;=Dynamisk!$F$41,Dynamisk!$F$41,Q71)</f>
        <v>74.703333321584452</v>
      </c>
      <c r="W71" s="22">
        <f>(IF(AND(Q71&gt;=Dynamisk!$F$41,Q71&lt;=Dynamisk!$F$40),Q71,(IF(Q71&gt;Dynamisk!$F$40,Dynamisk!$F$40,#N/A))))-V71</f>
        <v>112.05499998237669</v>
      </c>
      <c r="X71" s="22">
        <f>(IF(AND(Q71&gt;=Dynamisk!$F$40,Q71&lt;=Dynamisk!$F$39),Q71,(IF(Q71&gt;Dynamisk!$F$39,Dynamisk!$F$39,#N/A))))-W71-V71</f>
        <v>112.05499998237669</v>
      </c>
      <c r="Y71" s="23">
        <f>(IF(AND(Q71&gt;=Dynamisk!$F$39,Q71&lt;=Dynamisk!$F$38),Q71,(IF(Q71&gt;Dynamisk!$F$38,Dynamisk!$F$38,#N/A))))-W71-V71-X71</f>
        <v>32.280193883753938</v>
      </c>
      <c r="Z71" t="e">
        <f>IF(OR(Data_sæsontarif!D71=Dynamisk!$E$76,Data_sæsontarif!D71=Dynamisk!$E$77,Data_sæsontarif!D71=Dynamisk!$E$78,Data_sæsontarif!D71=Dynamisk!$E$79),Data_sæsontarif!M71,#N/A)</f>
        <v>#N/A</v>
      </c>
      <c r="AA71" t="e">
        <f>IF(OR(Data_sæsontarif!D71=Dynamisk!$E$72,Data_sæsontarif!D71=Dynamisk!$E$73,Data_sæsontarif!D71=Dynamisk!$E$74,Data_sæsontarif!D71=Dynamisk!$E$75),Data_sæsontarif!M71,#N/A)</f>
        <v>#N/A</v>
      </c>
      <c r="AB71">
        <f>IF(OR(Data_sæsontarif!D71=Dynamisk!$E$68,Data_sæsontarif!D71=Dynamisk!$E$69,Data_sæsontarif!D71=Dynamisk!$E$70,Data_sæsontarif!D71=Dynamisk!$E$71),Data_sæsontarif!M71,#N/A)</f>
        <v>296.84695182762596</v>
      </c>
    </row>
    <row r="72" spans="1:28" x14ac:dyDescent="0.15">
      <c r="A72">
        <v>66</v>
      </c>
      <c r="B72">
        <v>66</v>
      </c>
      <c r="C72" t="s">
        <v>121</v>
      </c>
      <c r="D72" t="str">
        <f t="shared" ref="D72:D135" si="11">RIGHT(C72,2)</f>
        <v>03</v>
      </c>
      <c r="E72" s="1">
        <v>-7.4666666666666659</v>
      </c>
      <c r="F72" s="2">
        <f t="shared" si="6"/>
        <v>24.466666666666665</v>
      </c>
      <c r="G72" s="1">
        <f>Dynamisk!$C$14</f>
        <v>27.397260273972602</v>
      </c>
      <c r="H72" s="1">
        <f t="shared" si="7"/>
        <v>1.1415525114155252</v>
      </c>
      <c r="I72" s="2">
        <f>Dynamisk!$C$15</f>
        <v>34.246575342465754</v>
      </c>
      <c r="J72" s="2">
        <f>F72/$F$4*Dynamisk!$C$16</f>
        <v>294.80316541886572</v>
      </c>
      <c r="K72" s="2">
        <f t="shared" si="8"/>
        <v>12.283465225786072</v>
      </c>
      <c r="L72" s="2">
        <f>F72/$F$4*Dynamisk!$C$17</f>
        <v>368.5039567735821</v>
      </c>
      <c r="M72" s="2">
        <f>(F72/$F$4)*Dynamisk!$C$16+G72</f>
        <v>322.20042569283834</v>
      </c>
      <c r="N72" s="2">
        <f>Dynamisk!$C$20/365</f>
        <v>34.246575342465754</v>
      </c>
      <c r="O72" s="2">
        <f t="shared" si="9"/>
        <v>1.4269406392694064</v>
      </c>
      <c r="P72" s="2">
        <f>(F72/$F$4)*Dynamisk!$C$16+G72</f>
        <v>322.20042569283834</v>
      </c>
      <c r="Q72" s="2">
        <f t="shared" si="10"/>
        <v>356.44700103530408</v>
      </c>
      <c r="R72" s="17" t="e">
        <f>IF(P72&lt;=Dynamisk!$F$51,Data_kronologisk!P72,#N/A)</f>
        <v>#N/A</v>
      </c>
      <c r="S72" s="22" t="e">
        <f>IF(AND(P72&gt;=Dynamisk!$F$51,P72&lt;=Dynamisk!$F$50),P72,#N/A)</f>
        <v>#N/A</v>
      </c>
      <c r="T72" s="22" t="e">
        <f>IF(AND(P72&gt;=Dynamisk!$F$50,P72&lt;=Dynamisk!$F$49),P72,#N/A)</f>
        <v>#N/A</v>
      </c>
      <c r="U72" s="23">
        <f>IF(P72&gt;=Dynamisk!$F$49,P72,#N/A)</f>
        <v>322.20042569283834</v>
      </c>
      <c r="V72" s="17">
        <f>IF(Q72&gt;=Dynamisk!$F$41,Dynamisk!$F$41,Q72)</f>
        <v>74.703333321584452</v>
      </c>
      <c r="W72" s="22">
        <f>(IF(AND(Q72&gt;=Dynamisk!$F$41,Q72&lt;=Dynamisk!$F$40),Q72,(IF(Q72&gt;Dynamisk!$F$40,Dynamisk!$F$40,#N/A))))-V72</f>
        <v>112.05499998237669</v>
      </c>
      <c r="X72" s="22">
        <f>(IF(AND(Q72&gt;=Dynamisk!$F$40,Q72&lt;=Dynamisk!$F$39),Q72,(IF(Q72&gt;Dynamisk!$F$39,Dynamisk!$F$39,#N/A))))-W72-V72</f>
        <v>112.05499998237669</v>
      </c>
      <c r="Y72" s="23">
        <f>(IF(AND(Q72&gt;=Dynamisk!$F$39,Q72&lt;=Dynamisk!$F$38),Q72,(IF(Q72&gt;Dynamisk!$F$38,Dynamisk!$F$38,#N/A))))-W72-V72-X72</f>
        <v>57.633667748966261</v>
      </c>
      <c r="Z72" t="e">
        <f>IF(OR(Data_sæsontarif!D72=Dynamisk!$E$76,Data_sæsontarif!D72=Dynamisk!$E$77,Data_sæsontarif!D72=Dynamisk!$E$78,Data_sæsontarif!D72=Dynamisk!$E$79),Data_sæsontarif!M72,#N/A)</f>
        <v>#N/A</v>
      </c>
      <c r="AA72" t="e">
        <f>IF(OR(Data_sæsontarif!D72=Dynamisk!$E$72,Data_sæsontarif!D72=Dynamisk!$E$73,Data_sæsontarif!D72=Dynamisk!$E$74,Data_sæsontarif!D72=Dynamisk!$E$75),Data_sæsontarif!M72,#N/A)</f>
        <v>#N/A</v>
      </c>
      <c r="AB72">
        <f>IF(OR(Data_sæsontarif!D72=Dynamisk!$E$68,Data_sæsontarif!D72=Dynamisk!$E$69,Data_sæsontarif!D72=Dynamisk!$E$70,Data_sæsontarif!D72=Dynamisk!$E$71),Data_sæsontarif!M72,#N/A)</f>
        <v>322.20042569283834</v>
      </c>
    </row>
    <row r="73" spans="1:28" x14ac:dyDescent="0.15">
      <c r="A73">
        <v>67</v>
      </c>
      <c r="B73">
        <v>67</v>
      </c>
      <c r="C73" t="s">
        <v>122</v>
      </c>
      <c r="D73" t="str">
        <f t="shared" si="11"/>
        <v>03</v>
      </c>
      <c r="E73" s="1">
        <v>-4.7875000000000005</v>
      </c>
      <c r="F73" s="2">
        <f t="shared" si="6"/>
        <v>21.787500000000001</v>
      </c>
      <c r="G73" s="1">
        <f>Dynamisk!$C$14</f>
        <v>27.397260273972602</v>
      </c>
      <c r="H73" s="1">
        <f t="shared" si="7"/>
        <v>1.1415525114155252</v>
      </c>
      <c r="I73" s="2">
        <f>Dynamisk!$C$15</f>
        <v>34.246575342465754</v>
      </c>
      <c r="J73" s="2">
        <f>F73/$F$4*Dynamisk!$C$16</f>
        <v>262.52141552712004</v>
      </c>
      <c r="K73" s="2">
        <f t="shared" si="8"/>
        <v>10.938392313630002</v>
      </c>
      <c r="L73" s="2">
        <f>F73/$F$4*Dynamisk!$C$17</f>
        <v>328.15176940890007</v>
      </c>
      <c r="M73" s="2">
        <f>(F73/$F$4)*Dynamisk!$C$16+G73</f>
        <v>289.91867580109266</v>
      </c>
      <c r="N73" s="2">
        <f>Dynamisk!$C$20/365</f>
        <v>34.246575342465754</v>
      </c>
      <c r="O73" s="2">
        <f t="shared" si="9"/>
        <v>1.4269406392694064</v>
      </c>
      <c r="P73" s="2">
        <f>(F73/$F$4)*Dynamisk!$C$16+G73</f>
        <v>289.91867580109266</v>
      </c>
      <c r="Q73" s="2">
        <f t="shared" si="10"/>
        <v>324.16525114355841</v>
      </c>
      <c r="R73" s="17" t="e">
        <f>IF(P73&lt;=Dynamisk!$F$51,Data_kronologisk!P73,#N/A)</f>
        <v>#N/A</v>
      </c>
      <c r="S73" s="22" t="e">
        <f>IF(AND(P73&gt;=Dynamisk!$F$51,P73&lt;=Dynamisk!$F$50),P73,#N/A)</f>
        <v>#N/A</v>
      </c>
      <c r="T73" s="22" t="e">
        <f>IF(AND(P73&gt;=Dynamisk!$F$50,P73&lt;=Dynamisk!$F$49),P73,#N/A)</f>
        <v>#N/A</v>
      </c>
      <c r="U73" s="23">
        <f>IF(P73&gt;=Dynamisk!$F$49,P73,#N/A)</f>
        <v>289.91867580109266</v>
      </c>
      <c r="V73" s="17">
        <f>IF(Q73&gt;=Dynamisk!$F$41,Dynamisk!$F$41,Q73)</f>
        <v>74.703333321584452</v>
      </c>
      <c r="W73" s="22">
        <f>(IF(AND(Q73&gt;=Dynamisk!$F$41,Q73&lt;=Dynamisk!$F$40),Q73,(IF(Q73&gt;Dynamisk!$F$40,Dynamisk!$F$40,#N/A))))-V73</f>
        <v>112.05499998237669</v>
      </c>
      <c r="X73" s="22">
        <f>(IF(AND(Q73&gt;=Dynamisk!$F$40,Q73&lt;=Dynamisk!$F$39),Q73,(IF(Q73&gt;Dynamisk!$F$39,Dynamisk!$F$39,#N/A))))-W73-V73</f>
        <v>112.05499998237669</v>
      </c>
      <c r="Y73" s="23">
        <f>(IF(AND(Q73&gt;=Dynamisk!$F$39,Q73&lt;=Dynamisk!$F$38),Q73,(IF(Q73&gt;Dynamisk!$F$38,Dynamisk!$F$38,#N/A))))-W73-V73-X73</f>
        <v>25.351917857220585</v>
      </c>
      <c r="Z73" t="e">
        <f>IF(OR(Data_sæsontarif!D73=Dynamisk!$E$76,Data_sæsontarif!D73=Dynamisk!$E$77,Data_sæsontarif!D73=Dynamisk!$E$78,Data_sæsontarif!D73=Dynamisk!$E$79),Data_sæsontarif!M73,#N/A)</f>
        <v>#N/A</v>
      </c>
      <c r="AA73" t="e">
        <f>IF(OR(Data_sæsontarif!D73=Dynamisk!$E$72,Data_sæsontarif!D73=Dynamisk!$E$73,Data_sæsontarif!D73=Dynamisk!$E$74,Data_sæsontarif!D73=Dynamisk!$E$75),Data_sæsontarif!M73,#N/A)</f>
        <v>#N/A</v>
      </c>
      <c r="AB73">
        <f>IF(OR(Data_sæsontarif!D73=Dynamisk!$E$68,Data_sæsontarif!D73=Dynamisk!$E$69,Data_sæsontarif!D73=Dynamisk!$E$70,Data_sæsontarif!D73=Dynamisk!$E$71),Data_sæsontarif!M73,#N/A)</f>
        <v>289.91867580109266</v>
      </c>
    </row>
    <row r="74" spans="1:28" x14ac:dyDescent="0.15">
      <c r="A74">
        <v>68</v>
      </c>
      <c r="B74">
        <v>68</v>
      </c>
      <c r="C74" t="s">
        <v>123</v>
      </c>
      <c r="D74" t="str">
        <f t="shared" si="11"/>
        <v>03</v>
      </c>
      <c r="E74" s="1">
        <v>-1.8541666666666667</v>
      </c>
      <c r="F74" s="2">
        <f t="shared" si="6"/>
        <v>18.854166666666668</v>
      </c>
      <c r="G74" s="1">
        <f>Dynamisk!$C$14</f>
        <v>27.397260273972602</v>
      </c>
      <c r="H74" s="1">
        <f t="shared" si="7"/>
        <v>1.1415525114155252</v>
      </c>
      <c r="I74" s="2">
        <f>Dynamisk!$C$15</f>
        <v>34.246575342465754</v>
      </c>
      <c r="J74" s="2">
        <f>F74/$F$4*Dynamisk!$C$16</f>
        <v>227.17716681205167</v>
      </c>
      <c r="K74" s="2">
        <f t="shared" si="8"/>
        <v>9.4657152838354861</v>
      </c>
      <c r="L74" s="2">
        <f>F74/$F$4*Dynamisk!$C$17</f>
        <v>283.97145851506457</v>
      </c>
      <c r="M74" s="2">
        <f>(F74/$F$4)*Dynamisk!$C$16+G74</f>
        <v>254.57442708602426</v>
      </c>
      <c r="N74" s="2">
        <f>Dynamisk!$C$20/365</f>
        <v>34.246575342465754</v>
      </c>
      <c r="O74" s="2">
        <f t="shared" si="9"/>
        <v>1.4269406392694064</v>
      </c>
      <c r="P74" s="2">
        <f>(F74/$F$4)*Dynamisk!$C$16+G74</f>
        <v>254.57442708602426</v>
      </c>
      <c r="Q74" s="2">
        <f t="shared" si="10"/>
        <v>288.82100242849003</v>
      </c>
      <c r="R74" s="17" t="e">
        <f>IF(P74&lt;=Dynamisk!$F$51,Data_kronologisk!P74,#N/A)</f>
        <v>#N/A</v>
      </c>
      <c r="S74" s="22" t="e">
        <f>IF(AND(P74&gt;=Dynamisk!$F$51,P74&lt;=Dynamisk!$F$50),P74,#N/A)</f>
        <v>#N/A</v>
      </c>
      <c r="T74" s="22">
        <f>IF(AND(P74&gt;=Dynamisk!$F$50,P74&lt;=Dynamisk!$F$49),P74,#N/A)</f>
        <v>254.57442708602426</v>
      </c>
      <c r="U74" s="23" t="e">
        <f>IF(P74&gt;=Dynamisk!$F$49,P74,#N/A)</f>
        <v>#N/A</v>
      </c>
      <c r="V74" s="17">
        <f>IF(Q74&gt;=Dynamisk!$F$41,Dynamisk!$F$41,Q74)</f>
        <v>74.703333321584452</v>
      </c>
      <c r="W74" s="22">
        <f>(IF(AND(Q74&gt;=Dynamisk!$F$41,Q74&lt;=Dynamisk!$F$40),Q74,(IF(Q74&gt;Dynamisk!$F$40,Dynamisk!$F$40,#N/A))))-V74</f>
        <v>112.05499998237669</v>
      </c>
      <c r="X74" s="22">
        <f>(IF(AND(Q74&gt;=Dynamisk!$F$40,Q74&lt;=Dynamisk!$F$39),Q74,(IF(Q74&gt;Dynamisk!$F$39,Dynamisk!$F$39,#N/A))))-W74-V74</f>
        <v>102.06266912452891</v>
      </c>
      <c r="Y74" s="23" t="e">
        <f>(IF(AND(Q74&gt;=Dynamisk!$F$39,Q74&lt;=Dynamisk!$F$38),Q74,(IF(Q74&gt;Dynamisk!$F$38,Dynamisk!$F$38,#N/A))))-W74-V74-X74</f>
        <v>#N/A</v>
      </c>
      <c r="Z74" t="e">
        <f>IF(OR(Data_sæsontarif!D74=Dynamisk!$E$76,Data_sæsontarif!D74=Dynamisk!$E$77,Data_sæsontarif!D74=Dynamisk!$E$78,Data_sæsontarif!D74=Dynamisk!$E$79),Data_sæsontarif!M74,#N/A)</f>
        <v>#N/A</v>
      </c>
      <c r="AA74" t="e">
        <f>IF(OR(Data_sæsontarif!D74=Dynamisk!$E$72,Data_sæsontarif!D74=Dynamisk!$E$73,Data_sæsontarif!D74=Dynamisk!$E$74,Data_sæsontarif!D74=Dynamisk!$E$75),Data_sæsontarif!M74,#N/A)</f>
        <v>#N/A</v>
      </c>
      <c r="AB74">
        <f>IF(OR(Data_sæsontarif!D74=Dynamisk!$E$68,Data_sæsontarif!D74=Dynamisk!$E$69,Data_sæsontarif!D74=Dynamisk!$E$70,Data_sæsontarif!D74=Dynamisk!$E$71),Data_sæsontarif!M74,#N/A)</f>
        <v>254.57442708602426</v>
      </c>
    </row>
    <row r="75" spans="1:28" x14ac:dyDescent="0.15">
      <c r="A75">
        <v>69</v>
      </c>
      <c r="B75">
        <v>69</v>
      </c>
      <c r="C75" t="s">
        <v>124</v>
      </c>
      <c r="D75" t="str">
        <f t="shared" si="11"/>
        <v>03</v>
      </c>
      <c r="E75" s="1">
        <v>-3.9083333333333332</v>
      </c>
      <c r="F75" s="2">
        <f t="shared" si="6"/>
        <v>20.908333333333331</v>
      </c>
      <c r="G75" s="1">
        <f>Dynamisk!$C$14</f>
        <v>27.397260273972602</v>
      </c>
      <c r="H75" s="1">
        <f t="shared" si="7"/>
        <v>1.1415525114155252</v>
      </c>
      <c r="I75" s="2">
        <f>Dynamisk!$C$15</f>
        <v>34.246575342465754</v>
      </c>
      <c r="J75" s="2">
        <f>F75/$F$4*Dynamisk!$C$16</f>
        <v>251.92818189234811</v>
      </c>
      <c r="K75" s="2">
        <f t="shared" si="8"/>
        <v>10.497007578847837</v>
      </c>
      <c r="L75" s="2">
        <f>F75/$F$4*Dynamisk!$C$17</f>
        <v>314.91022736543511</v>
      </c>
      <c r="M75" s="2">
        <f>(F75/$F$4)*Dynamisk!$C$16+G75</f>
        <v>279.32544216632073</v>
      </c>
      <c r="N75" s="2">
        <f>Dynamisk!$C$20/365</f>
        <v>34.246575342465754</v>
      </c>
      <c r="O75" s="2">
        <f t="shared" si="9"/>
        <v>1.4269406392694064</v>
      </c>
      <c r="P75" s="2">
        <f>(F75/$F$4)*Dynamisk!$C$16+G75</f>
        <v>279.32544216632073</v>
      </c>
      <c r="Q75" s="2">
        <f t="shared" si="10"/>
        <v>313.57201750878642</v>
      </c>
      <c r="R75" s="17" t="e">
        <f>IF(P75&lt;=Dynamisk!$F$51,Data_kronologisk!P75,#N/A)</f>
        <v>#N/A</v>
      </c>
      <c r="S75" s="22" t="e">
        <f>IF(AND(P75&gt;=Dynamisk!$F$51,P75&lt;=Dynamisk!$F$50),P75,#N/A)</f>
        <v>#N/A</v>
      </c>
      <c r="T75" s="22" t="e">
        <f>IF(AND(P75&gt;=Dynamisk!$F$50,P75&lt;=Dynamisk!$F$49),P75,#N/A)</f>
        <v>#N/A</v>
      </c>
      <c r="U75" s="23">
        <f>IF(P75&gt;=Dynamisk!$F$49,P75,#N/A)</f>
        <v>279.32544216632073</v>
      </c>
      <c r="V75" s="17">
        <f>IF(Q75&gt;=Dynamisk!$F$41,Dynamisk!$F$41,Q75)</f>
        <v>74.703333321584452</v>
      </c>
      <c r="W75" s="22">
        <f>(IF(AND(Q75&gt;=Dynamisk!$F$41,Q75&lt;=Dynamisk!$F$40),Q75,(IF(Q75&gt;Dynamisk!$F$40,Dynamisk!$F$40,#N/A))))-V75</f>
        <v>112.05499998237669</v>
      </c>
      <c r="X75" s="22">
        <f>(IF(AND(Q75&gt;=Dynamisk!$F$40,Q75&lt;=Dynamisk!$F$39),Q75,(IF(Q75&gt;Dynamisk!$F$39,Dynamisk!$F$39,#N/A))))-W75-V75</f>
        <v>112.05499998237669</v>
      </c>
      <c r="Y75" s="23">
        <f>(IF(AND(Q75&gt;=Dynamisk!$F$39,Q75&lt;=Dynamisk!$F$38),Q75,(IF(Q75&gt;Dynamisk!$F$38,Dynamisk!$F$38,#N/A))))-W75-V75-X75</f>
        <v>14.758684222448608</v>
      </c>
      <c r="Z75" t="e">
        <f>IF(OR(Data_sæsontarif!D75=Dynamisk!$E$76,Data_sæsontarif!D75=Dynamisk!$E$77,Data_sæsontarif!D75=Dynamisk!$E$78,Data_sæsontarif!D75=Dynamisk!$E$79),Data_sæsontarif!M75,#N/A)</f>
        <v>#N/A</v>
      </c>
      <c r="AA75" t="e">
        <f>IF(OR(Data_sæsontarif!D75=Dynamisk!$E$72,Data_sæsontarif!D75=Dynamisk!$E$73,Data_sæsontarif!D75=Dynamisk!$E$74,Data_sæsontarif!D75=Dynamisk!$E$75),Data_sæsontarif!M75,#N/A)</f>
        <v>#N/A</v>
      </c>
      <c r="AB75">
        <f>IF(OR(Data_sæsontarif!D75=Dynamisk!$E$68,Data_sæsontarif!D75=Dynamisk!$E$69,Data_sæsontarif!D75=Dynamisk!$E$70,Data_sæsontarif!D75=Dynamisk!$E$71),Data_sæsontarif!M75,#N/A)</f>
        <v>279.32544216632073</v>
      </c>
    </row>
    <row r="76" spans="1:28" x14ac:dyDescent="0.15">
      <c r="A76">
        <v>70</v>
      </c>
      <c r="B76">
        <v>70</v>
      </c>
      <c r="C76" t="s">
        <v>125</v>
      </c>
      <c r="D76" t="str">
        <f t="shared" si="11"/>
        <v>03</v>
      </c>
      <c r="E76" s="1">
        <v>-5.458333333333333</v>
      </c>
      <c r="F76" s="2">
        <f t="shared" si="6"/>
        <v>22.458333333333332</v>
      </c>
      <c r="G76" s="1">
        <f>Dynamisk!$C$14</f>
        <v>27.397260273972602</v>
      </c>
      <c r="H76" s="1">
        <f t="shared" si="7"/>
        <v>1.1415525114155252</v>
      </c>
      <c r="I76" s="2">
        <f>Dynamisk!$C$15</f>
        <v>34.246575342465754</v>
      </c>
      <c r="J76" s="2">
        <f>F76/$F$4*Dynamisk!$C$16</f>
        <v>270.60440422474221</v>
      </c>
      <c r="K76" s="2">
        <f t="shared" si="8"/>
        <v>11.275183509364259</v>
      </c>
      <c r="L76" s="2">
        <f>F76/$F$4*Dynamisk!$C$17</f>
        <v>338.25550528092776</v>
      </c>
      <c r="M76" s="2">
        <f>(F76/$F$4)*Dynamisk!$C$16+G76</f>
        <v>298.00166449871483</v>
      </c>
      <c r="N76" s="2">
        <f>Dynamisk!$C$20/365</f>
        <v>34.246575342465754</v>
      </c>
      <c r="O76" s="2">
        <f t="shared" si="9"/>
        <v>1.4269406392694064</v>
      </c>
      <c r="P76" s="2">
        <f>(F76/$F$4)*Dynamisk!$C$16+G76</f>
        <v>298.00166449871483</v>
      </c>
      <c r="Q76" s="2">
        <f t="shared" si="10"/>
        <v>332.24823984118058</v>
      </c>
      <c r="R76" s="17" t="e">
        <f>IF(P76&lt;=Dynamisk!$F$51,Data_kronologisk!P76,#N/A)</f>
        <v>#N/A</v>
      </c>
      <c r="S76" s="22" t="e">
        <f>IF(AND(P76&gt;=Dynamisk!$F$51,P76&lt;=Dynamisk!$F$50),P76,#N/A)</f>
        <v>#N/A</v>
      </c>
      <c r="T76" s="22" t="e">
        <f>IF(AND(P76&gt;=Dynamisk!$F$50,P76&lt;=Dynamisk!$F$49),P76,#N/A)</f>
        <v>#N/A</v>
      </c>
      <c r="U76" s="23">
        <f>IF(P76&gt;=Dynamisk!$F$49,P76,#N/A)</f>
        <v>298.00166449871483</v>
      </c>
      <c r="V76" s="17">
        <f>IF(Q76&gt;=Dynamisk!$F$41,Dynamisk!$F$41,Q76)</f>
        <v>74.703333321584452</v>
      </c>
      <c r="W76" s="22">
        <f>(IF(AND(Q76&gt;=Dynamisk!$F$41,Q76&lt;=Dynamisk!$F$40),Q76,(IF(Q76&gt;Dynamisk!$F$40,Dynamisk!$F$40,#N/A))))-V76</f>
        <v>112.05499998237669</v>
      </c>
      <c r="X76" s="22">
        <f>(IF(AND(Q76&gt;=Dynamisk!$F$40,Q76&lt;=Dynamisk!$F$39),Q76,(IF(Q76&gt;Dynamisk!$F$39,Dynamisk!$F$39,#N/A))))-W76-V76</f>
        <v>112.05499998237669</v>
      </c>
      <c r="Y76" s="23">
        <f>(IF(AND(Q76&gt;=Dynamisk!$F$39,Q76&lt;=Dynamisk!$F$38),Q76,(IF(Q76&gt;Dynamisk!$F$38,Dynamisk!$F$38,#N/A))))-W76-V76-X76</f>
        <v>33.434906554842755</v>
      </c>
      <c r="Z76" t="e">
        <f>IF(OR(Data_sæsontarif!D76=Dynamisk!$E$76,Data_sæsontarif!D76=Dynamisk!$E$77,Data_sæsontarif!D76=Dynamisk!$E$78,Data_sæsontarif!D76=Dynamisk!$E$79),Data_sæsontarif!M76,#N/A)</f>
        <v>#N/A</v>
      </c>
      <c r="AA76" t="e">
        <f>IF(OR(Data_sæsontarif!D76=Dynamisk!$E$72,Data_sæsontarif!D76=Dynamisk!$E$73,Data_sæsontarif!D76=Dynamisk!$E$74,Data_sæsontarif!D76=Dynamisk!$E$75),Data_sæsontarif!M76,#N/A)</f>
        <v>#N/A</v>
      </c>
      <c r="AB76">
        <f>IF(OR(Data_sæsontarif!D76=Dynamisk!$E$68,Data_sæsontarif!D76=Dynamisk!$E$69,Data_sæsontarif!D76=Dynamisk!$E$70,Data_sæsontarif!D76=Dynamisk!$E$71),Data_sæsontarif!M76,#N/A)</f>
        <v>298.00166449871483</v>
      </c>
    </row>
    <row r="77" spans="1:28" x14ac:dyDescent="0.15">
      <c r="A77">
        <v>71</v>
      </c>
      <c r="B77">
        <v>71</v>
      </c>
      <c r="C77" t="s">
        <v>126</v>
      </c>
      <c r="D77" t="str">
        <f t="shared" si="11"/>
        <v>03</v>
      </c>
      <c r="E77" s="1">
        <v>-5.2916666666666661</v>
      </c>
      <c r="F77" s="2">
        <f t="shared" si="6"/>
        <v>22.291666666666664</v>
      </c>
      <c r="G77" s="1">
        <f>Dynamisk!$C$14</f>
        <v>27.397260273972602</v>
      </c>
      <c r="H77" s="1">
        <f t="shared" si="7"/>
        <v>1.1415525114155252</v>
      </c>
      <c r="I77" s="2">
        <f>Dynamisk!$C$15</f>
        <v>34.246575342465754</v>
      </c>
      <c r="J77" s="2">
        <f>F77/$F$4*Dynamisk!$C$16</f>
        <v>268.59620827502238</v>
      </c>
      <c r="K77" s="2">
        <f t="shared" si="8"/>
        <v>11.191508678125933</v>
      </c>
      <c r="L77" s="2">
        <f>F77/$F$4*Dynamisk!$C$17</f>
        <v>335.74526034377794</v>
      </c>
      <c r="M77" s="2">
        <f>(F77/$F$4)*Dynamisk!$C$16+G77</f>
        <v>295.993468548995</v>
      </c>
      <c r="N77" s="2">
        <f>Dynamisk!$C$20/365</f>
        <v>34.246575342465754</v>
      </c>
      <c r="O77" s="2">
        <f t="shared" si="9"/>
        <v>1.4269406392694064</v>
      </c>
      <c r="P77" s="2">
        <f>(F77/$F$4)*Dynamisk!$C$16+G77</f>
        <v>295.993468548995</v>
      </c>
      <c r="Q77" s="2">
        <f t="shared" si="10"/>
        <v>330.24004389146074</v>
      </c>
      <c r="R77" s="17" t="e">
        <f>IF(P77&lt;=Dynamisk!$F$51,Data_kronologisk!P77,#N/A)</f>
        <v>#N/A</v>
      </c>
      <c r="S77" s="22" t="e">
        <f>IF(AND(P77&gt;=Dynamisk!$F$51,P77&lt;=Dynamisk!$F$50),P77,#N/A)</f>
        <v>#N/A</v>
      </c>
      <c r="T77" s="22" t="e">
        <f>IF(AND(P77&gt;=Dynamisk!$F$50,P77&lt;=Dynamisk!$F$49),P77,#N/A)</f>
        <v>#N/A</v>
      </c>
      <c r="U77" s="23">
        <f>IF(P77&gt;=Dynamisk!$F$49,P77,#N/A)</f>
        <v>295.993468548995</v>
      </c>
      <c r="V77" s="17">
        <f>IF(Q77&gt;=Dynamisk!$F$41,Dynamisk!$F$41,Q77)</f>
        <v>74.703333321584452</v>
      </c>
      <c r="W77" s="22">
        <f>(IF(AND(Q77&gt;=Dynamisk!$F$41,Q77&lt;=Dynamisk!$F$40),Q77,(IF(Q77&gt;Dynamisk!$F$40,Dynamisk!$F$40,#N/A))))-V77</f>
        <v>112.05499998237669</v>
      </c>
      <c r="X77" s="22">
        <f>(IF(AND(Q77&gt;=Dynamisk!$F$40,Q77&lt;=Dynamisk!$F$39),Q77,(IF(Q77&gt;Dynamisk!$F$39,Dynamisk!$F$39,#N/A))))-W77-V77</f>
        <v>112.05499998237669</v>
      </c>
      <c r="Y77" s="23">
        <f>(IF(AND(Q77&gt;=Dynamisk!$F$39,Q77&lt;=Dynamisk!$F$38),Q77,(IF(Q77&gt;Dynamisk!$F$38,Dynamisk!$F$38,#N/A))))-W77-V77-X77</f>
        <v>31.426710605122921</v>
      </c>
      <c r="Z77" t="e">
        <f>IF(OR(Data_sæsontarif!D77=Dynamisk!$E$76,Data_sæsontarif!D77=Dynamisk!$E$77,Data_sæsontarif!D77=Dynamisk!$E$78,Data_sæsontarif!D77=Dynamisk!$E$79),Data_sæsontarif!M77,#N/A)</f>
        <v>#N/A</v>
      </c>
      <c r="AA77" t="e">
        <f>IF(OR(Data_sæsontarif!D77=Dynamisk!$E$72,Data_sæsontarif!D77=Dynamisk!$E$73,Data_sæsontarif!D77=Dynamisk!$E$74,Data_sæsontarif!D77=Dynamisk!$E$75),Data_sæsontarif!M77,#N/A)</f>
        <v>#N/A</v>
      </c>
      <c r="AB77">
        <f>IF(OR(Data_sæsontarif!D77=Dynamisk!$E$68,Data_sæsontarif!D77=Dynamisk!$E$69,Data_sæsontarif!D77=Dynamisk!$E$70,Data_sæsontarif!D77=Dynamisk!$E$71),Data_sæsontarif!M77,#N/A)</f>
        <v>295.993468548995</v>
      </c>
    </row>
    <row r="78" spans="1:28" x14ac:dyDescent="0.15">
      <c r="A78">
        <v>72</v>
      </c>
      <c r="B78">
        <v>72</v>
      </c>
      <c r="C78" t="s">
        <v>127</v>
      </c>
      <c r="D78" t="str">
        <f t="shared" si="11"/>
        <v>03</v>
      </c>
      <c r="E78" s="1">
        <v>-5.7833333333333341</v>
      </c>
      <c r="F78" s="2">
        <f t="shared" si="6"/>
        <v>22.783333333333335</v>
      </c>
      <c r="G78" s="1">
        <f>Dynamisk!$C$14</f>
        <v>27.397260273972602</v>
      </c>
      <c r="H78" s="1">
        <f t="shared" si="7"/>
        <v>1.1415525114155252</v>
      </c>
      <c r="I78" s="2">
        <f>Dynamisk!$C$15</f>
        <v>34.246575342465754</v>
      </c>
      <c r="J78" s="2">
        <f>F78/$F$4*Dynamisk!$C$16</f>
        <v>274.52038632669581</v>
      </c>
      <c r="K78" s="2">
        <f t="shared" si="8"/>
        <v>11.438349430278992</v>
      </c>
      <c r="L78" s="2">
        <f>F78/$F$4*Dynamisk!$C$17</f>
        <v>343.15048290836978</v>
      </c>
      <c r="M78" s="2">
        <f>(F78/$F$4)*Dynamisk!$C$16+G78</f>
        <v>301.91764660066843</v>
      </c>
      <c r="N78" s="2">
        <f>Dynamisk!$C$20/365</f>
        <v>34.246575342465754</v>
      </c>
      <c r="O78" s="2">
        <f t="shared" si="9"/>
        <v>1.4269406392694064</v>
      </c>
      <c r="P78" s="2">
        <f>(F78/$F$4)*Dynamisk!$C$16+G78</f>
        <v>301.91764660066843</v>
      </c>
      <c r="Q78" s="2">
        <f t="shared" si="10"/>
        <v>336.16422194313418</v>
      </c>
      <c r="R78" s="17" t="e">
        <f>IF(P78&lt;=Dynamisk!$F$51,Data_kronologisk!P78,#N/A)</f>
        <v>#N/A</v>
      </c>
      <c r="S78" s="22" t="e">
        <f>IF(AND(P78&gt;=Dynamisk!$F$51,P78&lt;=Dynamisk!$F$50),P78,#N/A)</f>
        <v>#N/A</v>
      </c>
      <c r="T78" s="22" t="e">
        <f>IF(AND(P78&gt;=Dynamisk!$F$50,P78&lt;=Dynamisk!$F$49),P78,#N/A)</f>
        <v>#N/A</v>
      </c>
      <c r="U78" s="23">
        <f>IF(P78&gt;=Dynamisk!$F$49,P78,#N/A)</f>
        <v>301.91764660066843</v>
      </c>
      <c r="V78" s="17">
        <f>IF(Q78&gt;=Dynamisk!$F$41,Dynamisk!$F$41,Q78)</f>
        <v>74.703333321584452</v>
      </c>
      <c r="W78" s="22">
        <f>(IF(AND(Q78&gt;=Dynamisk!$F$41,Q78&lt;=Dynamisk!$F$40),Q78,(IF(Q78&gt;Dynamisk!$F$40,Dynamisk!$F$40,#N/A))))-V78</f>
        <v>112.05499998237669</v>
      </c>
      <c r="X78" s="22">
        <f>(IF(AND(Q78&gt;=Dynamisk!$F$40,Q78&lt;=Dynamisk!$F$39),Q78,(IF(Q78&gt;Dynamisk!$F$39,Dynamisk!$F$39,#N/A))))-W78-V78</f>
        <v>112.05499998237669</v>
      </c>
      <c r="Y78" s="23">
        <f>(IF(AND(Q78&gt;=Dynamisk!$F$39,Q78&lt;=Dynamisk!$F$38),Q78,(IF(Q78&gt;Dynamisk!$F$38,Dynamisk!$F$38,#N/A))))-W78-V78-X78</f>
        <v>37.350888656796357</v>
      </c>
      <c r="Z78" t="e">
        <f>IF(OR(Data_sæsontarif!D78=Dynamisk!$E$76,Data_sæsontarif!D78=Dynamisk!$E$77,Data_sæsontarif!D78=Dynamisk!$E$78,Data_sæsontarif!D78=Dynamisk!$E$79),Data_sæsontarif!M78,#N/A)</f>
        <v>#N/A</v>
      </c>
      <c r="AA78" t="e">
        <f>IF(OR(Data_sæsontarif!D78=Dynamisk!$E$72,Data_sæsontarif!D78=Dynamisk!$E$73,Data_sæsontarif!D78=Dynamisk!$E$74,Data_sæsontarif!D78=Dynamisk!$E$75),Data_sæsontarif!M78,#N/A)</f>
        <v>#N/A</v>
      </c>
      <c r="AB78">
        <f>IF(OR(Data_sæsontarif!D78=Dynamisk!$E$68,Data_sæsontarif!D78=Dynamisk!$E$69,Data_sæsontarif!D78=Dynamisk!$E$70,Data_sæsontarif!D78=Dynamisk!$E$71),Data_sæsontarif!M78,#N/A)</f>
        <v>301.91764660066843</v>
      </c>
    </row>
    <row r="79" spans="1:28" x14ac:dyDescent="0.15">
      <c r="A79">
        <v>73</v>
      </c>
      <c r="B79">
        <v>73</v>
      </c>
      <c r="C79" t="s">
        <v>128</v>
      </c>
      <c r="D79" t="str">
        <f t="shared" si="11"/>
        <v>03</v>
      </c>
      <c r="E79" s="1">
        <v>-5.7083333333333348</v>
      </c>
      <c r="F79" s="2">
        <f t="shared" si="6"/>
        <v>22.708333333333336</v>
      </c>
      <c r="G79" s="1">
        <f>Dynamisk!$C$14</f>
        <v>27.397260273972602</v>
      </c>
      <c r="H79" s="1">
        <f t="shared" si="7"/>
        <v>1.1415525114155252</v>
      </c>
      <c r="I79" s="2">
        <f>Dynamisk!$C$15</f>
        <v>34.246575342465754</v>
      </c>
      <c r="J79" s="2">
        <f>F79/$F$4*Dynamisk!$C$16</f>
        <v>273.61669814932191</v>
      </c>
      <c r="K79" s="2">
        <f t="shared" si="8"/>
        <v>11.400695756221745</v>
      </c>
      <c r="L79" s="2">
        <f>F79/$F$4*Dynamisk!$C$17</f>
        <v>342.02087268665241</v>
      </c>
      <c r="M79" s="2">
        <f>(F79/$F$4)*Dynamisk!$C$16+G79</f>
        <v>301.01395842329453</v>
      </c>
      <c r="N79" s="2">
        <f>Dynamisk!$C$20/365</f>
        <v>34.246575342465754</v>
      </c>
      <c r="O79" s="2">
        <f t="shared" si="9"/>
        <v>1.4269406392694064</v>
      </c>
      <c r="P79" s="2">
        <f>(F79/$F$4)*Dynamisk!$C$16+G79</f>
        <v>301.01395842329453</v>
      </c>
      <c r="Q79" s="2">
        <f t="shared" si="10"/>
        <v>335.26053376576021</v>
      </c>
      <c r="R79" s="17" t="e">
        <f>IF(P79&lt;=Dynamisk!$F$51,Data_kronologisk!P79,#N/A)</f>
        <v>#N/A</v>
      </c>
      <c r="S79" s="22" t="e">
        <f>IF(AND(P79&gt;=Dynamisk!$F$51,P79&lt;=Dynamisk!$F$50),P79,#N/A)</f>
        <v>#N/A</v>
      </c>
      <c r="T79" s="22" t="e">
        <f>IF(AND(P79&gt;=Dynamisk!$F$50,P79&lt;=Dynamisk!$F$49),P79,#N/A)</f>
        <v>#N/A</v>
      </c>
      <c r="U79" s="23">
        <f>IF(P79&gt;=Dynamisk!$F$49,P79,#N/A)</f>
        <v>301.01395842329453</v>
      </c>
      <c r="V79" s="17">
        <f>IF(Q79&gt;=Dynamisk!$F$41,Dynamisk!$F$41,Q79)</f>
        <v>74.703333321584452</v>
      </c>
      <c r="W79" s="22">
        <f>(IF(AND(Q79&gt;=Dynamisk!$F$41,Q79&lt;=Dynamisk!$F$40),Q79,(IF(Q79&gt;Dynamisk!$F$40,Dynamisk!$F$40,#N/A))))-V79</f>
        <v>112.05499998237669</v>
      </c>
      <c r="X79" s="22">
        <f>(IF(AND(Q79&gt;=Dynamisk!$F$40,Q79&lt;=Dynamisk!$F$39),Q79,(IF(Q79&gt;Dynamisk!$F$39,Dynamisk!$F$39,#N/A))))-W79-V79</f>
        <v>112.05499998237669</v>
      </c>
      <c r="Y79" s="23">
        <f>(IF(AND(Q79&gt;=Dynamisk!$F$39,Q79&lt;=Dynamisk!$F$38),Q79,(IF(Q79&gt;Dynamisk!$F$38,Dynamisk!$F$38,#N/A))))-W79-V79-X79</f>
        <v>36.447200479422392</v>
      </c>
      <c r="Z79" t="e">
        <f>IF(OR(Data_sæsontarif!D79=Dynamisk!$E$76,Data_sæsontarif!D79=Dynamisk!$E$77,Data_sæsontarif!D79=Dynamisk!$E$78,Data_sæsontarif!D79=Dynamisk!$E$79),Data_sæsontarif!M79,#N/A)</f>
        <v>#N/A</v>
      </c>
      <c r="AA79" t="e">
        <f>IF(OR(Data_sæsontarif!D79=Dynamisk!$E$72,Data_sæsontarif!D79=Dynamisk!$E$73,Data_sæsontarif!D79=Dynamisk!$E$74,Data_sæsontarif!D79=Dynamisk!$E$75),Data_sæsontarif!M79,#N/A)</f>
        <v>#N/A</v>
      </c>
      <c r="AB79">
        <f>IF(OR(Data_sæsontarif!D79=Dynamisk!$E$68,Data_sæsontarif!D79=Dynamisk!$E$69,Data_sæsontarif!D79=Dynamisk!$E$70,Data_sæsontarif!D79=Dynamisk!$E$71),Data_sæsontarif!M79,#N/A)</f>
        <v>301.01395842329453</v>
      </c>
    </row>
    <row r="80" spans="1:28" x14ac:dyDescent="0.15">
      <c r="A80">
        <v>74</v>
      </c>
      <c r="B80">
        <v>74</v>
      </c>
      <c r="C80" t="s">
        <v>129</v>
      </c>
      <c r="D80" t="str">
        <f t="shared" si="11"/>
        <v>03</v>
      </c>
      <c r="E80" s="1">
        <v>-1.2583333333333335</v>
      </c>
      <c r="F80" s="2">
        <f t="shared" si="6"/>
        <v>18.258333333333333</v>
      </c>
      <c r="G80" s="1">
        <f>Dynamisk!$C$14</f>
        <v>27.397260273972602</v>
      </c>
      <c r="H80" s="1">
        <f t="shared" si="7"/>
        <v>1.1415525114155252</v>
      </c>
      <c r="I80" s="2">
        <f>Dynamisk!$C$15</f>
        <v>34.246575342465754</v>
      </c>
      <c r="J80" s="2">
        <f>F80/$F$4*Dynamisk!$C$16</f>
        <v>219.9978662918034</v>
      </c>
      <c r="K80" s="2">
        <f t="shared" si="8"/>
        <v>9.1665777621584752</v>
      </c>
      <c r="L80" s="2">
        <f>F80/$F$4*Dynamisk!$C$17</f>
        <v>274.99733286475424</v>
      </c>
      <c r="M80" s="2">
        <f>(F80/$F$4)*Dynamisk!$C$16+G80</f>
        <v>247.395126565776</v>
      </c>
      <c r="N80" s="2">
        <f>Dynamisk!$C$20/365</f>
        <v>34.246575342465754</v>
      </c>
      <c r="O80" s="2">
        <f t="shared" si="9"/>
        <v>1.4269406392694064</v>
      </c>
      <c r="P80" s="2">
        <f>(F80/$F$4)*Dynamisk!$C$16+G80</f>
        <v>247.395126565776</v>
      </c>
      <c r="Q80" s="2">
        <f t="shared" si="10"/>
        <v>281.64170190824177</v>
      </c>
      <c r="R80" s="17" t="e">
        <f>IF(P80&lt;=Dynamisk!$F$51,Data_kronologisk!P80,#N/A)</f>
        <v>#N/A</v>
      </c>
      <c r="S80" s="22" t="e">
        <f>IF(AND(P80&gt;=Dynamisk!$F$51,P80&lt;=Dynamisk!$F$50),P80,#N/A)</f>
        <v>#N/A</v>
      </c>
      <c r="T80" s="22">
        <f>IF(AND(P80&gt;=Dynamisk!$F$50,P80&lt;=Dynamisk!$F$49),P80,#N/A)</f>
        <v>247.395126565776</v>
      </c>
      <c r="U80" s="23" t="e">
        <f>IF(P80&gt;=Dynamisk!$F$49,P80,#N/A)</f>
        <v>#N/A</v>
      </c>
      <c r="V80" s="17">
        <f>IF(Q80&gt;=Dynamisk!$F$41,Dynamisk!$F$41,Q80)</f>
        <v>74.703333321584452</v>
      </c>
      <c r="W80" s="22">
        <f>(IF(AND(Q80&gt;=Dynamisk!$F$41,Q80&lt;=Dynamisk!$F$40),Q80,(IF(Q80&gt;Dynamisk!$F$40,Dynamisk!$F$40,#N/A))))-V80</f>
        <v>112.05499998237669</v>
      </c>
      <c r="X80" s="22">
        <f>(IF(AND(Q80&gt;=Dynamisk!$F$40,Q80&lt;=Dynamisk!$F$39),Q80,(IF(Q80&gt;Dynamisk!$F$39,Dynamisk!$F$39,#N/A))))-W80-V80</f>
        <v>94.883368604280648</v>
      </c>
      <c r="Y80" s="23" t="e">
        <f>(IF(AND(Q80&gt;=Dynamisk!$F$39,Q80&lt;=Dynamisk!$F$38),Q80,(IF(Q80&gt;Dynamisk!$F$38,Dynamisk!$F$38,#N/A))))-W80-V80-X80</f>
        <v>#N/A</v>
      </c>
      <c r="Z80" t="e">
        <f>IF(OR(Data_sæsontarif!D80=Dynamisk!$E$76,Data_sæsontarif!D80=Dynamisk!$E$77,Data_sæsontarif!D80=Dynamisk!$E$78,Data_sæsontarif!D80=Dynamisk!$E$79),Data_sæsontarif!M80,#N/A)</f>
        <v>#N/A</v>
      </c>
      <c r="AA80" t="e">
        <f>IF(OR(Data_sæsontarif!D80=Dynamisk!$E$72,Data_sæsontarif!D80=Dynamisk!$E$73,Data_sæsontarif!D80=Dynamisk!$E$74,Data_sæsontarif!D80=Dynamisk!$E$75),Data_sæsontarif!M80,#N/A)</f>
        <v>#N/A</v>
      </c>
      <c r="AB80">
        <f>IF(OR(Data_sæsontarif!D80=Dynamisk!$E$68,Data_sæsontarif!D80=Dynamisk!$E$69,Data_sæsontarif!D80=Dynamisk!$E$70,Data_sæsontarif!D80=Dynamisk!$E$71),Data_sæsontarif!M80,#N/A)</f>
        <v>247.395126565776</v>
      </c>
    </row>
    <row r="81" spans="1:28" x14ac:dyDescent="0.15">
      <c r="A81">
        <v>75</v>
      </c>
      <c r="B81">
        <v>75</v>
      </c>
      <c r="C81" t="s">
        <v>130</v>
      </c>
      <c r="D81" t="str">
        <f t="shared" si="11"/>
        <v>03</v>
      </c>
      <c r="E81" s="1">
        <v>-0.17499999999999996</v>
      </c>
      <c r="F81" s="2">
        <f t="shared" si="6"/>
        <v>17.175000000000001</v>
      </c>
      <c r="G81" s="1">
        <f>Dynamisk!$C$14</f>
        <v>27.397260273972602</v>
      </c>
      <c r="H81" s="1">
        <f t="shared" si="7"/>
        <v>1.1415525114155252</v>
      </c>
      <c r="I81" s="2">
        <f>Dynamisk!$C$15</f>
        <v>34.246575342465754</v>
      </c>
      <c r="J81" s="2">
        <f>F81/$F$4*Dynamisk!$C$16</f>
        <v>206.94459261862474</v>
      </c>
      <c r="K81" s="2">
        <f t="shared" si="8"/>
        <v>8.6226913591093641</v>
      </c>
      <c r="L81" s="2">
        <f>F81/$F$4*Dynamisk!$C$17</f>
        <v>258.68074077328095</v>
      </c>
      <c r="M81" s="2">
        <f>(F81/$F$4)*Dynamisk!$C$16+G81</f>
        <v>234.34185289259733</v>
      </c>
      <c r="N81" s="2">
        <f>Dynamisk!$C$20/365</f>
        <v>34.246575342465754</v>
      </c>
      <c r="O81" s="2">
        <f t="shared" si="9"/>
        <v>1.4269406392694064</v>
      </c>
      <c r="P81" s="2">
        <f>(F81/$F$4)*Dynamisk!$C$16+G81</f>
        <v>234.34185289259733</v>
      </c>
      <c r="Q81" s="2">
        <f t="shared" si="10"/>
        <v>268.58842823506313</v>
      </c>
      <c r="R81" s="17" t="e">
        <f>IF(P81&lt;=Dynamisk!$F$51,Data_kronologisk!P81,#N/A)</f>
        <v>#N/A</v>
      </c>
      <c r="S81" s="22" t="e">
        <f>IF(AND(P81&gt;=Dynamisk!$F$51,P81&lt;=Dynamisk!$F$50),P81,#N/A)</f>
        <v>#N/A</v>
      </c>
      <c r="T81" s="22">
        <f>IF(AND(P81&gt;=Dynamisk!$F$50,P81&lt;=Dynamisk!$F$49),P81,#N/A)</f>
        <v>234.34185289259733</v>
      </c>
      <c r="U81" s="23" t="e">
        <f>IF(P81&gt;=Dynamisk!$F$49,P81,#N/A)</f>
        <v>#N/A</v>
      </c>
      <c r="V81" s="17">
        <f>IF(Q81&gt;=Dynamisk!$F$41,Dynamisk!$F$41,Q81)</f>
        <v>74.703333321584452</v>
      </c>
      <c r="W81" s="22">
        <f>(IF(AND(Q81&gt;=Dynamisk!$F$41,Q81&lt;=Dynamisk!$F$40),Q81,(IF(Q81&gt;Dynamisk!$F$40,Dynamisk!$F$40,#N/A))))-V81</f>
        <v>112.05499998237669</v>
      </c>
      <c r="X81" s="22">
        <f>(IF(AND(Q81&gt;=Dynamisk!$F$40,Q81&lt;=Dynamisk!$F$39),Q81,(IF(Q81&gt;Dynamisk!$F$39,Dynamisk!$F$39,#N/A))))-W81-V81</f>
        <v>81.83009493110201</v>
      </c>
      <c r="Y81" s="23" t="e">
        <f>(IF(AND(Q81&gt;=Dynamisk!$F$39,Q81&lt;=Dynamisk!$F$38),Q81,(IF(Q81&gt;Dynamisk!$F$38,Dynamisk!$F$38,#N/A))))-W81-V81-X81</f>
        <v>#N/A</v>
      </c>
      <c r="Z81" t="e">
        <f>IF(OR(Data_sæsontarif!D81=Dynamisk!$E$76,Data_sæsontarif!D81=Dynamisk!$E$77,Data_sæsontarif!D81=Dynamisk!$E$78,Data_sæsontarif!D81=Dynamisk!$E$79),Data_sæsontarif!M81,#N/A)</f>
        <v>#N/A</v>
      </c>
      <c r="AA81" t="e">
        <f>IF(OR(Data_sæsontarif!D81=Dynamisk!$E$72,Data_sæsontarif!D81=Dynamisk!$E$73,Data_sæsontarif!D81=Dynamisk!$E$74,Data_sæsontarif!D81=Dynamisk!$E$75),Data_sæsontarif!M81,#N/A)</f>
        <v>#N/A</v>
      </c>
      <c r="AB81">
        <f>IF(OR(Data_sæsontarif!D81=Dynamisk!$E$68,Data_sæsontarif!D81=Dynamisk!$E$69,Data_sæsontarif!D81=Dynamisk!$E$70,Data_sæsontarif!D81=Dynamisk!$E$71),Data_sæsontarif!M81,#N/A)</f>
        <v>234.34185289259733</v>
      </c>
    </row>
    <row r="82" spans="1:28" x14ac:dyDescent="0.15">
      <c r="A82">
        <v>76</v>
      </c>
      <c r="B82">
        <v>76</v>
      </c>
      <c r="C82" t="s">
        <v>131</v>
      </c>
      <c r="D82" t="str">
        <f t="shared" si="11"/>
        <v>03</v>
      </c>
      <c r="E82" s="1">
        <v>-1.9833333333333334</v>
      </c>
      <c r="F82" s="2">
        <f t="shared" si="6"/>
        <v>18.983333333333334</v>
      </c>
      <c r="G82" s="1">
        <f>Dynamisk!$C$14</f>
        <v>27.397260273972602</v>
      </c>
      <c r="H82" s="1">
        <f t="shared" si="7"/>
        <v>1.1415525114155252</v>
      </c>
      <c r="I82" s="2">
        <f>Dynamisk!$C$15</f>
        <v>34.246575342465754</v>
      </c>
      <c r="J82" s="2">
        <f>F82/$F$4*Dynamisk!$C$16</f>
        <v>228.73351867308452</v>
      </c>
      <c r="K82" s="2">
        <f t="shared" si="8"/>
        <v>9.5305632780451877</v>
      </c>
      <c r="L82" s="2">
        <f>F82/$F$4*Dynamisk!$C$17</f>
        <v>285.91689834135565</v>
      </c>
      <c r="M82" s="2">
        <f>(F82/$F$4)*Dynamisk!$C$16+G82</f>
        <v>256.13077894705714</v>
      </c>
      <c r="N82" s="2">
        <f>Dynamisk!$C$20/365</f>
        <v>34.246575342465754</v>
      </c>
      <c r="O82" s="2">
        <f t="shared" si="9"/>
        <v>1.4269406392694064</v>
      </c>
      <c r="P82" s="2">
        <f>(F82/$F$4)*Dynamisk!$C$16+G82</f>
        <v>256.13077894705714</v>
      </c>
      <c r="Q82" s="2">
        <f t="shared" si="10"/>
        <v>290.37735428952283</v>
      </c>
      <c r="R82" s="17" t="e">
        <f>IF(P82&lt;=Dynamisk!$F$51,Data_kronologisk!P82,#N/A)</f>
        <v>#N/A</v>
      </c>
      <c r="S82" s="22" t="e">
        <f>IF(AND(P82&gt;=Dynamisk!$F$51,P82&lt;=Dynamisk!$F$50),P82,#N/A)</f>
        <v>#N/A</v>
      </c>
      <c r="T82" s="22">
        <f>IF(AND(P82&gt;=Dynamisk!$F$50,P82&lt;=Dynamisk!$F$49),P82,#N/A)</f>
        <v>256.13077894705714</v>
      </c>
      <c r="U82" s="23" t="e">
        <f>IF(P82&gt;=Dynamisk!$F$49,P82,#N/A)</f>
        <v>#N/A</v>
      </c>
      <c r="V82" s="17">
        <f>IF(Q82&gt;=Dynamisk!$F$41,Dynamisk!$F$41,Q82)</f>
        <v>74.703333321584452</v>
      </c>
      <c r="W82" s="22">
        <f>(IF(AND(Q82&gt;=Dynamisk!$F$41,Q82&lt;=Dynamisk!$F$40),Q82,(IF(Q82&gt;Dynamisk!$F$40,Dynamisk!$F$40,#N/A))))-V82</f>
        <v>112.05499998237669</v>
      </c>
      <c r="X82" s="22">
        <f>(IF(AND(Q82&gt;=Dynamisk!$F$40,Q82&lt;=Dynamisk!$F$39),Q82,(IF(Q82&gt;Dynamisk!$F$39,Dynamisk!$F$39,#N/A))))-W82-V82</f>
        <v>103.6190209855617</v>
      </c>
      <c r="Y82" s="23" t="e">
        <f>(IF(AND(Q82&gt;=Dynamisk!$F$39,Q82&lt;=Dynamisk!$F$38),Q82,(IF(Q82&gt;Dynamisk!$F$38,Dynamisk!$F$38,#N/A))))-W82-V82-X82</f>
        <v>#N/A</v>
      </c>
      <c r="Z82" t="e">
        <f>IF(OR(Data_sæsontarif!D82=Dynamisk!$E$76,Data_sæsontarif!D82=Dynamisk!$E$77,Data_sæsontarif!D82=Dynamisk!$E$78,Data_sæsontarif!D82=Dynamisk!$E$79),Data_sæsontarif!M82,#N/A)</f>
        <v>#N/A</v>
      </c>
      <c r="AA82" t="e">
        <f>IF(OR(Data_sæsontarif!D82=Dynamisk!$E$72,Data_sæsontarif!D82=Dynamisk!$E$73,Data_sæsontarif!D82=Dynamisk!$E$74,Data_sæsontarif!D82=Dynamisk!$E$75),Data_sæsontarif!M82,#N/A)</f>
        <v>#N/A</v>
      </c>
      <c r="AB82">
        <f>IF(OR(Data_sæsontarif!D82=Dynamisk!$E$68,Data_sæsontarif!D82=Dynamisk!$E$69,Data_sæsontarif!D82=Dynamisk!$E$70,Data_sæsontarif!D82=Dynamisk!$E$71),Data_sæsontarif!M82,#N/A)</f>
        <v>256.13077894705714</v>
      </c>
    </row>
    <row r="83" spans="1:28" x14ac:dyDescent="0.15">
      <c r="A83">
        <v>77</v>
      </c>
      <c r="B83">
        <v>77</v>
      </c>
      <c r="C83" t="s">
        <v>132</v>
      </c>
      <c r="D83" t="str">
        <f t="shared" si="11"/>
        <v>03</v>
      </c>
      <c r="E83" s="1">
        <v>-1.175</v>
      </c>
      <c r="F83" s="2">
        <f t="shared" si="6"/>
        <v>18.175000000000001</v>
      </c>
      <c r="G83" s="1">
        <f>Dynamisk!$C$14</f>
        <v>27.397260273972602</v>
      </c>
      <c r="H83" s="1">
        <f t="shared" si="7"/>
        <v>1.1415525114155252</v>
      </c>
      <c r="I83" s="2">
        <f>Dynamisk!$C$15</f>
        <v>34.246575342465754</v>
      </c>
      <c r="J83" s="2">
        <f>F83/$F$4*Dynamisk!$C$16</f>
        <v>218.99376831694352</v>
      </c>
      <c r="K83" s="2">
        <f t="shared" si="8"/>
        <v>9.1247403465393138</v>
      </c>
      <c r="L83" s="2">
        <f>F83/$F$4*Dynamisk!$C$17</f>
        <v>273.74221039617936</v>
      </c>
      <c r="M83" s="2">
        <f>(F83/$F$4)*Dynamisk!$C$16+G83</f>
        <v>246.39102859091611</v>
      </c>
      <c r="N83" s="2">
        <f>Dynamisk!$C$20/365</f>
        <v>34.246575342465754</v>
      </c>
      <c r="O83" s="2">
        <f t="shared" si="9"/>
        <v>1.4269406392694064</v>
      </c>
      <c r="P83" s="2">
        <f>(F83/$F$4)*Dynamisk!$C$16+G83</f>
        <v>246.39102859091611</v>
      </c>
      <c r="Q83" s="2">
        <f t="shared" si="10"/>
        <v>280.63760393338191</v>
      </c>
      <c r="R83" s="17" t="e">
        <f>IF(P83&lt;=Dynamisk!$F$51,Data_kronologisk!P83,#N/A)</f>
        <v>#N/A</v>
      </c>
      <c r="S83" s="22" t="e">
        <f>IF(AND(P83&gt;=Dynamisk!$F$51,P83&lt;=Dynamisk!$F$50),P83,#N/A)</f>
        <v>#N/A</v>
      </c>
      <c r="T83" s="22">
        <f>IF(AND(P83&gt;=Dynamisk!$F$50,P83&lt;=Dynamisk!$F$49),P83,#N/A)</f>
        <v>246.39102859091611</v>
      </c>
      <c r="U83" s="23" t="e">
        <f>IF(P83&gt;=Dynamisk!$F$49,P83,#N/A)</f>
        <v>#N/A</v>
      </c>
      <c r="V83" s="17">
        <f>IF(Q83&gt;=Dynamisk!$F$41,Dynamisk!$F$41,Q83)</f>
        <v>74.703333321584452</v>
      </c>
      <c r="W83" s="22">
        <f>(IF(AND(Q83&gt;=Dynamisk!$F$41,Q83&lt;=Dynamisk!$F$40),Q83,(IF(Q83&gt;Dynamisk!$F$40,Dynamisk!$F$40,#N/A))))-V83</f>
        <v>112.05499998237669</v>
      </c>
      <c r="X83" s="22">
        <f>(IF(AND(Q83&gt;=Dynamisk!$F$40,Q83&lt;=Dynamisk!$F$39),Q83,(IF(Q83&gt;Dynamisk!$F$39,Dynamisk!$F$39,#N/A))))-W83-V83</f>
        <v>93.879270629420787</v>
      </c>
      <c r="Y83" s="23" t="e">
        <f>(IF(AND(Q83&gt;=Dynamisk!$F$39,Q83&lt;=Dynamisk!$F$38),Q83,(IF(Q83&gt;Dynamisk!$F$38,Dynamisk!$F$38,#N/A))))-W83-V83-X83</f>
        <v>#N/A</v>
      </c>
      <c r="Z83" t="e">
        <f>IF(OR(Data_sæsontarif!D83=Dynamisk!$E$76,Data_sæsontarif!D83=Dynamisk!$E$77,Data_sæsontarif!D83=Dynamisk!$E$78,Data_sæsontarif!D83=Dynamisk!$E$79),Data_sæsontarif!M83,#N/A)</f>
        <v>#N/A</v>
      </c>
      <c r="AA83" t="e">
        <f>IF(OR(Data_sæsontarif!D83=Dynamisk!$E$72,Data_sæsontarif!D83=Dynamisk!$E$73,Data_sæsontarif!D83=Dynamisk!$E$74,Data_sæsontarif!D83=Dynamisk!$E$75),Data_sæsontarif!M83,#N/A)</f>
        <v>#N/A</v>
      </c>
      <c r="AB83">
        <f>IF(OR(Data_sæsontarif!D83=Dynamisk!$E$68,Data_sæsontarif!D83=Dynamisk!$E$69,Data_sæsontarif!D83=Dynamisk!$E$70,Data_sæsontarif!D83=Dynamisk!$E$71),Data_sæsontarif!M83,#N/A)</f>
        <v>246.39102859091611</v>
      </c>
    </row>
    <row r="84" spans="1:28" x14ac:dyDescent="0.15">
      <c r="A84">
        <v>78</v>
      </c>
      <c r="B84">
        <v>78</v>
      </c>
      <c r="C84" t="s">
        <v>133</v>
      </c>
      <c r="D84" t="str">
        <f t="shared" si="11"/>
        <v>03</v>
      </c>
      <c r="E84" s="1">
        <v>0.77083333333333315</v>
      </c>
      <c r="F84" s="2">
        <f t="shared" si="6"/>
        <v>16.229166666666668</v>
      </c>
      <c r="G84" s="1">
        <f>Dynamisk!$C$14</f>
        <v>27.397260273972602</v>
      </c>
      <c r="H84" s="1">
        <f t="shared" si="7"/>
        <v>1.1415525114155252</v>
      </c>
      <c r="I84" s="2">
        <f>Dynamisk!$C$15</f>
        <v>34.246575342465754</v>
      </c>
      <c r="J84" s="2">
        <f>F84/$F$4*Dynamisk!$C$16</f>
        <v>195.54808060396493</v>
      </c>
      <c r="K84" s="2">
        <f t="shared" si="8"/>
        <v>8.1478366918318716</v>
      </c>
      <c r="L84" s="2">
        <f>F84/$F$4*Dynamisk!$C$17</f>
        <v>244.43510075495615</v>
      </c>
      <c r="M84" s="2">
        <f>(F84/$F$4)*Dynamisk!$C$16+G84</f>
        <v>222.94534087793753</v>
      </c>
      <c r="N84" s="2">
        <f>Dynamisk!$C$20/365</f>
        <v>34.246575342465754</v>
      </c>
      <c r="O84" s="2">
        <f t="shared" si="9"/>
        <v>1.4269406392694064</v>
      </c>
      <c r="P84" s="2">
        <f>(F84/$F$4)*Dynamisk!$C$16+G84</f>
        <v>222.94534087793753</v>
      </c>
      <c r="Q84" s="2">
        <f t="shared" si="10"/>
        <v>257.1919162204033</v>
      </c>
      <c r="R84" s="17" t="e">
        <f>IF(P84&lt;=Dynamisk!$F$51,Data_kronologisk!P84,#N/A)</f>
        <v>#N/A</v>
      </c>
      <c r="S84" s="22" t="e">
        <f>IF(AND(P84&gt;=Dynamisk!$F$51,P84&lt;=Dynamisk!$F$50),P84,#N/A)</f>
        <v>#N/A</v>
      </c>
      <c r="T84" s="22">
        <f>IF(AND(P84&gt;=Dynamisk!$F$50,P84&lt;=Dynamisk!$F$49),P84,#N/A)</f>
        <v>222.94534087793753</v>
      </c>
      <c r="U84" s="23" t="e">
        <f>IF(P84&gt;=Dynamisk!$F$49,P84,#N/A)</f>
        <v>#N/A</v>
      </c>
      <c r="V84" s="17">
        <f>IF(Q84&gt;=Dynamisk!$F$41,Dynamisk!$F$41,Q84)</f>
        <v>74.703333321584452</v>
      </c>
      <c r="W84" s="22">
        <f>(IF(AND(Q84&gt;=Dynamisk!$F$41,Q84&lt;=Dynamisk!$F$40),Q84,(IF(Q84&gt;Dynamisk!$F$40,Dynamisk!$F$40,#N/A))))-V84</f>
        <v>112.05499998237669</v>
      </c>
      <c r="X84" s="22">
        <f>(IF(AND(Q84&gt;=Dynamisk!$F$40,Q84&lt;=Dynamisk!$F$39),Q84,(IF(Q84&gt;Dynamisk!$F$39,Dynamisk!$F$39,#N/A))))-W84-V84</f>
        <v>70.433582916442177</v>
      </c>
      <c r="Y84" s="23" t="e">
        <f>(IF(AND(Q84&gt;=Dynamisk!$F$39,Q84&lt;=Dynamisk!$F$38),Q84,(IF(Q84&gt;Dynamisk!$F$38,Dynamisk!$F$38,#N/A))))-W84-V84-X84</f>
        <v>#N/A</v>
      </c>
      <c r="Z84" t="e">
        <f>IF(OR(Data_sæsontarif!D84=Dynamisk!$E$76,Data_sæsontarif!D84=Dynamisk!$E$77,Data_sæsontarif!D84=Dynamisk!$E$78,Data_sæsontarif!D84=Dynamisk!$E$79),Data_sæsontarif!M84,#N/A)</f>
        <v>#N/A</v>
      </c>
      <c r="AA84" t="e">
        <f>IF(OR(Data_sæsontarif!D84=Dynamisk!$E$72,Data_sæsontarif!D84=Dynamisk!$E$73,Data_sæsontarif!D84=Dynamisk!$E$74,Data_sæsontarif!D84=Dynamisk!$E$75),Data_sæsontarif!M84,#N/A)</f>
        <v>#N/A</v>
      </c>
      <c r="AB84">
        <f>IF(OR(Data_sæsontarif!D84=Dynamisk!$E$68,Data_sæsontarif!D84=Dynamisk!$E$69,Data_sæsontarif!D84=Dynamisk!$E$70,Data_sæsontarif!D84=Dynamisk!$E$71),Data_sæsontarif!M84,#N/A)</f>
        <v>222.94534087793753</v>
      </c>
    </row>
    <row r="85" spans="1:28" x14ac:dyDescent="0.15">
      <c r="A85">
        <v>79</v>
      </c>
      <c r="B85">
        <v>79</v>
      </c>
      <c r="C85" t="s">
        <v>134</v>
      </c>
      <c r="D85" t="str">
        <f t="shared" si="11"/>
        <v>03</v>
      </c>
      <c r="E85" s="1">
        <v>-1.2166666666666668</v>
      </c>
      <c r="F85" s="2">
        <f t="shared" si="6"/>
        <v>18.216666666666669</v>
      </c>
      <c r="G85" s="1">
        <f>Dynamisk!$C$14</f>
        <v>27.397260273972602</v>
      </c>
      <c r="H85" s="1">
        <f t="shared" si="7"/>
        <v>1.1415525114155252</v>
      </c>
      <c r="I85" s="2">
        <f>Dynamisk!$C$15</f>
        <v>34.246575342465754</v>
      </c>
      <c r="J85" s="2">
        <f>F85/$F$4*Dynamisk!$C$16</f>
        <v>219.49581730437347</v>
      </c>
      <c r="K85" s="2">
        <f t="shared" si="8"/>
        <v>9.1456590543488954</v>
      </c>
      <c r="L85" s="2">
        <f>F85/$F$4*Dynamisk!$C$17</f>
        <v>274.36977163046686</v>
      </c>
      <c r="M85" s="2">
        <f>(F85/$F$4)*Dynamisk!$C$16+G85</f>
        <v>246.89307757834607</v>
      </c>
      <c r="N85" s="2">
        <f>Dynamisk!$C$20/365</f>
        <v>34.246575342465754</v>
      </c>
      <c r="O85" s="2">
        <f t="shared" si="9"/>
        <v>1.4269406392694064</v>
      </c>
      <c r="P85" s="2">
        <f>(F85/$F$4)*Dynamisk!$C$16+G85</f>
        <v>246.89307757834607</v>
      </c>
      <c r="Q85" s="2">
        <f t="shared" si="10"/>
        <v>281.13965292081184</v>
      </c>
      <c r="R85" s="17" t="e">
        <f>IF(P85&lt;=Dynamisk!$F$51,Data_kronologisk!P85,#N/A)</f>
        <v>#N/A</v>
      </c>
      <c r="S85" s="22" t="e">
        <f>IF(AND(P85&gt;=Dynamisk!$F$51,P85&lt;=Dynamisk!$F$50),P85,#N/A)</f>
        <v>#N/A</v>
      </c>
      <c r="T85" s="22">
        <f>IF(AND(P85&gt;=Dynamisk!$F$50,P85&lt;=Dynamisk!$F$49),P85,#N/A)</f>
        <v>246.89307757834607</v>
      </c>
      <c r="U85" s="23" t="e">
        <f>IF(P85&gt;=Dynamisk!$F$49,P85,#N/A)</f>
        <v>#N/A</v>
      </c>
      <c r="V85" s="17">
        <f>IF(Q85&gt;=Dynamisk!$F$41,Dynamisk!$F$41,Q85)</f>
        <v>74.703333321584452</v>
      </c>
      <c r="W85" s="22">
        <f>(IF(AND(Q85&gt;=Dynamisk!$F$41,Q85&lt;=Dynamisk!$F$40),Q85,(IF(Q85&gt;Dynamisk!$F$40,Dynamisk!$F$40,#N/A))))-V85</f>
        <v>112.05499998237669</v>
      </c>
      <c r="X85" s="22">
        <f>(IF(AND(Q85&gt;=Dynamisk!$F$40,Q85&lt;=Dynamisk!$F$39),Q85,(IF(Q85&gt;Dynamisk!$F$39,Dynamisk!$F$39,#N/A))))-W85-V85</f>
        <v>94.381319616850718</v>
      </c>
      <c r="Y85" s="23" t="e">
        <f>(IF(AND(Q85&gt;=Dynamisk!$F$39,Q85&lt;=Dynamisk!$F$38),Q85,(IF(Q85&gt;Dynamisk!$F$38,Dynamisk!$F$38,#N/A))))-W85-V85-X85</f>
        <v>#N/A</v>
      </c>
      <c r="Z85" t="e">
        <f>IF(OR(Data_sæsontarif!D85=Dynamisk!$E$76,Data_sæsontarif!D85=Dynamisk!$E$77,Data_sæsontarif!D85=Dynamisk!$E$78,Data_sæsontarif!D85=Dynamisk!$E$79),Data_sæsontarif!M85,#N/A)</f>
        <v>#N/A</v>
      </c>
      <c r="AA85" t="e">
        <f>IF(OR(Data_sæsontarif!D85=Dynamisk!$E$72,Data_sæsontarif!D85=Dynamisk!$E$73,Data_sæsontarif!D85=Dynamisk!$E$74,Data_sæsontarif!D85=Dynamisk!$E$75),Data_sæsontarif!M85,#N/A)</f>
        <v>#N/A</v>
      </c>
      <c r="AB85">
        <f>IF(OR(Data_sæsontarif!D85=Dynamisk!$E$68,Data_sæsontarif!D85=Dynamisk!$E$69,Data_sæsontarif!D85=Dynamisk!$E$70,Data_sæsontarif!D85=Dynamisk!$E$71),Data_sæsontarif!M85,#N/A)</f>
        <v>246.89307757834607</v>
      </c>
    </row>
    <row r="86" spans="1:28" x14ac:dyDescent="0.15">
      <c r="A86">
        <v>80</v>
      </c>
      <c r="B86">
        <v>80</v>
      </c>
      <c r="C86" t="s">
        <v>135</v>
      </c>
      <c r="D86" t="str">
        <f t="shared" si="11"/>
        <v>03</v>
      </c>
      <c r="E86" s="1">
        <v>-0.60833333333333328</v>
      </c>
      <c r="F86" s="2">
        <f t="shared" si="6"/>
        <v>17.608333333333334</v>
      </c>
      <c r="G86" s="1">
        <f>Dynamisk!$C$14</f>
        <v>27.397260273972602</v>
      </c>
      <c r="H86" s="1">
        <f t="shared" si="7"/>
        <v>1.1415525114155252</v>
      </c>
      <c r="I86" s="2">
        <f>Dynamisk!$C$15</f>
        <v>34.246575342465754</v>
      </c>
      <c r="J86" s="2">
        <f>F86/$F$4*Dynamisk!$C$16</f>
        <v>212.16590208789623</v>
      </c>
      <c r="K86" s="2">
        <f t="shared" si="8"/>
        <v>8.8402459203290089</v>
      </c>
      <c r="L86" s="2">
        <f>F86/$F$4*Dynamisk!$C$17</f>
        <v>265.20737760987026</v>
      </c>
      <c r="M86" s="2">
        <f>(F86/$F$4)*Dynamisk!$C$16+G86</f>
        <v>239.56316236186882</v>
      </c>
      <c r="N86" s="2">
        <f>Dynamisk!$C$20/365</f>
        <v>34.246575342465754</v>
      </c>
      <c r="O86" s="2">
        <f t="shared" si="9"/>
        <v>1.4269406392694064</v>
      </c>
      <c r="P86" s="2">
        <f>(F86/$F$4)*Dynamisk!$C$16+G86</f>
        <v>239.56316236186882</v>
      </c>
      <c r="Q86" s="2">
        <f t="shared" si="10"/>
        <v>273.80973770433457</v>
      </c>
      <c r="R86" s="17" t="e">
        <f>IF(P86&lt;=Dynamisk!$F$51,Data_kronologisk!P86,#N/A)</f>
        <v>#N/A</v>
      </c>
      <c r="S86" s="22" t="e">
        <f>IF(AND(P86&gt;=Dynamisk!$F$51,P86&lt;=Dynamisk!$F$50),P86,#N/A)</f>
        <v>#N/A</v>
      </c>
      <c r="T86" s="22">
        <f>IF(AND(P86&gt;=Dynamisk!$F$50,P86&lt;=Dynamisk!$F$49),P86,#N/A)</f>
        <v>239.56316236186882</v>
      </c>
      <c r="U86" s="23" t="e">
        <f>IF(P86&gt;=Dynamisk!$F$49,P86,#N/A)</f>
        <v>#N/A</v>
      </c>
      <c r="V86" s="17">
        <f>IF(Q86&gt;=Dynamisk!$F$41,Dynamisk!$F$41,Q86)</f>
        <v>74.703333321584452</v>
      </c>
      <c r="W86" s="22">
        <f>(IF(AND(Q86&gt;=Dynamisk!$F$41,Q86&lt;=Dynamisk!$F$40),Q86,(IF(Q86&gt;Dynamisk!$F$40,Dynamisk!$F$40,#N/A))))-V86</f>
        <v>112.05499998237669</v>
      </c>
      <c r="X86" s="22">
        <f>(IF(AND(Q86&gt;=Dynamisk!$F$40,Q86&lt;=Dynamisk!$F$39),Q86,(IF(Q86&gt;Dynamisk!$F$39,Dynamisk!$F$39,#N/A))))-W86-V86</f>
        <v>87.051404400373443</v>
      </c>
      <c r="Y86" s="23" t="e">
        <f>(IF(AND(Q86&gt;=Dynamisk!$F$39,Q86&lt;=Dynamisk!$F$38),Q86,(IF(Q86&gt;Dynamisk!$F$38,Dynamisk!$F$38,#N/A))))-W86-V86-X86</f>
        <v>#N/A</v>
      </c>
      <c r="Z86" t="e">
        <f>IF(OR(Data_sæsontarif!D86=Dynamisk!$E$76,Data_sæsontarif!D86=Dynamisk!$E$77,Data_sæsontarif!D86=Dynamisk!$E$78,Data_sæsontarif!D86=Dynamisk!$E$79),Data_sæsontarif!M86,#N/A)</f>
        <v>#N/A</v>
      </c>
      <c r="AA86" t="e">
        <f>IF(OR(Data_sæsontarif!D86=Dynamisk!$E$72,Data_sæsontarif!D86=Dynamisk!$E$73,Data_sæsontarif!D86=Dynamisk!$E$74,Data_sæsontarif!D86=Dynamisk!$E$75),Data_sæsontarif!M86,#N/A)</f>
        <v>#N/A</v>
      </c>
      <c r="AB86">
        <f>IF(OR(Data_sæsontarif!D86=Dynamisk!$E$68,Data_sæsontarif!D86=Dynamisk!$E$69,Data_sæsontarif!D86=Dynamisk!$E$70,Data_sæsontarif!D86=Dynamisk!$E$71),Data_sæsontarif!M86,#N/A)</f>
        <v>239.56316236186882</v>
      </c>
    </row>
    <row r="87" spans="1:28" x14ac:dyDescent="0.15">
      <c r="A87">
        <v>81</v>
      </c>
      <c r="B87">
        <v>81</v>
      </c>
      <c r="C87" t="s">
        <v>136</v>
      </c>
      <c r="D87" t="str">
        <f t="shared" si="11"/>
        <v>03</v>
      </c>
      <c r="E87" s="1">
        <v>-0.40416666666666679</v>
      </c>
      <c r="F87" s="2">
        <f t="shared" si="6"/>
        <v>17.404166666666669</v>
      </c>
      <c r="G87" s="1">
        <f>Dynamisk!$C$14</f>
        <v>27.397260273972602</v>
      </c>
      <c r="H87" s="1">
        <f t="shared" si="7"/>
        <v>1.1415525114155252</v>
      </c>
      <c r="I87" s="2">
        <f>Dynamisk!$C$15</f>
        <v>34.246575342465754</v>
      </c>
      <c r="J87" s="2">
        <f>F87/$F$4*Dynamisk!$C$16</f>
        <v>209.7058620494895</v>
      </c>
      <c r="K87" s="2">
        <f t="shared" si="8"/>
        <v>8.737744252062063</v>
      </c>
      <c r="L87" s="2">
        <f>F87/$F$4*Dynamisk!$C$17</f>
        <v>262.13232756186187</v>
      </c>
      <c r="M87" s="2">
        <f>(F87/$F$4)*Dynamisk!$C$16+G87</f>
        <v>237.10312232346209</v>
      </c>
      <c r="N87" s="2">
        <f>Dynamisk!$C$20/365</f>
        <v>34.246575342465754</v>
      </c>
      <c r="O87" s="2">
        <f t="shared" si="9"/>
        <v>1.4269406392694064</v>
      </c>
      <c r="P87" s="2">
        <f>(F87/$F$4)*Dynamisk!$C$16+G87</f>
        <v>237.10312232346209</v>
      </c>
      <c r="Q87" s="2">
        <f t="shared" si="10"/>
        <v>271.34969766592786</v>
      </c>
      <c r="R87" s="17" t="e">
        <f>IF(P87&lt;=Dynamisk!$F$51,Data_kronologisk!P87,#N/A)</f>
        <v>#N/A</v>
      </c>
      <c r="S87" s="22" t="e">
        <f>IF(AND(P87&gt;=Dynamisk!$F$51,P87&lt;=Dynamisk!$F$50),P87,#N/A)</f>
        <v>#N/A</v>
      </c>
      <c r="T87" s="22">
        <f>IF(AND(P87&gt;=Dynamisk!$F$50,P87&lt;=Dynamisk!$F$49),P87,#N/A)</f>
        <v>237.10312232346209</v>
      </c>
      <c r="U87" s="23" t="e">
        <f>IF(P87&gt;=Dynamisk!$F$49,P87,#N/A)</f>
        <v>#N/A</v>
      </c>
      <c r="V87" s="17">
        <f>IF(Q87&gt;=Dynamisk!$F$41,Dynamisk!$F$41,Q87)</f>
        <v>74.703333321584452</v>
      </c>
      <c r="W87" s="22">
        <f>(IF(AND(Q87&gt;=Dynamisk!$F$41,Q87&lt;=Dynamisk!$F$40),Q87,(IF(Q87&gt;Dynamisk!$F$40,Dynamisk!$F$40,#N/A))))-V87</f>
        <v>112.05499998237669</v>
      </c>
      <c r="X87" s="22">
        <f>(IF(AND(Q87&gt;=Dynamisk!$F$40,Q87&lt;=Dynamisk!$F$39),Q87,(IF(Q87&gt;Dynamisk!$F$39,Dynamisk!$F$39,#N/A))))-W87-V87</f>
        <v>84.59136436196674</v>
      </c>
      <c r="Y87" s="23" t="e">
        <f>(IF(AND(Q87&gt;=Dynamisk!$F$39,Q87&lt;=Dynamisk!$F$38),Q87,(IF(Q87&gt;Dynamisk!$F$38,Dynamisk!$F$38,#N/A))))-W87-V87-X87</f>
        <v>#N/A</v>
      </c>
      <c r="Z87" t="e">
        <f>IF(OR(Data_sæsontarif!D87=Dynamisk!$E$76,Data_sæsontarif!D87=Dynamisk!$E$77,Data_sæsontarif!D87=Dynamisk!$E$78,Data_sæsontarif!D87=Dynamisk!$E$79),Data_sæsontarif!M87,#N/A)</f>
        <v>#N/A</v>
      </c>
      <c r="AA87" t="e">
        <f>IF(OR(Data_sæsontarif!D87=Dynamisk!$E$72,Data_sæsontarif!D87=Dynamisk!$E$73,Data_sæsontarif!D87=Dynamisk!$E$74,Data_sæsontarif!D87=Dynamisk!$E$75),Data_sæsontarif!M87,#N/A)</f>
        <v>#N/A</v>
      </c>
      <c r="AB87">
        <f>IF(OR(Data_sæsontarif!D87=Dynamisk!$E$68,Data_sæsontarif!D87=Dynamisk!$E$69,Data_sæsontarif!D87=Dynamisk!$E$70,Data_sæsontarif!D87=Dynamisk!$E$71),Data_sæsontarif!M87,#N/A)</f>
        <v>237.10312232346209</v>
      </c>
    </row>
    <row r="88" spans="1:28" x14ac:dyDescent="0.15">
      <c r="A88">
        <v>82</v>
      </c>
      <c r="B88">
        <v>82</v>
      </c>
      <c r="C88" t="s">
        <v>137</v>
      </c>
      <c r="D88" t="str">
        <f t="shared" si="11"/>
        <v>03</v>
      </c>
      <c r="E88" s="1">
        <v>0.47916666666666657</v>
      </c>
      <c r="F88" s="2">
        <f t="shared" si="6"/>
        <v>16.520833333333332</v>
      </c>
      <c r="G88" s="1">
        <f>Dynamisk!$C$14</f>
        <v>27.397260273972602</v>
      </c>
      <c r="H88" s="1">
        <f t="shared" si="7"/>
        <v>1.1415525114155252</v>
      </c>
      <c r="I88" s="2">
        <f>Dynamisk!$C$15</f>
        <v>34.246575342465754</v>
      </c>
      <c r="J88" s="2">
        <f>F88/$F$4*Dynamisk!$C$16</f>
        <v>199.06242351597453</v>
      </c>
      <c r="K88" s="2">
        <f t="shared" si="8"/>
        <v>8.2942676464989393</v>
      </c>
      <c r="L88" s="2">
        <f>F88/$F$4*Dynamisk!$C$17</f>
        <v>248.82802939496818</v>
      </c>
      <c r="M88" s="2">
        <f>(F88/$F$4)*Dynamisk!$C$16+G88</f>
        <v>226.45968378994712</v>
      </c>
      <c r="N88" s="2">
        <f>Dynamisk!$C$20/365</f>
        <v>34.246575342465754</v>
      </c>
      <c r="O88" s="2">
        <f t="shared" si="9"/>
        <v>1.4269406392694064</v>
      </c>
      <c r="P88" s="2">
        <f>(F88/$F$4)*Dynamisk!$C$16+G88</f>
        <v>226.45968378994712</v>
      </c>
      <c r="Q88" s="2">
        <f t="shared" si="10"/>
        <v>260.70625913241292</v>
      </c>
      <c r="R88" s="17" t="e">
        <f>IF(P88&lt;=Dynamisk!$F$51,Data_kronologisk!P88,#N/A)</f>
        <v>#N/A</v>
      </c>
      <c r="S88" s="22" t="e">
        <f>IF(AND(P88&gt;=Dynamisk!$F$51,P88&lt;=Dynamisk!$F$50),P88,#N/A)</f>
        <v>#N/A</v>
      </c>
      <c r="T88" s="22">
        <f>IF(AND(P88&gt;=Dynamisk!$F$50,P88&lt;=Dynamisk!$F$49),P88,#N/A)</f>
        <v>226.45968378994712</v>
      </c>
      <c r="U88" s="23" t="e">
        <f>IF(P88&gt;=Dynamisk!$F$49,P88,#N/A)</f>
        <v>#N/A</v>
      </c>
      <c r="V88" s="17">
        <f>IF(Q88&gt;=Dynamisk!$F$41,Dynamisk!$F$41,Q88)</f>
        <v>74.703333321584452</v>
      </c>
      <c r="W88" s="22">
        <f>(IF(AND(Q88&gt;=Dynamisk!$F$41,Q88&lt;=Dynamisk!$F$40),Q88,(IF(Q88&gt;Dynamisk!$F$40,Dynamisk!$F$40,#N/A))))-V88</f>
        <v>112.05499998237669</v>
      </c>
      <c r="X88" s="22">
        <f>(IF(AND(Q88&gt;=Dynamisk!$F$40,Q88&lt;=Dynamisk!$F$39),Q88,(IF(Q88&gt;Dynamisk!$F$39,Dynamisk!$F$39,#N/A))))-W88-V88</f>
        <v>73.947925828451801</v>
      </c>
      <c r="Y88" s="23" t="e">
        <f>(IF(AND(Q88&gt;=Dynamisk!$F$39,Q88&lt;=Dynamisk!$F$38),Q88,(IF(Q88&gt;Dynamisk!$F$38,Dynamisk!$F$38,#N/A))))-W88-V88-X88</f>
        <v>#N/A</v>
      </c>
      <c r="Z88" t="e">
        <f>IF(OR(Data_sæsontarif!D88=Dynamisk!$E$76,Data_sæsontarif!D88=Dynamisk!$E$77,Data_sæsontarif!D88=Dynamisk!$E$78,Data_sæsontarif!D88=Dynamisk!$E$79),Data_sæsontarif!M88,#N/A)</f>
        <v>#N/A</v>
      </c>
      <c r="AA88" t="e">
        <f>IF(OR(Data_sæsontarif!D88=Dynamisk!$E$72,Data_sæsontarif!D88=Dynamisk!$E$73,Data_sæsontarif!D88=Dynamisk!$E$74,Data_sæsontarif!D88=Dynamisk!$E$75),Data_sæsontarif!M88,#N/A)</f>
        <v>#N/A</v>
      </c>
      <c r="AB88">
        <f>IF(OR(Data_sæsontarif!D88=Dynamisk!$E$68,Data_sæsontarif!D88=Dynamisk!$E$69,Data_sæsontarif!D88=Dynamisk!$E$70,Data_sæsontarif!D88=Dynamisk!$E$71),Data_sæsontarif!M88,#N/A)</f>
        <v>226.45968378994712</v>
      </c>
    </row>
    <row r="89" spans="1:28" x14ac:dyDescent="0.15">
      <c r="A89">
        <v>83</v>
      </c>
      <c r="B89">
        <v>83</v>
      </c>
      <c r="C89" t="s">
        <v>138</v>
      </c>
      <c r="D89" t="str">
        <f t="shared" si="11"/>
        <v>03</v>
      </c>
      <c r="E89" s="1">
        <v>1.5416666666666667</v>
      </c>
      <c r="F89" s="2">
        <f t="shared" si="6"/>
        <v>15.458333333333334</v>
      </c>
      <c r="G89" s="1">
        <f>Dynamisk!$C$14</f>
        <v>27.397260273972602</v>
      </c>
      <c r="H89" s="1">
        <f t="shared" si="7"/>
        <v>1.1415525114155252</v>
      </c>
      <c r="I89" s="2">
        <f>Dynamisk!$C$15</f>
        <v>34.246575342465754</v>
      </c>
      <c r="J89" s="2">
        <f>F89/$F$4*Dynamisk!$C$16</f>
        <v>186.26017433651089</v>
      </c>
      <c r="K89" s="2">
        <f t="shared" si="8"/>
        <v>7.76084059735462</v>
      </c>
      <c r="L89" s="2">
        <f>F89/$F$4*Dynamisk!$C$17</f>
        <v>232.82521792063861</v>
      </c>
      <c r="M89" s="2">
        <f>(F89/$F$4)*Dynamisk!$C$16+G89</f>
        <v>213.65743461048348</v>
      </c>
      <c r="N89" s="2">
        <f>Dynamisk!$C$20/365</f>
        <v>34.246575342465754</v>
      </c>
      <c r="O89" s="2">
        <f t="shared" si="9"/>
        <v>1.4269406392694064</v>
      </c>
      <c r="P89" s="2">
        <f>(F89/$F$4)*Dynamisk!$C$16+G89</f>
        <v>213.65743461048348</v>
      </c>
      <c r="Q89" s="2">
        <f t="shared" si="10"/>
        <v>247.90400995294925</v>
      </c>
      <c r="R89" s="17" t="e">
        <f>IF(P89&lt;=Dynamisk!$F$51,Data_kronologisk!P89,#N/A)</f>
        <v>#N/A</v>
      </c>
      <c r="S89" s="22" t="e">
        <f>IF(AND(P89&gt;=Dynamisk!$F$51,P89&lt;=Dynamisk!$F$50),P89,#N/A)</f>
        <v>#N/A</v>
      </c>
      <c r="T89" s="22">
        <f>IF(AND(P89&gt;=Dynamisk!$F$50,P89&lt;=Dynamisk!$F$49),P89,#N/A)</f>
        <v>213.65743461048348</v>
      </c>
      <c r="U89" s="23" t="e">
        <f>IF(P89&gt;=Dynamisk!$F$49,P89,#N/A)</f>
        <v>#N/A</v>
      </c>
      <c r="V89" s="17">
        <f>IF(Q89&gt;=Dynamisk!$F$41,Dynamisk!$F$41,Q89)</f>
        <v>74.703333321584452</v>
      </c>
      <c r="W89" s="22">
        <f>(IF(AND(Q89&gt;=Dynamisk!$F$41,Q89&lt;=Dynamisk!$F$40),Q89,(IF(Q89&gt;Dynamisk!$F$40,Dynamisk!$F$40,#N/A))))-V89</f>
        <v>112.05499998237669</v>
      </c>
      <c r="X89" s="22">
        <f>(IF(AND(Q89&gt;=Dynamisk!$F$40,Q89&lt;=Dynamisk!$F$39),Q89,(IF(Q89&gt;Dynamisk!$F$39,Dynamisk!$F$39,#N/A))))-W89-V89</f>
        <v>61.145676648988129</v>
      </c>
      <c r="Y89" s="23" t="e">
        <f>(IF(AND(Q89&gt;=Dynamisk!$F$39,Q89&lt;=Dynamisk!$F$38),Q89,(IF(Q89&gt;Dynamisk!$F$38,Dynamisk!$F$38,#N/A))))-W89-V89-X89</f>
        <v>#N/A</v>
      </c>
      <c r="Z89" t="e">
        <f>IF(OR(Data_sæsontarif!D89=Dynamisk!$E$76,Data_sæsontarif!D89=Dynamisk!$E$77,Data_sæsontarif!D89=Dynamisk!$E$78,Data_sæsontarif!D89=Dynamisk!$E$79),Data_sæsontarif!M89,#N/A)</f>
        <v>#N/A</v>
      </c>
      <c r="AA89" t="e">
        <f>IF(OR(Data_sæsontarif!D89=Dynamisk!$E$72,Data_sæsontarif!D89=Dynamisk!$E$73,Data_sæsontarif!D89=Dynamisk!$E$74,Data_sæsontarif!D89=Dynamisk!$E$75),Data_sæsontarif!M89,#N/A)</f>
        <v>#N/A</v>
      </c>
      <c r="AB89">
        <f>IF(OR(Data_sæsontarif!D89=Dynamisk!$E$68,Data_sæsontarif!D89=Dynamisk!$E$69,Data_sæsontarif!D89=Dynamisk!$E$70,Data_sæsontarif!D89=Dynamisk!$E$71),Data_sæsontarif!M89,#N/A)</f>
        <v>213.65743461048348</v>
      </c>
    </row>
    <row r="90" spans="1:28" x14ac:dyDescent="0.15">
      <c r="A90">
        <v>84</v>
      </c>
      <c r="B90">
        <v>84</v>
      </c>
      <c r="C90" t="s">
        <v>139</v>
      </c>
      <c r="D90" t="str">
        <f t="shared" si="11"/>
        <v>03</v>
      </c>
      <c r="E90" s="1">
        <v>0.83750000000000024</v>
      </c>
      <c r="F90" s="2">
        <f t="shared" si="6"/>
        <v>16.162500000000001</v>
      </c>
      <c r="G90" s="1">
        <f>Dynamisk!$C$14</f>
        <v>27.397260273972602</v>
      </c>
      <c r="H90" s="1">
        <f t="shared" si="7"/>
        <v>1.1415525114155252</v>
      </c>
      <c r="I90" s="2">
        <f>Dynamisk!$C$15</f>
        <v>34.246575342465754</v>
      </c>
      <c r="J90" s="2">
        <f>F90/$F$4*Dynamisk!$C$16</f>
        <v>194.74480222407703</v>
      </c>
      <c r="K90" s="2">
        <f t="shared" si="8"/>
        <v>8.1143667593365425</v>
      </c>
      <c r="L90" s="2">
        <f>F90/$F$4*Dynamisk!$C$17</f>
        <v>243.43100278009626</v>
      </c>
      <c r="M90" s="2">
        <f>(F90/$F$4)*Dynamisk!$C$16+G90</f>
        <v>222.14206249804963</v>
      </c>
      <c r="N90" s="2">
        <f>Dynamisk!$C$20/365</f>
        <v>34.246575342465754</v>
      </c>
      <c r="O90" s="2">
        <f t="shared" si="9"/>
        <v>1.4269406392694064</v>
      </c>
      <c r="P90" s="2">
        <f>(F90/$F$4)*Dynamisk!$C$16+G90</f>
        <v>222.14206249804963</v>
      </c>
      <c r="Q90" s="2">
        <f t="shared" si="10"/>
        <v>256.38863784051534</v>
      </c>
      <c r="R90" s="17" t="e">
        <f>IF(P90&lt;=Dynamisk!$F$51,Data_kronologisk!P90,#N/A)</f>
        <v>#N/A</v>
      </c>
      <c r="S90" s="22" t="e">
        <f>IF(AND(P90&gt;=Dynamisk!$F$51,P90&lt;=Dynamisk!$F$50),P90,#N/A)</f>
        <v>#N/A</v>
      </c>
      <c r="T90" s="22">
        <f>IF(AND(P90&gt;=Dynamisk!$F$50,P90&lt;=Dynamisk!$F$49),P90,#N/A)</f>
        <v>222.14206249804963</v>
      </c>
      <c r="U90" s="23" t="e">
        <f>IF(P90&gt;=Dynamisk!$F$49,P90,#N/A)</f>
        <v>#N/A</v>
      </c>
      <c r="V90" s="17">
        <f>IF(Q90&gt;=Dynamisk!$F$41,Dynamisk!$F$41,Q90)</f>
        <v>74.703333321584452</v>
      </c>
      <c r="W90" s="22">
        <f>(IF(AND(Q90&gt;=Dynamisk!$F$41,Q90&lt;=Dynamisk!$F$40),Q90,(IF(Q90&gt;Dynamisk!$F$40,Dynamisk!$F$40,#N/A))))-V90</f>
        <v>112.05499998237669</v>
      </c>
      <c r="X90" s="22">
        <f>(IF(AND(Q90&gt;=Dynamisk!$F$40,Q90&lt;=Dynamisk!$F$39),Q90,(IF(Q90&gt;Dynamisk!$F$39,Dynamisk!$F$39,#N/A))))-W90-V90</f>
        <v>69.63030453655422</v>
      </c>
      <c r="Y90" s="23" t="e">
        <f>(IF(AND(Q90&gt;=Dynamisk!$F$39,Q90&lt;=Dynamisk!$F$38),Q90,(IF(Q90&gt;Dynamisk!$F$38,Dynamisk!$F$38,#N/A))))-W90-V90-X90</f>
        <v>#N/A</v>
      </c>
      <c r="Z90" t="e">
        <f>IF(OR(Data_sæsontarif!D90=Dynamisk!$E$76,Data_sæsontarif!D90=Dynamisk!$E$77,Data_sæsontarif!D90=Dynamisk!$E$78,Data_sæsontarif!D90=Dynamisk!$E$79),Data_sæsontarif!M90,#N/A)</f>
        <v>#N/A</v>
      </c>
      <c r="AA90" t="e">
        <f>IF(OR(Data_sæsontarif!D90=Dynamisk!$E$72,Data_sæsontarif!D90=Dynamisk!$E$73,Data_sæsontarif!D90=Dynamisk!$E$74,Data_sæsontarif!D90=Dynamisk!$E$75),Data_sæsontarif!M90,#N/A)</f>
        <v>#N/A</v>
      </c>
      <c r="AB90">
        <f>IF(OR(Data_sæsontarif!D90=Dynamisk!$E$68,Data_sæsontarif!D90=Dynamisk!$E$69,Data_sæsontarif!D90=Dynamisk!$E$70,Data_sæsontarif!D90=Dynamisk!$E$71),Data_sæsontarif!M90,#N/A)</f>
        <v>222.14206249804963</v>
      </c>
    </row>
    <row r="91" spans="1:28" x14ac:dyDescent="0.15">
      <c r="A91">
        <v>85</v>
      </c>
      <c r="B91">
        <v>85</v>
      </c>
      <c r="C91" t="s">
        <v>140</v>
      </c>
      <c r="D91" t="str">
        <f t="shared" si="11"/>
        <v>03</v>
      </c>
      <c r="E91" s="1">
        <v>2.0083333333333333</v>
      </c>
      <c r="F91" s="2">
        <f t="shared" si="6"/>
        <v>14.991666666666667</v>
      </c>
      <c r="G91" s="1">
        <f>Dynamisk!$C$14</f>
        <v>27.397260273972602</v>
      </c>
      <c r="H91" s="1">
        <f t="shared" si="7"/>
        <v>1.1415525114155252</v>
      </c>
      <c r="I91" s="2">
        <f>Dynamisk!$C$15</f>
        <v>34.246575342465754</v>
      </c>
      <c r="J91" s="2">
        <f>F91/$F$4*Dynamisk!$C$16</f>
        <v>180.63722567729545</v>
      </c>
      <c r="K91" s="2">
        <f t="shared" si="8"/>
        <v>7.5265510698873106</v>
      </c>
      <c r="L91" s="2">
        <f>F91/$F$4*Dynamisk!$C$17</f>
        <v>225.7965320966193</v>
      </c>
      <c r="M91" s="2">
        <f>(F91/$F$4)*Dynamisk!$C$16+G91</f>
        <v>208.03448595126804</v>
      </c>
      <c r="N91" s="2">
        <f>Dynamisk!$C$20/365</f>
        <v>34.246575342465754</v>
      </c>
      <c r="O91" s="2">
        <f t="shared" si="9"/>
        <v>1.4269406392694064</v>
      </c>
      <c r="P91" s="2">
        <f>(F91/$F$4)*Dynamisk!$C$16+G91</f>
        <v>208.03448595126804</v>
      </c>
      <c r="Q91" s="2">
        <f t="shared" si="10"/>
        <v>242.28106129373384</v>
      </c>
      <c r="R91" s="17" t="e">
        <f>IF(P91&lt;=Dynamisk!$F$51,Data_kronologisk!P91,#N/A)</f>
        <v>#N/A</v>
      </c>
      <c r="S91" s="22" t="e">
        <f>IF(AND(P91&gt;=Dynamisk!$F$51,P91&lt;=Dynamisk!$F$50),P91,#N/A)</f>
        <v>#N/A</v>
      </c>
      <c r="T91" s="22">
        <f>IF(AND(P91&gt;=Dynamisk!$F$50,P91&lt;=Dynamisk!$F$49),P91,#N/A)</f>
        <v>208.03448595126804</v>
      </c>
      <c r="U91" s="23" t="e">
        <f>IF(P91&gt;=Dynamisk!$F$49,P91,#N/A)</f>
        <v>#N/A</v>
      </c>
      <c r="V91" s="17">
        <f>IF(Q91&gt;=Dynamisk!$F$41,Dynamisk!$F$41,Q91)</f>
        <v>74.703333321584452</v>
      </c>
      <c r="W91" s="22">
        <f>(IF(AND(Q91&gt;=Dynamisk!$F$41,Q91&lt;=Dynamisk!$F$40),Q91,(IF(Q91&gt;Dynamisk!$F$40,Dynamisk!$F$40,#N/A))))-V91</f>
        <v>112.05499998237669</v>
      </c>
      <c r="X91" s="22">
        <f>(IF(AND(Q91&gt;=Dynamisk!$F$40,Q91&lt;=Dynamisk!$F$39),Q91,(IF(Q91&gt;Dynamisk!$F$39,Dynamisk!$F$39,#N/A))))-W91-V91</f>
        <v>55.522727989772719</v>
      </c>
      <c r="Y91" s="23" t="e">
        <f>(IF(AND(Q91&gt;=Dynamisk!$F$39,Q91&lt;=Dynamisk!$F$38),Q91,(IF(Q91&gt;Dynamisk!$F$38,Dynamisk!$F$38,#N/A))))-W91-V91-X91</f>
        <v>#N/A</v>
      </c>
      <c r="Z91" t="e">
        <f>IF(OR(Data_sæsontarif!D91=Dynamisk!$E$76,Data_sæsontarif!D91=Dynamisk!$E$77,Data_sæsontarif!D91=Dynamisk!$E$78,Data_sæsontarif!D91=Dynamisk!$E$79),Data_sæsontarif!M91,#N/A)</f>
        <v>#N/A</v>
      </c>
      <c r="AA91" t="e">
        <f>IF(OR(Data_sæsontarif!D91=Dynamisk!$E$72,Data_sæsontarif!D91=Dynamisk!$E$73,Data_sæsontarif!D91=Dynamisk!$E$74,Data_sæsontarif!D91=Dynamisk!$E$75),Data_sæsontarif!M91,#N/A)</f>
        <v>#N/A</v>
      </c>
      <c r="AB91">
        <f>IF(OR(Data_sæsontarif!D91=Dynamisk!$E$68,Data_sæsontarif!D91=Dynamisk!$E$69,Data_sæsontarif!D91=Dynamisk!$E$70,Data_sæsontarif!D91=Dynamisk!$E$71),Data_sæsontarif!M91,#N/A)</f>
        <v>208.03448595126804</v>
      </c>
    </row>
    <row r="92" spans="1:28" x14ac:dyDescent="0.15">
      <c r="A92">
        <v>86</v>
      </c>
      <c r="B92">
        <v>86</v>
      </c>
      <c r="C92" t="s">
        <v>141</v>
      </c>
      <c r="D92" t="str">
        <f t="shared" si="11"/>
        <v>03</v>
      </c>
      <c r="E92" s="1">
        <v>9.1208333333333336</v>
      </c>
      <c r="F92" s="2">
        <f t="shared" si="6"/>
        <v>7.8791666666666664</v>
      </c>
      <c r="G92" s="1">
        <f>Dynamisk!$C$14</f>
        <v>27.397260273972602</v>
      </c>
      <c r="H92" s="1">
        <f t="shared" si="7"/>
        <v>1.1415525114155252</v>
      </c>
      <c r="I92" s="2">
        <f>Dynamisk!$C$15</f>
        <v>34.246575342465754</v>
      </c>
      <c r="J92" s="2">
        <f>F92/$F$4*Dynamisk!$C$16</f>
        <v>94.937463523003245</v>
      </c>
      <c r="K92" s="2">
        <f t="shared" si="8"/>
        <v>3.9557276467918019</v>
      </c>
      <c r="L92" s="2">
        <f>F92/$F$4*Dynamisk!$C$17</f>
        <v>118.67182940375406</v>
      </c>
      <c r="M92" s="2">
        <f>(F92/$F$4)*Dynamisk!$C$16+G92</f>
        <v>122.33472379697585</v>
      </c>
      <c r="N92" s="2">
        <f>Dynamisk!$C$20/365</f>
        <v>34.246575342465754</v>
      </c>
      <c r="O92" s="2">
        <f t="shared" si="9"/>
        <v>1.4269406392694064</v>
      </c>
      <c r="P92" s="2">
        <f>(F92/$F$4)*Dynamisk!$C$16+G92</f>
        <v>122.33472379697585</v>
      </c>
      <c r="Q92" s="2">
        <f t="shared" si="10"/>
        <v>156.5812991394416</v>
      </c>
      <c r="R92" s="17" t="e">
        <f>IF(P92&lt;=Dynamisk!$F$51,Data_kronologisk!P92,#N/A)</f>
        <v>#N/A</v>
      </c>
      <c r="S92" s="22">
        <f>IF(AND(P92&gt;=Dynamisk!$F$51,P92&lt;=Dynamisk!$F$50),P92,#N/A)</f>
        <v>122.33472379697585</v>
      </c>
      <c r="T92" s="22" t="e">
        <f>IF(AND(P92&gt;=Dynamisk!$F$50,P92&lt;=Dynamisk!$F$49),P92,#N/A)</f>
        <v>#N/A</v>
      </c>
      <c r="U92" s="23" t="e">
        <f>IF(P92&gt;=Dynamisk!$F$49,P92,#N/A)</f>
        <v>#N/A</v>
      </c>
      <c r="V92" s="17">
        <f>IF(Q92&gt;=Dynamisk!$F$41,Dynamisk!$F$41,Q92)</f>
        <v>74.703333321584452</v>
      </c>
      <c r="W92" s="22">
        <f>(IF(AND(Q92&gt;=Dynamisk!$F$41,Q92&lt;=Dynamisk!$F$40),Q92,(IF(Q92&gt;Dynamisk!$F$40,Dynamisk!$F$40,#N/A))))-V92</f>
        <v>81.877965817857145</v>
      </c>
      <c r="X92" s="22" t="e">
        <f>(IF(AND(Q92&gt;=Dynamisk!$F$40,Q92&lt;=Dynamisk!$F$39),Q92,(IF(Q92&gt;Dynamisk!$F$39,Dynamisk!$F$39,#N/A))))-W92-V92</f>
        <v>#N/A</v>
      </c>
      <c r="Y92" s="23" t="e">
        <f>(IF(AND(Q92&gt;=Dynamisk!$F$39,Q92&lt;=Dynamisk!$F$38),Q92,(IF(Q92&gt;Dynamisk!$F$38,Dynamisk!$F$38,#N/A))))-W92-V92-X92</f>
        <v>#N/A</v>
      </c>
      <c r="Z92" t="e">
        <f>IF(OR(Data_sæsontarif!D92=Dynamisk!$E$76,Data_sæsontarif!D92=Dynamisk!$E$77,Data_sæsontarif!D92=Dynamisk!$E$78,Data_sæsontarif!D92=Dynamisk!$E$79),Data_sæsontarif!M92,#N/A)</f>
        <v>#N/A</v>
      </c>
      <c r="AA92" t="e">
        <f>IF(OR(Data_sæsontarif!D92=Dynamisk!$E$72,Data_sæsontarif!D92=Dynamisk!$E$73,Data_sæsontarif!D92=Dynamisk!$E$74,Data_sæsontarif!D92=Dynamisk!$E$75),Data_sæsontarif!M92,#N/A)</f>
        <v>#N/A</v>
      </c>
      <c r="AB92">
        <f>IF(OR(Data_sæsontarif!D92=Dynamisk!$E$68,Data_sæsontarif!D92=Dynamisk!$E$69,Data_sæsontarif!D92=Dynamisk!$E$70,Data_sæsontarif!D92=Dynamisk!$E$71),Data_sæsontarif!M92,#N/A)</f>
        <v>122.33472379697585</v>
      </c>
    </row>
    <row r="93" spans="1:28" x14ac:dyDescent="0.15">
      <c r="A93">
        <v>87</v>
      </c>
      <c r="B93">
        <v>87</v>
      </c>
      <c r="C93" t="s">
        <v>142</v>
      </c>
      <c r="D93" t="str">
        <f t="shared" si="11"/>
        <v>03</v>
      </c>
      <c r="E93" s="1">
        <v>8.1833333333333318</v>
      </c>
      <c r="F93" s="2">
        <f t="shared" si="6"/>
        <v>8.8166666666666682</v>
      </c>
      <c r="G93" s="1">
        <f>Dynamisk!$C$14</f>
        <v>27.397260273972602</v>
      </c>
      <c r="H93" s="1">
        <f t="shared" si="7"/>
        <v>1.1415525114155252</v>
      </c>
      <c r="I93" s="2">
        <f>Dynamisk!$C$15</f>
        <v>34.246575342465754</v>
      </c>
      <c r="J93" s="2">
        <f>F93/$F$4*Dynamisk!$C$16</f>
        <v>106.2335657401771</v>
      </c>
      <c r="K93" s="2">
        <f t="shared" si="8"/>
        <v>4.4263985725073791</v>
      </c>
      <c r="L93" s="2">
        <f>F93/$F$4*Dynamisk!$C$17</f>
        <v>132.79195717522137</v>
      </c>
      <c r="M93" s="2">
        <f>(F93/$F$4)*Dynamisk!$C$16+G93</f>
        <v>133.6308260141497</v>
      </c>
      <c r="N93" s="2">
        <f>Dynamisk!$C$20/365</f>
        <v>34.246575342465754</v>
      </c>
      <c r="O93" s="2">
        <f t="shared" si="9"/>
        <v>1.4269406392694064</v>
      </c>
      <c r="P93" s="2">
        <f>(F93/$F$4)*Dynamisk!$C$16+G93</f>
        <v>133.6308260141497</v>
      </c>
      <c r="Q93" s="2">
        <f t="shared" si="10"/>
        <v>167.87740135661545</v>
      </c>
      <c r="R93" s="17" t="e">
        <f>IF(P93&lt;=Dynamisk!$F$51,Data_kronologisk!P93,#N/A)</f>
        <v>#N/A</v>
      </c>
      <c r="S93" s="22">
        <f>IF(AND(P93&gt;=Dynamisk!$F$51,P93&lt;=Dynamisk!$F$50),P93,#N/A)</f>
        <v>133.6308260141497</v>
      </c>
      <c r="T93" s="22" t="e">
        <f>IF(AND(P93&gt;=Dynamisk!$F$50,P93&lt;=Dynamisk!$F$49),P93,#N/A)</f>
        <v>#N/A</v>
      </c>
      <c r="U93" s="23" t="e">
        <f>IF(P93&gt;=Dynamisk!$F$49,P93,#N/A)</f>
        <v>#N/A</v>
      </c>
      <c r="V93" s="17">
        <f>IF(Q93&gt;=Dynamisk!$F$41,Dynamisk!$F$41,Q93)</f>
        <v>74.703333321584452</v>
      </c>
      <c r="W93" s="22">
        <f>(IF(AND(Q93&gt;=Dynamisk!$F$41,Q93&lt;=Dynamisk!$F$40),Q93,(IF(Q93&gt;Dynamisk!$F$40,Dynamisk!$F$40,#N/A))))-V93</f>
        <v>93.174068035030999</v>
      </c>
      <c r="X93" s="22" t="e">
        <f>(IF(AND(Q93&gt;=Dynamisk!$F$40,Q93&lt;=Dynamisk!$F$39),Q93,(IF(Q93&gt;Dynamisk!$F$39,Dynamisk!$F$39,#N/A))))-W93-V93</f>
        <v>#N/A</v>
      </c>
      <c r="Y93" s="23" t="e">
        <f>(IF(AND(Q93&gt;=Dynamisk!$F$39,Q93&lt;=Dynamisk!$F$38),Q93,(IF(Q93&gt;Dynamisk!$F$38,Dynamisk!$F$38,#N/A))))-W93-V93-X93</f>
        <v>#N/A</v>
      </c>
      <c r="Z93" t="e">
        <f>IF(OR(Data_sæsontarif!D93=Dynamisk!$E$76,Data_sæsontarif!D93=Dynamisk!$E$77,Data_sæsontarif!D93=Dynamisk!$E$78,Data_sæsontarif!D93=Dynamisk!$E$79),Data_sæsontarif!M93,#N/A)</f>
        <v>#N/A</v>
      </c>
      <c r="AA93" t="e">
        <f>IF(OR(Data_sæsontarif!D93=Dynamisk!$E$72,Data_sæsontarif!D93=Dynamisk!$E$73,Data_sæsontarif!D93=Dynamisk!$E$74,Data_sæsontarif!D93=Dynamisk!$E$75),Data_sæsontarif!M93,#N/A)</f>
        <v>#N/A</v>
      </c>
      <c r="AB93">
        <f>IF(OR(Data_sæsontarif!D93=Dynamisk!$E$68,Data_sæsontarif!D93=Dynamisk!$E$69,Data_sæsontarif!D93=Dynamisk!$E$70,Data_sæsontarif!D93=Dynamisk!$E$71),Data_sæsontarif!M93,#N/A)</f>
        <v>133.6308260141497</v>
      </c>
    </row>
    <row r="94" spans="1:28" x14ac:dyDescent="0.15">
      <c r="A94">
        <v>88</v>
      </c>
      <c r="B94">
        <v>88</v>
      </c>
      <c r="C94" t="s">
        <v>143</v>
      </c>
      <c r="D94" t="str">
        <f t="shared" si="11"/>
        <v>03</v>
      </c>
      <c r="E94" s="1">
        <v>5.7041666666666666</v>
      </c>
      <c r="F94" s="2">
        <f t="shared" si="6"/>
        <v>11.295833333333334</v>
      </c>
      <c r="G94" s="1">
        <f>Dynamisk!$C$14</f>
        <v>27.397260273972602</v>
      </c>
      <c r="H94" s="1">
        <f t="shared" si="7"/>
        <v>1.1415525114155252</v>
      </c>
      <c r="I94" s="2">
        <f>Dynamisk!$C$15</f>
        <v>34.246575342465754</v>
      </c>
      <c r="J94" s="2">
        <f>F94/$F$4*Dynamisk!$C$16</f>
        <v>136.10548049225903</v>
      </c>
      <c r="K94" s="2">
        <f t="shared" si="8"/>
        <v>5.6710616871774597</v>
      </c>
      <c r="L94" s="2">
        <f>F94/$F$4*Dynamisk!$C$17</f>
        <v>170.1318506153238</v>
      </c>
      <c r="M94" s="2">
        <f>(F94/$F$4)*Dynamisk!$C$16+G94</f>
        <v>163.50274076623163</v>
      </c>
      <c r="N94" s="2">
        <f>Dynamisk!$C$20/365</f>
        <v>34.246575342465754</v>
      </c>
      <c r="O94" s="2">
        <f t="shared" si="9"/>
        <v>1.4269406392694064</v>
      </c>
      <c r="P94" s="2">
        <f>(F94/$F$4)*Dynamisk!$C$16+G94</f>
        <v>163.50274076623163</v>
      </c>
      <c r="Q94" s="2">
        <f t="shared" si="10"/>
        <v>197.74931610869737</v>
      </c>
      <c r="R94" s="17" t="e">
        <f>IF(P94&lt;=Dynamisk!$F$51,Data_kronologisk!P94,#N/A)</f>
        <v>#N/A</v>
      </c>
      <c r="S94" s="22">
        <f>IF(AND(P94&gt;=Dynamisk!$F$51,P94&lt;=Dynamisk!$F$50),P94,#N/A)</f>
        <v>163.50274076623163</v>
      </c>
      <c r="T94" s="22" t="e">
        <f>IF(AND(P94&gt;=Dynamisk!$F$50,P94&lt;=Dynamisk!$F$49),P94,#N/A)</f>
        <v>#N/A</v>
      </c>
      <c r="U94" s="23" t="e">
        <f>IF(P94&gt;=Dynamisk!$F$49,P94,#N/A)</f>
        <v>#N/A</v>
      </c>
      <c r="V94" s="17">
        <f>IF(Q94&gt;=Dynamisk!$F$41,Dynamisk!$F$41,Q94)</f>
        <v>74.703333321584452</v>
      </c>
      <c r="W94" s="22">
        <f>(IF(AND(Q94&gt;=Dynamisk!$F$41,Q94&lt;=Dynamisk!$F$40),Q94,(IF(Q94&gt;Dynamisk!$F$40,Dynamisk!$F$40,#N/A))))-V94</f>
        <v>112.05499998237669</v>
      </c>
      <c r="X94" s="22">
        <f>(IF(AND(Q94&gt;=Dynamisk!$F$40,Q94&lt;=Dynamisk!$F$39),Q94,(IF(Q94&gt;Dynamisk!$F$39,Dynamisk!$F$39,#N/A))))-W94-V94</f>
        <v>10.990982804736234</v>
      </c>
      <c r="Y94" s="23" t="e">
        <f>(IF(AND(Q94&gt;=Dynamisk!$F$39,Q94&lt;=Dynamisk!$F$38),Q94,(IF(Q94&gt;Dynamisk!$F$38,Dynamisk!$F$38,#N/A))))-W94-V94-X94</f>
        <v>#N/A</v>
      </c>
      <c r="Z94" t="e">
        <f>IF(OR(Data_sæsontarif!D94=Dynamisk!$E$76,Data_sæsontarif!D94=Dynamisk!$E$77,Data_sæsontarif!D94=Dynamisk!$E$78,Data_sæsontarif!D94=Dynamisk!$E$79),Data_sæsontarif!M94,#N/A)</f>
        <v>#N/A</v>
      </c>
      <c r="AA94" t="e">
        <f>IF(OR(Data_sæsontarif!D94=Dynamisk!$E$72,Data_sæsontarif!D94=Dynamisk!$E$73,Data_sæsontarif!D94=Dynamisk!$E$74,Data_sæsontarif!D94=Dynamisk!$E$75),Data_sæsontarif!M94,#N/A)</f>
        <v>#N/A</v>
      </c>
      <c r="AB94">
        <f>IF(OR(Data_sæsontarif!D94=Dynamisk!$E$68,Data_sæsontarif!D94=Dynamisk!$E$69,Data_sæsontarif!D94=Dynamisk!$E$70,Data_sæsontarif!D94=Dynamisk!$E$71),Data_sæsontarif!M94,#N/A)</f>
        <v>163.50274076623163</v>
      </c>
    </row>
    <row r="95" spans="1:28" x14ac:dyDescent="0.15">
      <c r="A95">
        <v>89</v>
      </c>
      <c r="B95">
        <v>89</v>
      </c>
      <c r="C95" t="s">
        <v>144</v>
      </c>
      <c r="D95" t="str">
        <f t="shared" si="11"/>
        <v>03</v>
      </c>
      <c r="E95" s="1">
        <v>5.1458333333333339</v>
      </c>
      <c r="F95" s="2">
        <f t="shared" si="6"/>
        <v>11.854166666666666</v>
      </c>
      <c r="G95" s="1">
        <f>Dynamisk!$C$14</f>
        <v>27.397260273972602</v>
      </c>
      <c r="H95" s="1">
        <f t="shared" si="7"/>
        <v>1.1415525114155252</v>
      </c>
      <c r="I95" s="2">
        <f>Dynamisk!$C$15</f>
        <v>34.246575342465754</v>
      </c>
      <c r="J95" s="2">
        <f>F95/$F$4*Dynamisk!$C$16</f>
        <v>142.83293692382031</v>
      </c>
      <c r="K95" s="2">
        <f t="shared" si="8"/>
        <v>5.9513723718258467</v>
      </c>
      <c r="L95" s="2">
        <f>F95/$F$4*Dynamisk!$C$17</f>
        <v>178.54117115477541</v>
      </c>
      <c r="M95" s="2">
        <f>(F95/$F$4)*Dynamisk!$C$16+G95</f>
        <v>170.2301971977929</v>
      </c>
      <c r="N95" s="2">
        <f>Dynamisk!$C$20/365</f>
        <v>34.246575342465754</v>
      </c>
      <c r="O95" s="2">
        <f t="shared" si="9"/>
        <v>1.4269406392694064</v>
      </c>
      <c r="P95" s="2">
        <f>(F95/$F$4)*Dynamisk!$C$16+G95</f>
        <v>170.2301971977929</v>
      </c>
      <c r="Q95" s="2">
        <f t="shared" si="10"/>
        <v>204.47677254025871</v>
      </c>
      <c r="R95" s="17" t="e">
        <f>IF(P95&lt;=Dynamisk!$F$51,Data_kronologisk!P95,#N/A)</f>
        <v>#N/A</v>
      </c>
      <c r="S95" s="22" t="e">
        <f>IF(AND(P95&gt;=Dynamisk!$F$51,P95&lt;=Dynamisk!$F$50),P95,#N/A)</f>
        <v>#N/A</v>
      </c>
      <c r="T95" s="22">
        <f>IF(AND(P95&gt;=Dynamisk!$F$50,P95&lt;=Dynamisk!$F$49),P95,#N/A)</f>
        <v>170.2301971977929</v>
      </c>
      <c r="U95" s="23" t="e">
        <f>IF(P95&gt;=Dynamisk!$F$49,P95,#N/A)</f>
        <v>#N/A</v>
      </c>
      <c r="V95" s="17">
        <f>IF(Q95&gt;=Dynamisk!$F$41,Dynamisk!$F$41,Q95)</f>
        <v>74.703333321584452</v>
      </c>
      <c r="W95" s="22">
        <f>(IF(AND(Q95&gt;=Dynamisk!$F$41,Q95&lt;=Dynamisk!$F$40),Q95,(IF(Q95&gt;Dynamisk!$F$40,Dynamisk!$F$40,#N/A))))-V95</f>
        <v>112.05499998237669</v>
      </c>
      <c r="X95" s="22">
        <f>(IF(AND(Q95&gt;=Dynamisk!$F$40,Q95&lt;=Dynamisk!$F$39),Q95,(IF(Q95&gt;Dynamisk!$F$39,Dynamisk!$F$39,#N/A))))-W95-V95</f>
        <v>17.71843923629757</v>
      </c>
      <c r="Y95" s="23" t="e">
        <f>(IF(AND(Q95&gt;=Dynamisk!$F$39,Q95&lt;=Dynamisk!$F$38),Q95,(IF(Q95&gt;Dynamisk!$F$38,Dynamisk!$F$38,#N/A))))-W95-V95-X95</f>
        <v>#N/A</v>
      </c>
      <c r="Z95" t="e">
        <f>IF(OR(Data_sæsontarif!D95=Dynamisk!$E$76,Data_sæsontarif!D95=Dynamisk!$E$77,Data_sæsontarif!D95=Dynamisk!$E$78,Data_sæsontarif!D95=Dynamisk!$E$79),Data_sæsontarif!M95,#N/A)</f>
        <v>#N/A</v>
      </c>
      <c r="AA95" t="e">
        <f>IF(OR(Data_sæsontarif!D95=Dynamisk!$E$72,Data_sæsontarif!D95=Dynamisk!$E$73,Data_sæsontarif!D95=Dynamisk!$E$74,Data_sæsontarif!D95=Dynamisk!$E$75),Data_sæsontarif!M95,#N/A)</f>
        <v>#N/A</v>
      </c>
      <c r="AB95">
        <f>IF(OR(Data_sæsontarif!D95=Dynamisk!$E$68,Data_sæsontarif!D95=Dynamisk!$E$69,Data_sæsontarif!D95=Dynamisk!$E$70,Data_sæsontarif!D95=Dynamisk!$E$71),Data_sæsontarif!M95,#N/A)</f>
        <v>170.2301971977929</v>
      </c>
    </row>
    <row r="96" spans="1:28" x14ac:dyDescent="0.15">
      <c r="A96">
        <v>90</v>
      </c>
      <c r="B96">
        <v>90</v>
      </c>
      <c r="C96" t="s">
        <v>145</v>
      </c>
      <c r="D96" t="str">
        <f t="shared" si="11"/>
        <v>03</v>
      </c>
      <c r="E96" s="1">
        <v>6.5916666666666686</v>
      </c>
      <c r="F96" s="2">
        <f t="shared" si="6"/>
        <v>10.408333333333331</v>
      </c>
      <c r="G96" s="1">
        <f>Dynamisk!$C$14</f>
        <v>27.397260273972602</v>
      </c>
      <c r="H96" s="1">
        <f t="shared" si="7"/>
        <v>1.1415525114155252</v>
      </c>
      <c r="I96" s="2">
        <f>Dynamisk!$C$15</f>
        <v>34.246575342465754</v>
      </c>
      <c r="J96" s="2">
        <f>F96/$F$4*Dynamisk!$C$16</f>
        <v>125.4118370600011</v>
      </c>
      <c r="K96" s="2">
        <f t="shared" si="8"/>
        <v>5.2254932108333794</v>
      </c>
      <c r="L96" s="2">
        <f>F96/$F$4*Dynamisk!$C$17</f>
        <v>156.76479632500138</v>
      </c>
      <c r="M96" s="2">
        <f>(F96/$F$4)*Dynamisk!$C$16+G96</f>
        <v>152.80909733397371</v>
      </c>
      <c r="N96" s="2">
        <f>Dynamisk!$C$20/365</f>
        <v>34.246575342465754</v>
      </c>
      <c r="O96" s="2">
        <f t="shared" si="9"/>
        <v>1.4269406392694064</v>
      </c>
      <c r="P96" s="2">
        <f>(F96/$F$4)*Dynamisk!$C$16+G96</f>
        <v>152.80909733397371</v>
      </c>
      <c r="Q96" s="2">
        <f t="shared" si="10"/>
        <v>187.05567267643946</v>
      </c>
      <c r="R96" s="17" t="e">
        <f>IF(P96&lt;=Dynamisk!$F$51,Data_kronologisk!P96,#N/A)</f>
        <v>#N/A</v>
      </c>
      <c r="S96" s="22">
        <f>IF(AND(P96&gt;=Dynamisk!$F$51,P96&lt;=Dynamisk!$F$50),P96,#N/A)</f>
        <v>152.80909733397371</v>
      </c>
      <c r="T96" s="22" t="e">
        <f>IF(AND(P96&gt;=Dynamisk!$F$50,P96&lt;=Dynamisk!$F$49),P96,#N/A)</f>
        <v>#N/A</v>
      </c>
      <c r="U96" s="23" t="e">
        <f>IF(P96&gt;=Dynamisk!$F$49,P96,#N/A)</f>
        <v>#N/A</v>
      </c>
      <c r="V96" s="17">
        <f>IF(Q96&gt;=Dynamisk!$F$41,Dynamisk!$F$41,Q96)</f>
        <v>74.703333321584452</v>
      </c>
      <c r="W96" s="22">
        <f>(IF(AND(Q96&gt;=Dynamisk!$F$41,Q96&lt;=Dynamisk!$F$40),Q96,(IF(Q96&gt;Dynamisk!$F$40,Dynamisk!$F$40,#N/A))))-V96</f>
        <v>112.05499998237669</v>
      </c>
      <c r="X96" s="22">
        <f>(IF(AND(Q96&gt;=Dynamisk!$F$40,Q96&lt;=Dynamisk!$F$39),Q96,(IF(Q96&gt;Dynamisk!$F$39,Dynamisk!$F$39,#N/A))))-W96-V96</f>
        <v>0.29733937247831932</v>
      </c>
      <c r="Y96" s="23" t="e">
        <f>(IF(AND(Q96&gt;=Dynamisk!$F$39,Q96&lt;=Dynamisk!$F$38),Q96,(IF(Q96&gt;Dynamisk!$F$38,Dynamisk!$F$38,#N/A))))-W96-V96-X96</f>
        <v>#N/A</v>
      </c>
      <c r="Z96" t="e">
        <f>IF(OR(Data_sæsontarif!D96=Dynamisk!$E$76,Data_sæsontarif!D96=Dynamisk!$E$77,Data_sæsontarif!D96=Dynamisk!$E$78,Data_sæsontarif!D96=Dynamisk!$E$79),Data_sæsontarif!M96,#N/A)</f>
        <v>#N/A</v>
      </c>
      <c r="AA96" t="e">
        <f>IF(OR(Data_sæsontarif!D96=Dynamisk!$E$72,Data_sæsontarif!D96=Dynamisk!$E$73,Data_sæsontarif!D96=Dynamisk!$E$74,Data_sæsontarif!D96=Dynamisk!$E$75),Data_sæsontarif!M96,#N/A)</f>
        <v>#N/A</v>
      </c>
      <c r="AB96">
        <f>IF(OR(Data_sæsontarif!D96=Dynamisk!$E$68,Data_sæsontarif!D96=Dynamisk!$E$69,Data_sæsontarif!D96=Dynamisk!$E$70,Data_sæsontarif!D96=Dynamisk!$E$71),Data_sæsontarif!M96,#N/A)</f>
        <v>152.80909733397371</v>
      </c>
    </row>
    <row r="97" spans="1:28" x14ac:dyDescent="0.15">
      <c r="A97">
        <v>91</v>
      </c>
      <c r="B97">
        <v>91</v>
      </c>
      <c r="C97" t="s">
        <v>146</v>
      </c>
      <c r="D97" t="str">
        <f t="shared" si="11"/>
        <v>04</v>
      </c>
      <c r="E97" s="1">
        <v>4.6875000000000009</v>
      </c>
      <c r="F97" s="2">
        <f t="shared" si="6"/>
        <v>12.3125</v>
      </c>
      <c r="G97" s="1">
        <f>Dynamisk!$C$14</f>
        <v>27.397260273972602</v>
      </c>
      <c r="H97" s="1">
        <f t="shared" si="7"/>
        <v>1.1415525114155252</v>
      </c>
      <c r="I97" s="2">
        <f>Dynamisk!$C$15</f>
        <v>34.246575342465754</v>
      </c>
      <c r="J97" s="2">
        <f>F97/$F$4*Dynamisk!$C$16</f>
        <v>148.35547578554977</v>
      </c>
      <c r="K97" s="2">
        <f t="shared" si="8"/>
        <v>6.1814781577312408</v>
      </c>
      <c r="L97" s="2">
        <f>F97/$F$4*Dynamisk!$C$17</f>
        <v>185.44434473193721</v>
      </c>
      <c r="M97" s="2">
        <f>(F97/$F$4)*Dynamisk!$C$16+G97</f>
        <v>175.75273605952236</v>
      </c>
      <c r="N97" s="2">
        <f>Dynamisk!$C$20/365</f>
        <v>34.246575342465754</v>
      </c>
      <c r="O97" s="2">
        <f t="shared" si="9"/>
        <v>1.4269406392694064</v>
      </c>
      <c r="P97" s="2">
        <f>(F97/$F$4)*Dynamisk!$C$16+G97</f>
        <v>175.75273605952236</v>
      </c>
      <c r="Q97" s="2">
        <f t="shared" si="10"/>
        <v>209.99931140198817</v>
      </c>
      <c r="R97" s="17" t="e">
        <f>IF(P97&lt;=Dynamisk!$F$51,Data_kronologisk!P97,#N/A)</f>
        <v>#N/A</v>
      </c>
      <c r="S97" s="22" t="e">
        <f>IF(AND(P97&gt;=Dynamisk!$F$51,P97&lt;=Dynamisk!$F$50),P97,#N/A)</f>
        <v>#N/A</v>
      </c>
      <c r="T97" s="22">
        <f>IF(AND(P97&gt;=Dynamisk!$F$50,P97&lt;=Dynamisk!$F$49),P97,#N/A)</f>
        <v>175.75273605952236</v>
      </c>
      <c r="U97" s="23" t="e">
        <f>IF(P97&gt;=Dynamisk!$F$49,P97,#N/A)</f>
        <v>#N/A</v>
      </c>
      <c r="V97" s="17">
        <f>IF(Q97&gt;=Dynamisk!$F$41,Dynamisk!$F$41,Q97)</f>
        <v>74.703333321584452</v>
      </c>
      <c r="W97" s="22">
        <f>(IF(AND(Q97&gt;=Dynamisk!$F$41,Q97&lt;=Dynamisk!$F$40),Q97,(IF(Q97&gt;Dynamisk!$F$40,Dynamisk!$F$40,#N/A))))-V97</f>
        <v>112.05499998237669</v>
      </c>
      <c r="X97" s="22">
        <f>(IF(AND(Q97&gt;=Dynamisk!$F$40,Q97&lt;=Dynamisk!$F$39),Q97,(IF(Q97&gt;Dynamisk!$F$39,Dynamisk!$F$39,#N/A))))-W97-V97</f>
        <v>23.240978098027028</v>
      </c>
      <c r="Y97" s="23" t="e">
        <f>(IF(AND(Q97&gt;=Dynamisk!$F$39,Q97&lt;=Dynamisk!$F$38),Q97,(IF(Q97&gt;Dynamisk!$F$38,Dynamisk!$F$38,#N/A))))-W97-V97-X97</f>
        <v>#N/A</v>
      </c>
      <c r="Z97" t="e">
        <f>IF(OR(Data_sæsontarif!D97=Dynamisk!$E$76,Data_sæsontarif!D97=Dynamisk!$E$77,Data_sæsontarif!D97=Dynamisk!$E$78,Data_sæsontarif!D97=Dynamisk!$E$79),Data_sæsontarif!M97,#N/A)</f>
        <v>#N/A</v>
      </c>
      <c r="AA97">
        <f>IF(OR(Data_sæsontarif!D97=Dynamisk!$E$72,Data_sæsontarif!D97=Dynamisk!$E$73,Data_sæsontarif!D97=Dynamisk!$E$74,Data_sæsontarif!D97=Dynamisk!$E$75),Data_sæsontarif!M97,#N/A)</f>
        <v>175.75273605952236</v>
      </c>
      <c r="AB97" t="e">
        <f>IF(OR(Data_sæsontarif!D97=Dynamisk!$E$68,Data_sæsontarif!D97=Dynamisk!$E$69,Data_sæsontarif!D97=Dynamisk!$E$70,Data_sæsontarif!D97=Dynamisk!$E$71),Data_sæsontarif!M97,#N/A)</f>
        <v>#N/A</v>
      </c>
    </row>
    <row r="98" spans="1:28" x14ac:dyDescent="0.15">
      <c r="A98">
        <v>92</v>
      </c>
      <c r="B98">
        <v>92</v>
      </c>
      <c r="C98" t="s">
        <v>147</v>
      </c>
      <c r="D98" t="str">
        <f t="shared" si="11"/>
        <v>04</v>
      </c>
      <c r="E98" s="1">
        <v>5.6000000000000005</v>
      </c>
      <c r="F98" s="2">
        <f t="shared" si="6"/>
        <v>11.399999999999999</v>
      </c>
      <c r="G98" s="1">
        <f>Dynamisk!$C$14</f>
        <v>27.397260273972602</v>
      </c>
      <c r="H98" s="1">
        <f t="shared" si="7"/>
        <v>1.1415525114155252</v>
      </c>
      <c r="I98" s="2">
        <f>Dynamisk!$C$15</f>
        <v>34.246575342465754</v>
      </c>
      <c r="J98" s="2">
        <f>F98/$F$4*Dynamisk!$C$16</f>
        <v>137.36060296083386</v>
      </c>
      <c r="K98" s="2">
        <f t="shared" si="8"/>
        <v>5.7233584567014111</v>
      </c>
      <c r="L98" s="2">
        <f>F98/$F$4*Dynamisk!$C$17</f>
        <v>171.70075370104234</v>
      </c>
      <c r="M98" s="2">
        <f>(F98/$F$4)*Dynamisk!$C$16+G98</f>
        <v>164.75786323480645</v>
      </c>
      <c r="N98" s="2">
        <f>Dynamisk!$C$20/365</f>
        <v>34.246575342465754</v>
      </c>
      <c r="O98" s="2">
        <f t="shared" si="9"/>
        <v>1.4269406392694064</v>
      </c>
      <c r="P98" s="2">
        <f>(F98/$F$4)*Dynamisk!$C$16+G98</f>
        <v>164.75786323480645</v>
      </c>
      <c r="Q98" s="2">
        <f t="shared" si="10"/>
        <v>199.00443857727225</v>
      </c>
      <c r="R98" s="17" t="e">
        <f>IF(P98&lt;=Dynamisk!$F$51,Data_kronologisk!P98,#N/A)</f>
        <v>#N/A</v>
      </c>
      <c r="S98" s="22">
        <f>IF(AND(P98&gt;=Dynamisk!$F$51,P98&lt;=Dynamisk!$F$50),P98,#N/A)</f>
        <v>164.75786323480645</v>
      </c>
      <c r="T98" s="22" t="e">
        <f>IF(AND(P98&gt;=Dynamisk!$F$50,P98&lt;=Dynamisk!$F$49),P98,#N/A)</f>
        <v>#N/A</v>
      </c>
      <c r="U98" s="23" t="e">
        <f>IF(P98&gt;=Dynamisk!$F$49,P98,#N/A)</f>
        <v>#N/A</v>
      </c>
      <c r="V98" s="17">
        <f>IF(Q98&gt;=Dynamisk!$F$41,Dynamisk!$F$41,Q98)</f>
        <v>74.703333321584452</v>
      </c>
      <c r="W98" s="22">
        <f>(IF(AND(Q98&gt;=Dynamisk!$F$41,Q98&lt;=Dynamisk!$F$40),Q98,(IF(Q98&gt;Dynamisk!$F$40,Dynamisk!$F$40,#N/A))))-V98</f>
        <v>112.05499998237669</v>
      </c>
      <c r="X98" s="22">
        <f>(IF(AND(Q98&gt;=Dynamisk!$F$40,Q98&lt;=Dynamisk!$F$39),Q98,(IF(Q98&gt;Dynamisk!$F$39,Dynamisk!$F$39,#N/A))))-W98-V98</f>
        <v>12.246105273311116</v>
      </c>
      <c r="Y98" s="23" t="e">
        <f>(IF(AND(Q98&gt;=Dynamisk!$F$39,Q98&lt;=Dynamisk!$F$38),Q98,(IF(Q98&gt;Dynamisk!$F$38,Dynamisk!$F$38,#N/A))))-W98-V98-X98</f>
        <v>#N/A</v>
      </c>
      <c r="Z98" t="e">
        <f>IF(OR(Data_sæsontarif!D98=Dynamisk!$E$76,Data_sæsontarif!D98=Dynamisk!$E$77,Data_sæsontarif!D98=Dynamisk!$E$78,Data_sæsontarif!D98=Dynamisk!$E$79),Data_sæsontarif!M98,#N/A)</f>
        <v>#N/A</v>
      </c>
      <c r="AA98">
        <f>IF(OR(Data_sæsontarif!D98=Dynamisk!$E$72,Data_sæsontarif!D98=Dynamisk!$E$73,Data_sæsontarif!D98=Dynamisk!$E$74,Data_sæsontarif!D98=Dynamisk!$E$75),Data_sæsontarif!M98,#N/A)</f>
        <v>164.75786323480645</v>
      </c>
      <c r="AB98" t="e">
        <f>IF(OR(Data_sæsontarif!D98=Dynamisk!$E$68,Data_sæsontarif!D98=Dynamisk!$E$69,Data_sæsontarif!D98=Dynamisk!$E$70,Data_sæsontarif!D98=Dynamisk!$E$71),Data_sæsontarif!M98,#N/A)</f>
        <v>#N/A</v>
      </c>
    </row>
    <row r="99" spans="1:28" x14ac:dyDescent="0.15">
      <c r="A99">
        <v>93</v>
      </c>
      <c r="B99">
        <v>93</v>
      </c>
      <c r="C99" t="s">
        <v>148</v>
      </c>
      <c r="D99" t="str">
        <f t="shared" si="11"/>
        <v>04</v>
      </c>
      <c r="E99" s="1">
        <v>5.1791666666666663</v>
      </c>
      <c r="F99" s="2">
        <f t="shared" si="6"/>
        <v>11.820833333333333</v>
      </c>
      <c r="G99" s="1">
        <f>Dynamisk!$C$14</f>
        <v>27.397260273972602</v>
      </c>
      <c r="H99" s="1">
        <f t="shared" si="7"/>
        <v>1.1415525114155252</v>
      </c>
      <c r="I99" s="2">
        <f>Dynamisk!$C$15</f>
        <v>34.246575342465754</v>
      </c>
      <c r="J99" s="2">
        <f>F99/$F$4*Dynamisk!$C$16</f>
        <v>142.43129773387636</v>
      </c>
      <c r="K99" s="2">
        <f t="shared" si="8"/>
        <v>5.9346374055781821</v>
      </c>
      <c r="L99" s="2">
        <f>F99/$F$4*Dynamisk!$C$17</f>
        <v>178.03912216734545</v>
      </c>
      <c r="M99" s="2">
        <f>(F99/$F$4)*Dynamisk!$C$16+G99</f>
        <v>169.82855800784895</v>
      </c>
      <c r="N99" s="2">
        <f>Dynamisk!$C$20/365</f>
        <v>34.246575342465754</v>
      </c>
      <c r="O99" s="2">
        <f t="shared" si="9"/>
        <v>1.4269406392694064</v>
      </c>
      <c r="P99" s="2">
        <f>(F99/$F$4)*Dynamisk!$C$16+G99</f>
        <v>169.82855800784895</v>
      </c>
      <c r="Q99" s="2">
        <f t="shared" si="10"/>
        <v>204.07513335031473</v>
      </c>
      <c r="R99" s="17" t="e">
        <f>IF(P99&lt;=Dynamisk!$F$51,Data_kronologisk!P99,#N/A)</f>
        <v>#N/A</v>
      </c>
      <c r="S99" s="22" t="e">
        <f>IF(AND(P99&gt;=Dynamisk!$F$51,P99&lt;=Dynamisk!$F$50),P99,#N/A)</f>
        <v>#N/A</v>
      </c>
      <c r="T99" s="22">
        <f>IF(AND(P99&gt;=Dynamisk!$F$50,P99&lt;=Dynamisk!$F$49),P99,#N/A)</f>
        <v>169.82855800784895</v>
      </c>
      <c r="U99" s="23" t="e">
        <f>IF(P99&gt;=Dynamisk!$F$49,P99,#N/A)</f>
        <v>#N/A</v>
      </c>
      <c r="V99" s="17">
        <f>IF(Q99&gt;=Dynamisk!$F$41,Dynamisk!$F$41,Q99)</f>
        <v>74.703333321584452</v>
      </c>
      <c r="W99" s="22">
        <f>(IF(AND(Q99&gt;=Dynamisk!$F$41,Q99&lt;=Dynamisk!$F$40),Q99,(IF(Q99&gt;Dynamisk!$F$40,Dynamisk!$F$40,#N/A))))-V99</f>
        <v>112.05499998237669</v>
      </c>
      <c r="X99" s="22">
        <f>(IF(AND(Q99&gt;=Dynamisk!$F$40,Q99&lt;=Dynamisk!$F$39),Q99,(IF(Q99&gt;Dynamisk!$F$39,Dynamisk!$F$39,#N/A))))-W99-V99</f>
        <v>17.316800046353592</v>
      </c>
      <c r="Y99" s="23" t="e">
        <f>(IF(AND(Q99&gt;=Dynamisk!$F$39,Q99&lt;=Dynamisk!$F$38),Q99,(IF(Q99&gt;Dynamisk!$F$38,Dynamisk!$F$38,#N/A))))-W99-V99-X99</f>
        <v>#N/A</v>
      </c>
      <c r="Z99" t="e">
        <f>IF(OR(Data_sæsontarif!D99=Dynamisk!$E$76,Data_sæsontarif!D99=Dynamisk!$E$77,Data_sæsontarif!D99=Dynamisk!$E$78,Data_sæsontarif!D99=Dynamisk!$E$79),Data_sæsontarif!M99,#N/A)</f>
        <v>#N/A</v>
      </c>
      <c r="AA99">
        <f>IF(OR(Data_sæsontarif!D99=Dynamisk!$E$72,Data_sæsontarif!D99=Dynamisk!$E$73,Data_sæsontarif!D99=Dynamisk!$E$74,Data_sæsontarif!D99=Dynamisk!$E$75),Data_sæsontarif!M99,#N/A)</f>
        <v>169.82855800784895</v>
      </c>
      <c r="AB99" t="e">
        <f>IF(OR(Data_sæsontarif!D99=Dynamisk!$E$68,Data_sæsontarif!D99=Dynamisk!$E$69,Data_sæsontarif!D99=Dynamisk!$E$70,Data_sæsontarif!D99=Dynamisk!$E$71),Data_sæsontarif!M99,#N/A)</f>
        <v>#N/A</v>
      </c>
    </row>
    <row r="100" spans="1:28" x14ac:dyDescent="0.15">
      <c r="A100">
        <v>94</v>
      </c>
      <c r="B100">
        <v>94</v>
      </c>
      <c r="C100" t="s">
        <v>149</v>
      </c>
      <c r="D100" t="str">
        <f t="shared" si="11"/>
        <v>04</v>
      </c>
      <c r="E100" s="1">
        <v>4.4000000000000004</v>
      </c>
      <c r="F100" s="2">
        <f t="shared" si="6"/>
        <v>12.6</v>
      </c>
      <c r="G100" s="1">
        <f>Dynamisk!$C$14</f>
        <v>27.397260273972602</v>
      </c>
      <c r="H100" s="1">
        <f t="shared" si="7"/>
        <v>1.1415525114155252</v>
      </c>
      <c r="I100" s="2">
        <f>Dynamisk!$C$15</f>
        <v>34.246575342465754</v>
      </c>
      <c r="J100" s="2">
        <f>F100/$F$4*Dynamisk!$C$16</f>
        <v>151.81961379881642</v>
      </c>
      <c r="K100" s="2">
        <f t="shared" si="8"/>
        <v>6.3258172416173508</v>
      </c>
      <c r="L100" s="2">
        <f>F100/$F$4*Dynamisk!$C$17</f>
        <v>189.77451724852051</v>
      </c>
      <c r="M100" s="2">
        <f>(F100/$F$4)*Dynamisk!$C$16+G100</f>
        <v>179.21687407278901</v>
      </c>
      <c r="N100" s="2">
        <f>Dynamisk!$C$20/365</f>
        <v>34.246575342465754</v>
      </c>
      <c r="O100" s="2">
        <f t="shared" si="9"/>
        <v>1.4269406392694064</v>
      </c>
      <c r="P100" s="2">
        <f>(F100/$F$4)*Dynamisk!$C$16+G100</f>
        <v>179.21687407278901</v>
      </c>
      <c r="Q100" s="2">
        <f t="shared" si="10"/>
        <v>213.46344941525479</v>
      </c>
      <c r="R100" s="17" t="e">
        <f>IF(P100&lt;=Dynamisk!$F$51,Data_kronologisk!P100,#N/A)</f>
        <v>#N/A</v>
      </c>
      <c r="S100" s="22" t="e">
        <f>IF(AND(P100&gt;=Dynamisk!$F$51,P100&lt;=Dynamisk!$F$50),P100,#N/A)</f>
        <v>#N/A</v>
      </c>
      <c r="T100" s="22">
        <f>IF(AND(P100&gt;=Dynamisk!$F$50,P100&lt;=Dynamisk!$F$49),P100,#N/A)</f>
        <v>179.21687407278901</v>
      </c>
      <c r="U100" s="23" t="e">
        <f>IF(P100&gt;=Dynamisk!$F$49,P100,#N/A)</f>
        <v>#N/A</v>
      </c>
      <c r="V100" s="17">
        <f>IF(Q100&gt;=Dynamisk!$F$41,Dynamisk!$F$41,Q100)</f>
        <v>74.703333321584452</v>
      </c>
      <c r="W100" s="22">
        <f>(IF(AND(Q100&gt;=Dynamisk!$F$41,Q100&lt;=Dynamisk!$F$40),Q100,(IF(Q100&gt;Dynamisk!$F$40,Dynamisk!$F$40,#N/A))))-V100</f>
        <v>112.05499998237669</v>
      </c>
      <c r="X100" s="22">
        <f>(IF(AND(Q100&gt;=Dynamisk!$F$40,Q100&lt;=Dynamisk!$F$39),Q100,(IF(Q100&gt;Dynamisk!$F$39,Dynamisk!$F$39,#N/A))))-W100-V100</f>
        <v>26.705116111293648</v>
      </c>
      <c r="Y100" s="23" t="e">
        <f>(IF(AND(Q100&gt;=Dynamisk!$F$39,Q100&lt;=Dynamisk!$F$38),Q100,(IF(Q100&gt;Dynamisk!$F$38,Dynamisk!$F$38,#N/A))))-W100-V100-X100</f>
        <v>#N/A</v>
      </c>
      <c r="Z100" t="e">
        <f>IF(OR(Data_sæsontarif!D100=Dynamisk!$E$76,Data_sæsontarif!D100=Dynamisk!$E$77,Data_sæsontarif!D100=Dynamisk!$E$78,Data_sæsontarif!D100=Dynamisk!$E$79),Data_sæsontarif!M100,#N/A)</f>
        <v>#N/A</v>
      </c>
      <c r="AA100">
        <f>IF(OR(Data_sæsontarif!D100=Dynamisk!$E$72,Data_sæsontarif!D100=Dynamisk!$E$73,Data_sæsontarif!D100=Dynamisk!$E$74,Data_sæsontarif!D100=Dynamisk!$E$75),Data_sæsontarif!M100,#N/A)</f>
        <v>179.21687407278901</v>
      </c>
      <c r="AB100" t="e">
        <f>IF(OR(Data_sæsontarif!D100=Dynamisk!$E$68,Data_sæsontarif!D100=Dynamisk!$E$69,Data_sæsontarif!D100=Dynamisk!$E$70,Data_sæsontarif!D100=Dynamisk!$E$71),Data_sæsontarif!M100,#N/A)</f>
        <v>#N/A</v>
      </c>
    </row>
    <row r="101" spans="1:28" x14ac:dyDescent="0.15">
      <c r="A101">
        <v>95</v>
      </c>
      <c r="B101">
        <v>95</v>
      </c>
      <c r="C101" t="s">
        <v>150</v>
      </c>
      <c r="D101" t="str">
        <f t="shared" si="11"/>
        <v>04</v>
      </c>
      <c r="E101" s="1">
        <v>5.1083333333333334</v>
      </c>
      <c r="F101" s="2">
        <f t="shared" si="6"/>
        <v>11.891666666666666</v>
      </c>
      <c r="G101" s="1">
        <f>Dynamisk!$C$14</f>
        <v>27.397260273972602</v>
      </c>
      <c r="H101" s="1">
        <f t="shared" si="7"/>
        <v>1.1415525114155252</v>
      </c>
      <c r="I101" s="2">
        <f>Dynamisk!$C$15</f>
        <v>34.246575342465754</v>
      </c>
      <c r="J101" s="2">
        <f>F101/$F$4*Dynamisk!$C$16</f>
        <v>143.28478101250727</v>
      </c>
      <c r="K101" s="2">
        <f t="shared" si="8"/>
        <v>5.9701992088544698</v>
      </c>
      <c r="L101" s="2">
        <f>F101/$F$4*Dynamisk!$C$17</f>
        <v>179.1059762656341</v>
      </c>
      <c r="M101" s="2">
        <f>(F101/$F$4)*Dynamisk!$C$16+G101</f>
        <v>170.68204128647986</v>
      </c>
      <c r="N101" s="2">
        <f>Dynamisk!$C$20/365</f>
        <v>34.246575342465754</v>
      </c>
      <c r="O101" s="2">
        <f t="shared" si="9"/>
        <v>1.4269406392694064</v>
      </c>
      <c r="P101" s="2">
        <f>(F101/$F$4)*Dynamisk!$C$16+G101</f>
        <v>170.68204128647986</v>
      </c>
      <c r="Q101" s="2">
        <f t="shared" si="10"/>
        <v>204.92861662894563</v>
      </c>
      <c r="R101" s="17" t="e">
        <f>IF(P101&lt;=Dynamisk!$F$51,Data_kronologisk!P101,#N/A)</f>
        <v>#N/A</v>
      </c>
      <c r="S101" s="22" t="e">
        <f>IF(AND(P101&gt;=Dynamisk!$F$51,P101&lt;=Dynamisk!$F$50),P101,#N/A)</f>
        <v>#N/A</v>
      </c>
      <c r="T101" s="22">
        <f>IF(AND(P101&gt;=Dynamisk!$F$50,P101&lt;=Dynamisk!$F$49),P101,#N/A)</f>
        <v>170.68204128647986</v>
      </c>
      <c r="U101" s="23" t="e">
        <f>IF(P101&gt;=Dynamisk!$F$49,P101,#N/A)</f>
        <v>#N/A</v>
      </c>
      <c r="V101" s="17">
        <f>IF(Q101&gt;=Dynamisk!$F$41,Dynamisk!$F$41,Q101)</f>
        <v>74.703333321584452</v>
      </c>
      <c r="W101" s="22">
        <f>(IF(AND(Q101&gt;=Dynamisk!$F$41,Q101&lt;=Dynamisk!$F$40),Q101,(IF(Q101&gt;Dynamisk!$F$40,Dynamisk!$F$40,#N/A))))-V101</f>
        <v>112.05499998237669</v>
      </c>
      <c r="X101" s="22">
        <f>(IF(AND(Q101&gt;=Dynamisk!$F$40,Q101&lt;=Dynamisk!$F$39),Q101,(IF(Q101&gt;Dynamisk!$F$39,Dynamisk!$F$39,#N/A))))-W101-V101</f>
        <v>18.170283324984496</v>
      </c>
      <c r="Y101" s="23" t="e">
        <f>(IF(AND(Q101&gt;=Dynamisk!$F$39,Q101&lt;=Dynamisk!$F$38),Q101,(IF(Q101&gt;Dynamisk!$F$38,Dynamisk!$F$38,#N/A))))-W101-V101-X101</f>
        <v>#N/A</v>
      </c>
      <c r="Z101" t="e">
        <f>IF(OR(Data_sæsontarif!D101=Dynamisk!$E$76,Data_sæsontarif!D101=Dynamisk!$E$77,Data_sæsontarif!D101=Dynamisk!$E$78,Data_sæsontarif!D101=Dynamisk!$E$79),Data_sæsontarif!M101,#N/A)</f>
        <v>#N/A</v>
      </c>
      <c r="AA101">
        <f>IF(OR(Data_sæsontarif!D101=Dynamisk!$E$72,Data_sæsontarif!D101=Dynamisk!$E$73,Data_sæsontarif!D101=Dynamisk!$E$74,Data_sæsontarif!D101=Dynamisk!$E$75),Data_sæsontarif!M101,#N/A)</f>
        <v>170.68204128647986</v>
      </c>
      <c r="AB101" t="e">
        <f>IF(OR(Data_sæsontarif!D101=Dynamisk!$E$68,Data_sæsontarif!D101=Dynamisk!$E$69,Data_sæsontarif!D101=Dynamisk!$E$70,Data_sæsontarif!D101=Dynamisk!$E$71),Data_sæsontarif!M101,#N/A)</f>
        <v>#N/A</v>
      </c>
    </row>
    <row r="102" spans="1:28" x14ac:dyDescent="0.15">
      <c r="A102">
        <v>96</v>
      </c>
      <c r="B102">
        <v>96</v>
      </c>
      <c r="C102" t="s">
        <v>151</v>
      </c>
      <c r="D102" t="str">
        <f t="shared" si="11"/>
        <v>04</v>
      </c>
      <c r="E102" s="1">
        <v>6.7583333333333337</v>
      </c>
      <c r="F102" s="2">
        <f t="shared" si="6"/>
        <v>10.241666666666667</v>
      </c>
      <c r="G102" s="1">
        <f>Dynamisk!$C$14</f>
        <v>27.397260273972602</v>
      </c>
      <c r="H102" s="1">
        <f t="shared" si="7"/>
        <v>1.1415525114155252</v>
      </c>
      <c r="I102" s="2">
        <f>Dynamisk!$C$15</f>
        <v>34.246575342465754</v>
      </c>
      <c r="J102" s="2">
        <f>F102/$F$4*Dynamisk!$C$16</f>
        <v>123.40364111028133</v>
      </c>
      <c r="K102" s="2">
        <f t="shared" si="8"/>
        <v>5.1418183795950556</v>
      </c>
      <c r="L102" s="2">
        <f>F102/$F$4*Dynamisk!$C$17</f>
        <v>154.25455138785165</v>
      </c>
      <c r="M102" s="2">
        <f>(F102/$F$4)*Dynamisk!$C$16+G102</f>
        <v>150.80090138425393</v>
      </c>
      <c r="N102" s="2">
        <f>Dynamisk!$C$20/365</f>
        <v>34.246575342465754</v>
      </c>
      <c r="O102" s="2">
        <f t="shared" si="9"/>
        <v>1.4269406392694064</v>
      </c>
      <c r="P102" s="2">
        <f>(F102/$F$4)*Dynamisk!$C$16+G102</f>
        <v>150.80090138425393</v>
      </c>
      <c r="Q102" s="2">
        <f t="shared" si="10"/>
        <v>185.04747672671968</v>
      </c>
      <c r="R102" s="17" t="e">
        <f>IF(P102&lt;=Dynamisk!$F$51,Data_kronologisk!P102,#N/A)</f>
        <v>#N/A</v>
      </c>
      <c r="S102" s="22">
        <f>IF(AND(P102&gt;=Dynamisk!$F$51,P102&lt;=Dynamisk!$F$50),P102,#N/A)</f>
        <v>150.80090138425393</v>
      </c>
      <c r="T102" s="22" t="e">
        <f>IF(AND(P102&gt;=Dynamisk!$F$50,P102&lt;=Dynamisk!$F$49),P102,#N/A)</f>
        <v>#N/A</v>
      </c>
      <c r="U102" s="23" t="e">
        <f>IF(P102&gt;=Dynamisk!$F$49,P102,#N/A)</f>
        <v>#N/A</v>
      </c>
      <c r="V102" s="17">
        <f>IF(Q102&gt;=Dynamisk!$F$41,Dynamisk!$F$41,Q102)</f>
        <v>74.703333321584452</v>
      </c>
      <c r="W102" s="22">
        <f>(IF(AND(Q102&gt;=Dynamisk!$F$41,Q102&lt;=Dynamisk!$F$40),Q102,(IF(Q102&gt;Dynamisk!$F$40,Dynamisk!$F$40,#N/A))))-V102</f>
        <v>110.34414340513523</v>
      </c>
      <c r="X102" s="22" t="e">
        <f>(IF(AND(Q102&gt;=Dynamisk!$F$40,Q102&lt;=Dynamisk!$F$39),Q102,(IF(Q102&gt;Dynamisk!$F$39,Dynamisk!$F$39,#N/A))))-W102-V102</f>
        <v>#N/A</v>
      </c>
      <c r="Y102" s="23" t="e">
        <f>(IF(AND(Q102&gt;=Dynamisk!$F$39,Q102&lt;=Dynamisk!$F$38),Q102,(IF(Q102&gt;Dynamisk!$F$38,Dynamisk!$F$38,#N/A))))-W102-V102-X102</f>
        <v>#N/A</v>
      </c>
      <c r="Z102" t="e">
        <f>IF(OR(Data_sæsontarif!D102=Dynamisk!$E$76,Data_sæsontarif!D102=Dynamisk!$E$77,Data_sæsontarif!D102=Dynamisk!$E$78,Data_sæsontarif!D102=Dynamisk!$E$79),Data_sæsontarif!M102,#N/A)</f>
        <v>#N/A</v>
      </c>
      <c r="AA102">
        <f>IF(OR(Data_sæsontarif!D102=Dynamisk!$E$72,Data_sæsontarif!D102=Dynamisk!$E$73,Data_sæsontarif!D102=Dynamisk!$E$74,Data_sæsontarif!D102=Dynamisk!$E$75),Data_sæsontarif!M102,#N/A)</f>
        <v>150.80090138425393</v>
      </c>
      <c r="AB102" t="e">
        <f>IF(OR(Data_sæsontarif!D102=Dynamisk!$E$68,Data_sæsontarif!D102=Dynamisk!$E$69,Data_sæsontarif!D102=Dynamisk!$E$70,Data_sæsontarif!D102=Dynamisk!$E$71),Data_sæsontarif!M102,#N/A)</f>
        <v>#N/A</v>
      </c>
    </row>
    <row r="103" spans="1:28" x14ac:dyDescent="0.15">
      <c r="A103">
        <v>97</v>
      </c>
      <c r="B103">
        <v>97</v>
      </c>
      <c r="C103" t="s">
        <v>152</v>
      </c>
      <c r="D103" t="str">
        <f t="shared" si="11"/>
        <v>04</v>
      </c>
      <c r="E103" s="1">
        <v>7.6000000000000005</v>
      </c>
      <c r="F103" s="2">
        <f t="shared" si="6"/>
        <v>9.3999999999999986</v>
      </c>
      <c r="G103" s="1">
        <f>Dynamisk!$C$14</f>
        <v>27.397260273972602</v>
      </c>
      <c r="H103" s="1">
        <f t="shared" si="7"/>
        <v>1.1415525114155252</v>
      </c>
      <c r="I103" s="2">
        <f>Dynamisk!$C$15</f>
        <v>34.246575342465754</v>
      </c>
      <c r="J103" s="2">
        <f>F103/$F$4*Dynamisk!$C$16</f>
        <v>113.26225156419635</v>
      </c>
      <c r="K103" s="2">
        <f t="shared" si="8"/>
        <v>4.7192604818415145</v>
      </c>
      <c r="L103" s="2">
        <f>F103/$F$4*Dynamisk!$C$17</f>
        <v>141.57781445524543</v>
      </c>
      <c r="M103" s="2">
        <f>(F103/$F$4)*Dynamisk!$C$16+G103</f>
        <v>140.65951183816895</v>
      </c>
      <c r="N103" s="2">
        <f>Dynamisk!$C$20/365</f>
        <v>34.246575342465754</v>
      </c>
      <c r="O103" s="2">
        <f t="shared" si="9"/>
        <v>1.4269406392694064</v>
      </c>
      <c r="P103" s="2">
        <f>(F103/$F$4)*Dynamisk!$C$16+G103</f>
        <v>140.65951183816895</v>
      </c>
      <c r="Q103" s="2">
        <f t="shared" si="10"/>
        <v>174.9060871806347</v>
      </c>
      <c r="R103" s="17" t="e">
        <f>IF(P103&lt;=Dynamisk!$F$51,Data_kronologisk!P103,#N/A)</f>
        <v>#N/A</v>
      </c>
      <c r="S103" s="22">
        <f>IF(AND(P103&gt;=Dynamisk!$F$51,P103&lt;=Dynamisk!$F$50),P103,#N/A)</f>
        <v>140.65951183816895</v>
      </c>
      <c r="T103" s="22" t="e">
        <f>IF(AND(P103&gt;=Dynamisk!$F$50,P103&lt;=Dynamisk!$F$49),P103,#N/A)</f>
        <v>#N/A</v>
      </c>
      <c r="U103" s="23" t="e">
        <f>IF(P103&gt;=Dynamisk!$F$49,P103,#N/A)</f>
        <v>#N/A</v>
      </c>
      <c r="V103" s="17">
        <f>IF(Q103&gt;=Dynamisk!$F$41,Dynamisk!$F$41,Q103)</f>
        <v>74.703333321584452</v>
      </c>
      <c r="W103" s="22">
        <f>(IF(AND(Q103&gt;=Dynamisk!$F$41,Q103&lt;=Dynamisk!$F$40),Q103,(IF(Q103&gt;Dynamisk!$F$40,Dynamisk!$F$40,#N/A))))-V103</f>
        <v>100.20275385905025</v>
      </c>
      <c r="X103" s="22" t="e">
        <f>(IF(AND(Q103&gt;=Dynamisk!$F$40,Q103&lt;=Dynamisk!$F$39),Q103,(IF(Q103&gt;Dynamisk!$F$39,Dynamisk!$F$39,#N/A))))-W103-V103</f>
        <v>#N/A</v>
      </c>
      <c r="Y103" s="23" t="e">
        <f>(IF(AND(Q103&gt;=Dynamisk!$F$39,Q103&lt;=Dynamisk!$F$38),Q103,(IF(Q103&gt;Dynamisk!$F$38,Dynamisk!$F$38,#N/A))))-W103-V103-X103</f>
        <v>#N/A</v>
      </c>
      <c r="Z103" t="e">
        <f>IF(OR(Data_sæsontarif!D103=Dynamisk!$E$76,Data_sæsontarif!D103=Dynamisk!$E$77,Data_sæsontarif!D103=Dynamisk!$E$78,Data_sæsontarif!D103=Dynamisk!$E$79),Data_sæsontarif!M103,#N/A)</f>
        <v>#N/A</v>
      </c>
      <c r="AA103">
        <f>IF(OR(Data_sæsontarif!D103=Dynamisk!$E$72,Data_sæsontarif!D103=Dynamisk!$E$73,Data_sæsontarif!D103=Dynamisk!$E$74,Data_sæsontarif!D103=Dynamisk!$E$75),Data_sæsontarif!M103,#N/A)</f>
        <v>140.65951183816895</v>
      </c>
      <c r="AB103" t="e">
        <f>IF(OR(Data_sæsontarif!D103=Dynamisk!$E$68,Data_sæsontarif!D103=Dynamisk!$E$69,Data_sæsontarif!D103=Dynamisk!$E$70,Data_sæsontarif!D103=Dynamisk!$E$71),Data_sæsontarif!M103,#N/A)</f>
        <v>#N/A</v>
      </c>
    </row>
    <row r="104" spans="1:28" x14ac:dyDescent="0.15">
      <c r="A104">
        <v>98</v>
      </c>
      <c r="B104">
        <v>98</v>
      </c>
      <c r="C104" t="s">
        <v>153</v>
      </c>
      <c r="D104" t="str">
        <f t="shared" si="11"/>
        <v>04</v>
      </c>
      <c r="E104" s="1">
        <v>7.5708333333333329</v>
      </c>
      <c r="F104" s="2">
        <f t="shared" si="6"/>
        <v>9.4291666666666671</v>
      </c>
      <c r="G104" s="1">
        <f>Dynamisk!$C$14</f>
        <v>27.397260273972602</v>
      </c>
      <c r="H104" s="1">
        <f t="shared" si="7"/>
        <v>1.1415525114155252</v>
      </c>
      <c r="I104" s="2">
        <f>Dynamisk!$C$15</f>
        <v>34.246575342465754</v>
      </c>
      <c r="J104" s="2">
        <f>F104/$F$4*Dynamisk!$C$16</f>
        <v>113.61368585539734</v>
      </c>
      <c r="K104" s="2">
        <f t="shared" si="8"/>
        <v>4.7339035773082223</v>
      </c>
      <c r="L104" s="2">
        <f>F104/$F$4*Dynamisk!$C$17</f>
        <v>142.01710731924666</v>
      </c>
      <c r="M104" s="2">
        <f>(F104/$F$4)*Dynamisk!$C$16+G104</f>
        <v>141.01094612936993</v>
      </c>
      <c r="N104" s="2">
        <f>Dynamisk!$C$20/365</f>
        <v>34.246575342465754</v>
      </c>
      <c r="O104" s="2">
        <f t="shared" si="9"/>
        <v>1.4269406392694064</v>
      </c>
      <c r="P104" s="2">
        <f>(F104/$F$4)*Dynamisk!$C$16+G104</f>
        <v>141.01094612936993</v>
      </c>
      <c r="Q104" s="2">
        <f t="shared" si="10"/>
        <v>175.25752147183567</v>
      </c>
      <c r="R104" s="17" t="e">
        <f>IF(P104&lt;=Dynamisk!$F$51,Data_kronologisk!P104,#N/A)</f>
        <v>#N/A</v>
      </c>
      <c r="S104" s="22">
        <f>IF(AND(P104&gt;=Dynamisk!$F$51,P104&lt;=Dynamisk!$F$50),P104,#N/A)</f>
        <v>141.01094612936993</v>
      </c>
      <c r="T104" s="22" t="e">
        <f>IF(AND(P104&gt;=Dynamisk!$F$50,P104&lt;=Dynamisk!$F$49),P104,#N/A)</f>
        <v>#N/A</v>
      </c>
      <c r="U104" s="23" t="e">
        <f>IF(P104&gt;=Dynamisk!$F$49,P104,#N/A)</f>
        <v>#N/A</v>
      </c>
      <c r="V104" s="17">
        <f>IF(Q104&gt;=Dynamisk!$F$41,Dynamisk!$F$41,Q104)</f>
        <v>74.703333321584452</v>
      </c>
      <c r="W104" s="22">
        <f>(IF(AND(Q104&gt;=Dynamisk!$F$41,Q104&lt;=Dynamisk!$F$40),Q104,(IF(Q104&gt;Dynamisk!$F$40,Dynamisk!$F$40,#N/A))))-V104</f>
        <v>100.55418815025122</v>
      </c>
      <c r="X104" s="22" t="e">
        <f>(IF(AND(Q104&gt;=Dynamisk!$F$40,Q104&lt;=Dynamisk!$F$39),Q104,(IF(Q104&gt;Dynamisk!$F$39,Dynamisk!$F$39,#N/A))))-W104-V104</f>
        <v>#N/A</v>
      </c>
      <c r="Y104" s="23" t="e">
        <f>(IF(AND(Q104&gt;=Dynamisk!$F$39,Q104&lt;=Dynamisk!$F$38),Q104,(IF(Q104&gt;Dynamisk!$F$38,Dynamisk!$F$38,#N/A))))-W104-V104-X104</f>
        <v>#N/A</v>
      </c>
      <c r="Z104" t="e">
        <f>IF(OR(Data_sæsontarif!D104=Dynamisk!$E$76,Data_sæsontarif!D104=Dynamisk!$E$77,Data_sæsontarif!D104=Dynamisk!$E$78,Data_sæsontarif!D104=Dynamisk!$E$79),Data_sæsontarif!M104,#N/A)</f>
        <v>#N/A</v>
      </c>
      <c r="AA104">
        <f>IF(OR(Data_sæsontarif!D104=Dynamisk!$E$72,Data_sæsontarif!D104=Dynamisk!$E$73,Data_sæsontarif!D104=Dynamisk!$E$74,Data_sæsontarif!D104=Dynamisk!$E$75),Data_sæsontarif!M104,#N/A)</f>
        <v>141.01094612936993</v>
      </c>
      <c r="AB104" t="e">
        <f>IF(OR(Data_sæsontarif!D104=Dynamisk!$E$68,Data_sæsontarif!D104=Dynamisk!$E$69,Data_sæsontarif!D104=Dynamisk!$E$70,Data_sæsontarif!D104=Dynamisk!$E$71),Data_sæsontarif!M104,#N/A)</f>
        <v>#N/A</v>
      </c>
    </row>
    <row r="105" spans="1:28" x14ac:dyDescent="0.15">
      <c r="A105">
        <v>99</v>
      </c>
      <c r="B105">
        <v>99</v>
      </c>
      <c r="C105" t="s">
        <v>154</v>
      </c>
      <c r="D105" t="str">
        <f t="shared" si="11"/>
        <v>04</v>
      </c>
      <c r="E105" s="1">
        <v>7.195833333333332</v>
      </c>
      <c r="F105" s="2">
        <f t="shared" si="6"/>
        <v>9.8041666666666671</v>
      </c>
      <c r="G105" s="1">
        <f>Dynamisk!$C$14</f>
        <v>27.397260273972602</v>
      </c>
      <c r="H105" s="1">
        <f t="shared" si="7"/>
        <v>1.1415525114155252</v>
      </c>
      <c r="I105" s="2">
        <f>Dynamisk!$C$15</f>
        <v>34.246575342465754</v>
      </c>
      <c r="J105" s="2">
        <f>F105/$F$4*Dynamisk!$C$16</f>
        <v>118.13212674226686</v>
      </c>
      <c r="K105" s="2">
        <f t="shared" si="8"/>
        <v>4.9221719475944523</v>
      </c>
      <c r="L105" s="2">
        <f>F105/$F$4*Dynamisk!$C$17</f>
        <v>147.66515842783357</v>
      </c>
      <c r="M105" s="2">
        <f>(F105/$F$4)*Dynamisk!$C$16+G105</f>
        <v>145.52938701623947</v>
      </c>
      <c r="N105" s="2">
        <f>Dynamisk!$C$20/365</f>
        <v>34.246575342465754</v>
      </c>
      <c r="O105" s="2">
        <f t="shared" si="9"/>
        <v>1.4269406392694064</v>
      </c>
      <c r="P105" s="2">
        <f>(F105/$F$4)*Dynamisk!$C$16+G105</f>
        <v>145.52938701623947</v>
      </c>
      <c r="Q105" s="2">
        <f t="shared" si="10"/>
        <v>179.77596235870521</v>
      </c>
      <c r="R105" s="17" t="e">
        <f>IF(P105&lt;=Dynamisk!$F$51,Data_kronologisk!P105,#N/A)</f>
        <v>#N/A</v>
      </c>
      <c r="S105" s="22">
        <f>IF(AND(P105&gt;=Dynamisk!$F$51,P105&lt;=Dynamisk!$F$50),P105,#N/A)</f>
        <v>145.52938701623947</v>
      </c>
      <c r="T105" s="22" t="e">
        <f>IF(AND(P105&gt;=Dynamisk!$F$50,P105&lt;=Dynamisk!$F$49),P105,#N/A)</f>
        <v>#N/A</v>
      </c>
      <c r="U105" s="23" t="e">
        <f>IF(P105&gt;=Dynamisk!$F$49,P105,#N/A)</f>
        <v>#N/A</v>
      </c>
      <c r="V105" s="17">
        <f>IF(Q105&gt;=Dynamisk!$F$41,Dynamisk!$F$41,Q105)</f>
        <v>74.703333321584452</v>
      </c>
      <c r="W105" s="22">
        <f>(IF(AND(Q105&gt;=Dynamisk!$F$41,Q105&lt;=Dynamisk!$F$40),Q105,(IF(Q105&gt;Dynamisk!$F$40,Dynamisk!$F$40,#N/A))))-V105</f>
        <v>105.07262903712076</v>
      </c>
      <c r="X105" s="22" t="e">
        <f>(IF(AND(Q105&gt;=Dynamisk!$F$40,Q105&lt;=Dynamisk!$F$39),Q105,(IF(Q105&gt;Dynamisk!$F$39,Dynamisk!$F$39,#N/A))))-W105-V105</f>
        <v>#N/A</v>
      </c>
      <c r="Y105" s="23" t="e">
        <f>(IF(AND(Q105&gt;=Dynamisk!$F$39,Q105&lt;=Dynamisk!$F$38),Q105,(IF(Q105&gt;Dynamisk!$F$38,Dynamisk!$F$38,#N/A))))-W105-V105-X105</f>
        <v>#N/A</v>
      </c>
      <c r="Z105" t="e">
        <f>IF(OR(Data_sæsontarif!D105=Dynamisk!$E$76,Data_sæsontarif!D105=Dynamisk!$E$77,Data_sæsontarif!D105=Dynamisk!$E$78,Data_sæsontarif!D105=Dynamisk!$E$79),Data_sæsontarif!M105,#N/A)</f>
        <v>#N/A</v>
      </c>
      <c r="AA105">
        <f>IF(OR(Data_sæsontarif!D105=Dynamisk!$E$72,Data_sæsontarif!D105=Dynamisk!$E$73,Data_sæsontarif!D105=Dynamisk!$E$74,Data_sæsontarif!D105=Dynamisk!$E$75),Data_sæsontarif!M105,#N/A)</f>
        <v>145.52938701623947</v>
      </c>
      <c r="AB105" t="e">
        <f>IF(OR(Data_sæsontarif!D105=Dynamisk!$E$68,Data_sæsontarif!D105=Dynamisk!$E$69,Data_sæsontarif!D105=Dynamisk!$E$70,Data_sæsontarif!D105=Dynamisk!$E$71),Data_sæsontarif!M105,#N/A)</f>
        <v>#N/A</v>
      </c>
    </row>
    <row r="106" spans="1:28" x14ac:dyDescent="0.15">
      <c r="A106">
        <v>100</v>
      </c>
      <c r="B106">
        <v>100</v>
      </c>
      <c r="C106" t="s">
        <v>155</v>
      </c>
      <c r="D106" t="str">
        <f t="shared" si="11"/>
        <v>04</v>
      </c>
      <c r="E106" s="1">
        <v>6.166666666666667</v>
      </c>
      <c r="F106" s="2">
        <f t="shared" si="6"/>
        <v>10.833333333333332</v>
      </c>
      <c r="G106" s="1">
        <f>Dynamisk!$C$14</f>
        <v>27.397260273972602</v>
      </c>
      <c r="H106" s="1">
        <f t="shared" si="7"/>
        <v>1.1415525114155252</v>
      </c>
      <c r="I106" s="2">
        <f>Dynamisk!$C$15</f>
        <v>34.246575342465754</v>
      </c>
      <c r="J106" s="2">
        <f>F106/$F$4*Dynamisk!$C$16</f>
        <v>130.53273673178657</v>
      </c>
      <c r="K106" s="2">
        <f t="shared" si="8"/>
        <v>5.4388640304911071</v>
      </c>
      <c r="L106" s="2">
        <f>F106/$F$4*Dynamisk!$C$17</f>
        <v>163.16592091473322</v>
      </c>
      <c r="M106" s="2">
        <f>(F106/$F$4)*Dynamisk!$C$16+G106</f>
        <v>157.92999700575916</v>
      </c>
      <c r="N106" s="2">
        <f>Dynamisk!$C$20/365</f>
        <v>34.246575342465754</v>
      </c>
      <c r="O106" s="2">
        <f t="shared" si="9"/>
        <v>1.4269406392694064</v>
      </c>
      <c r="P106" s="2">
        <f>(F106/$F$4)*Dynamisk!$C$16+G106</f>
        <v>157.92999700575916</v>
      </c>
      <c r="Q106" s="2">
        <f t="shared" si="10"/>
        <v>192.17657234822491</v>
      </c>
      <c r="R106" s="17" t="e">
        <f>IF(P106&lt;=Dynamisk!$F$51,Data_kronologisk!P106,#N/A)</f>
        <v>#N/A</v>
      </c>
      <c r="S106" s="22">
        <f>IF(AND(P106&gt;=Dynamisk!$F$51,P106&lt;=Dynamisk!$F$50),P106,#N/A)</f>
        <v>157.92999700575916</v>
      </c>
      <c r="T106" s="22" t="e">
        <f>IF(AND(P106&gt;=Dynamisk!$F$50,P106&lt;=Dynamisk!$F$49),P106,#N/A)</f>
        <v>#N/A</v>
      </c>
      <c r="U106" s="23" t="e">
        <f>IF(P106&gt;=Dynamisk!$F$49,P106,#N/A)</f>
        <v>#N/A</v>
      </c>
      <c r="V106" s="17">
        <f>IF(Q106&gt;=Dynamisk!$F$41,Dynamisk!$F$41,Q106)</f>
        <v>74.703333321584452</v>
      </c>
      <c r="W106" s="22">
        <f>(IF(AND(Q106&gt;=Dynamisk!$F$41,Q106&lt;=Dynamisk!$F$40),Q106,(IF(Q106&gt;Dynamisk!$F$40,Dynamisk!$F$40,#N/A))))-V106</f>
        <v>112.05499998237669</v>
      </c>
      <c r="X106" s="22">
        <f>(IF(AND(Q106&gt;=Dynamisk!$F$40,Q106&lt;=Dynamisk!$F$39),Q106,(IF(Q106&gt;Dynamisk!$F$39,Dynamisk!$F$39,#N/A))))-W106-V106</f>
        <v>5.4182390442637711</v>
      </c>
      <c r="Y106" s="23" t="e">
        <f>(IF(AND(Q106&gt;=Dynamisk!$F$39,Q106&lt;=Dynamisk!$F$38),Q106,(IF(Q106&gt;Dynamisk!$F$38,Dynamisk!$F$38,#N/A))))-W106-V106-X106</f>
        <v>#N/A</v>
      </c>
      <c r="Z106" t="e">
        <f>IF(OR(Data_sæsontarif!D106=Dynamisk!$E$76,Data_sæsontarif!D106=Dynamisk!$E$77,Data_sæsontarif!D106=Dynamisk!$E$78,Data_sæsontarif!D106=Dynamisk!$E$79),Data_sæsontarif!M106,#N/A)</f>
        <v>#N/A</v>
      </c>
      <c r="AA106">
        <f>IF(OR(Data_sæsontarif!D106=Dynamisk!$E$72,Data_sæsontarif!D106=Dynamisk!$E$73,Data_sæsontarif!D106=Dynamisk!$E$74,Data_sæsontarif!D106=Dynamisk!$E$75),Data_sæsontarif!M106,#N/A)</f>
        <v>157.92999700575916</v>
      </c>
      <c r="AB106" t="e">
        <f>IF(OR(Data_sæsontarif!D106=Dynamisk!$E$68,Data_sæsontarif!D106=Dynamisk!$E$69,Data_sæsontarif!D106=Dynamisk!$E$70,Data_sæsontarif!D106=Dynamisk!$E$71),Data_sæsontarif!M106,#N/A)</f>
        <v>#N/A</v>
      </c>
    </row>
    <row r="107" spans="1:28" x14ac:dyDescent="0.15">
      <c r="A107">
        <v>101</v>
      </c>
      <c r="B107">
        <v>101</v>
      </c>
      <c r="C107" t="s">
        <v>156</v>
      </c>
      <c r="D107" t="str">
        <f t="shared" si="11"/>
        <v>04</v>
      </c>
      <c r="E107" s="1">
        <v>7.4958333333333327</v>
      </c>
      <c r="F107" s="2">
        <f t="shared" si="6"/>
        <v>9.5041666666666664</v>
      </c>
      <c r="G107" s="1">
        <f>Dynamisk!$C$14</f>
        <v>27.397260273972602</v>
      </c>
      <c r="H107" s="1">
        <f t="shared" si="7"/>
        <v>1.1415525114155252</v>
      </c>
      <c r="I107" s="2">
        <f>Dynamisk!$C$15</f>
        <v>34.246575342465754</v>
      </c>
      <c r="J107" s="2">
        <f>F107/$F$4*Dynamisk!$C$16</f>
        <v>114.51737403277123</v>
      </c>
      <c r="K107" s="2">
        <f t="shared" si="8"/>
        <v>4.7715572513654676</v>
      </c>
      <c r="L107" s="2">
        <f>F107/$F$4*Dynamisk!$C$17</f>
        <v>143.14671754096403</v>
      </c>
      <c r="M107" s="2">
        <f>(F107/$F$4)*Dynamisk!$C$16+G107</f>
        <v>141.91463430674384</v>
      </c>
      <c r="N107" s="2">
        <f>Dynamisk!$C$20/365</f>
        <v>34.246575342465754</v>
      </c>
      <c r="O107" s="2">
        <f t="shared" si="9"/>
        <v>1.4269406392694064</v>
      </c>
      <c r="P107" s="2">
        <f>(F107/$F$4)*Dynamisk!$C$16+G107</f>
        <v>141.91463430674384</v>
      </c>
      <c r="Q107" s="2">
        <f t="shared" si="10"/>
        <v>176.16120964920958</v>
      </c>
      <c r="R107" s="17" t="e">
        <f>IF(P107&lt;=Dynamisk!$F$51,Data_kronologisk!P107,#N/A)</f>
        <v>#N/A</v>
      </c>
      <c r="S107" s="22">
        <f>IF(AND(P107&gt;=Dynamisk!$F$51,P107&lt;=Dynamisk!$F$50),P107,#N/A)</f>
        <v>141.91463430674384</v>
      </c>
      <c r="T107" s="22" t="e">
        <f>IF(AND(P107&gt;=Dynamisk!$F$50,P107&lt;=Dynamisk!$F$49),P107,#N/A)</f>
        <v>#N/A</v>
      </c>
      <c r="U107" s="23" t="e">
        <f>IF(P107&gt;=Dynamisk!$F$49,P107,#N/A)</f>
        <v>#N/A</v>
      </c>
      <c r="V107" s="17">
        <f>IF(Q107&gt;=Dynamisk!$F$41,Dynamisk!$F$41,Q107)</f>
        <v>74.703333321584452</v>
      </c>
      <c r="W107" s="22">
        <f>(IF(AND(Q107&gt;=Dynamisk!$F$41,Q107&lt;=Dynamisk!$F$40),Q107,(IF(Q107&gt;Dynamisk!$F$40,Dynamisk!$F$40,#N/A))))-V107</f>
        <v>101.45787632762513</v>
      </c>
      <c r="X107" s="22" t="e">
        <f>(IF(AND(Q107&gt;=Dynamisk!$F$40,Q107&lt;=Dynamisk!$F$39),Q107,(IF(Q107&gt;Dynamisk!$F$39,Dynamisk!$F$39,#N/A))))-W107-V107</f>
        <v>#N/A</v>
      </c>
      <c r="Y107" s="23" t="e">
        <f>(IF(AND(Q107&gt;=Dynamisk!$F$39,Q107&lt;=Dynamisk!$F$38),Q107,(IF(Q107&gt;Dynamisk!$F$38,Dynamisk!$F$38,#N/A))))-W107-V107-X107</f>
        <v>#N/A</v>
      </c>
      <c r="Z107" t="e">
        <f>IF(OR(Data_sæsontarif!D107=Dynamisk!$E$76,Data_sæsontarif!D107=Dynamisk!$E$77,Data_sæsontarif!D107=Dynamisk!$E$78,Data_sæsontarif!D107=Dynamisk!$E$79),Data_sæsontarif!M107,#N/A)</f>
        <v>#N/A</v>
      </c>
      <c r="AA107">
        <f>IF(OR(Data_sæsontarif!D107=Dynamisk!$E$72,Data_sæsontarif!D107=Dynamisk!$E$73,Data_sæsontarif!D107=Dynamisk!$E$74,Data_sæsontarif!D107=Dynamisk!$E$75),Data_sæsontarif!M107,#N/A)</f>
        <v>141.91463430674384</v>
      </c>
      <c r="AB107" t="e">
        <f>IF(OR(Data_sæsontarif!D107=Dynamisk!$E$68,Data_sæsontarif!D107=Dynamisk!$E$69,Data_sæsontarif!D107=Dynamisk!$E$70,Data_sæsontarif!D107=Dynamisk!$E$71),Data_sæsontarif!M107,#N/A)</f>
        <v>#N/A</v>
      </c>
    </row>
    <row r="108" spans="1:28" x14ac:dyDescent="0.15">
      <c r="A108">
        <v>102</v>
      </c>
      <c r="B108">
        <v>102</v>
      </c>
      <c r="C108" t="s">
        <v>157</v>
      </c>
      <c r="D108" t="str">
        <f t="shared" si="11"/>
        <v>04</v>
      </c>
      <c r="E108" s="1">
        <v>6.875</v>
      </c>
      <c r="F108" s="2">
        <f t="shared" si="6"/>
        <v>10.125</v>
      </c>
      <c r="G108" s="1">
        <f>Dynamisk!$C$14</f>
        <v>27.397260273972602</v>
      </c>
      <c r="H108" s="1">
        <f t="shared" si="7"/>
        <v>1.1415525114155252</v>
      </c>
      <c r="I108" s="2">
        <f>Dynamisk!$C$15</f>
        <v>34.246575342465754</v>
      </c>
      <c r="J108" s="2">
        <f>F108/$F$4*Dynamisk!$C$16</f>
        <v>121.99790394547747</v>
      </c>
      <c r="K108" s="2">
        <f t="shared" si="8"/>
        <v>5.0832459977282278</v>
      </c>
      <c r="L108" s="2">
        <f>F108/$F$4*Dynamisk!$C$17</f>
        <v>152.49737993184684</v>
      </c>
      <c r="M108" s="2">
        <f>(F108/$F$4)*Dynamisk!$C$16+G108</f>
        <v>149.39516421945007</v>
      </c>
      <c r="N108" s="2">
        <f>Dynamisk!$C$20/365</f>
        <v>34.246575342465754</v>
      </c>
      <c r="O108" s="2">
        <f t="shared" si="9"/>
        <v>1.4269406392694064</v>
      </c>
      <c r="P108" s="2">
        <f>(F108/$F$4)*Dynamisk!$C$16+G108</f>
        <v>149.39516421945007</v>
      </c>
      <c r="Q108" s="2">
        <f t="shared" si="10"/>
        <v>183.64173956191581</v>
      </c>
      <c r="R108" s="17" t="e">
        <f>IF(P108&lt;=Dynamisk!$F$51,Data_kronologisk!P108,#N/A)</f>
        <v>#N/A</v>
      </c>
      <c r="S108" s="22">
        <f>IF(AND(P108&gt;=Dynamisk!$F$51,P108&lt;=Dynamisk!$F$50),P108,#N/A)</f>
        <v>149.39516421945007</v>
      </c>
      <c r="T108" s="22" t="e">
        <f>IF(AND(P108&gt;=Dynamisk!$F$50,P108&lt;=Dynamisk!$F$49),P108,#N/A)</f>
        <v>#N/A</v>
      </c>
      <c r="U108" s="23" t="e">
        <f>IF(P108&gt;=Dynamisk!$F$49,P108,#N/A)</f>
        <v>#N/A</v>
      </c>
      <c r="V108" s="17">
        <f>IF(Q108&gt;=Dynamisk!$F$41,Dynamisk!$F$41,Q108)</f>
        <v>74.703333321584452</v>
      </c>
      <c r="W108" s="22">
        <f>(IF(AND(Q108&gt;=Dynamisk!$F$41,Q108&lt;=Dynamisk!$F$40),Q108,(IF(Q108&gt;Dynamisk!$F$40,Dynamisk!$F$40,#N/A))))-V108</f>
        <v>108.93840624033136</v>
      </c>
      <c r="X108" s="22" t="e">
        <f>(IF(AND(Q108&gt;=Dynamisk!$F$40,Q108&lt;=Dynamisk!$F$39),Q108,(IF(Q108&gt;Dynamisk!$F$39,Dynamisk!$F$39,#N/A))))-W108-V108</f>
        <v>#N/A</v>
      </c>
      <c r="Y108" s="23" t="e">
        <f>(IF(AND(Q108&gt;=Dynamisk!$F$39,Q108&lt;=Dynamisk!$F$38),Q108,(IF(Q108&gt;Dynamisk!$F$38,Dynamisk!$F$38,#N/A))))-W108-V108-X108</f>
        <v>#N/A</v>
      </c>
      <c r="Z108" t="e">
        <f>IF(OR(Data_sæsontarif!D108=Dynamisk!$E$76,Data_sæsontarif!D108=Dynamisk!$E$77,Data_sæsontarif!D108=Dynamisk!$E$78,Data_sæsontarif!D108=Dynamisk!$E$79),Data_sæsontarif!M108,#N/A)</f>
        <v>#N/A</v>
      </c>
      <c r="AA108">
        <f>IF(OR(Data_sæsontarif!D108=Dynamisk!$E$72,Data_sæsontarif!D108=Dynamisk!$E$73,Data_sæsontarif!D108=Dynamisk!$E$74,Data_sæsontarif!D108=Dynamisk!$E$75),Data_sæsontarif!M108,#N/A)</f>
        <v>149.39516421945007</v>
      </c>
      <c r="AB108" t="e">
        <f>IF(OR(Data_sæsontarif!D108=Dynamisk!$E$68,Data_sæsontarif!D108=Dynamisk!$E$69,Data_sæsontarif!D108=Dynamisk!$E$70,Data_sæsontarif!D108=Dynamisk!$E$71),Data_sæsontarif!M108,#N/A)</f>
        <v>#N/A</v>
      </c>
    </row>
    <row r="109" spans="1:28" x14ac:dyDescent="0.15">
      <c r="A109">
        <v>103</v>
      </c>
      <c r="B109">
        <v>103</v>
      </c>
      <c r="C109" t="s">
        <v>158</v>
      </c>
      <c r="D109" t="str">
        <f t="shared" si="11"/>
        <v>04</v>
      </c>
      <c r="E109" s="1">
        <v>6.2124999999999995</v>
      </c>
      <c r="F109" s="2">
        <f t="shared" si="6"/>
        <v>10.787500000000001</v>
      </c>
      <c r="G109" s="1">
        <f>Dynamisk!$C$14</f>
        <v>27.397260273972602</v>
      </c>
      <c r="H109" s="1">
        <f t="shared" si="7"/>
        <v>1.1415525114155252</v>
      </c>
      <c r="I109" s="2">
        <f>Dynamisk!$C$15</f>
        <v>34.246575342465754</v>
      </c>
      <c r="J109" s="2">
        <f>F109/$F$4*Dynamisk!$C$16</f>
        <v>129.98048284561366</v>
      </c>
      <c r="K109" s="2">
        <f t="shared" si="8"/>
        <v>5.4158534519005697</v>
      </c>
      <c r="L109" s="2">
        <f>F109/$F$4*Dynamisk!$C$17</f>
        <v>162.47560355701708</v>
      </c>
      <c r="M109" s="2">
        <f>(F109/$F$4)*Dynamisk!$C$16+G109</f>
        <v>157.37774311958626</v>
      </c>
      <c r="N109" s="2">
        <f>Dynamisk!$C$20/365</f>
        <v>34.246575342465754</v>
      </c>
      <c r="O109" s="2">
        <f t="shared" si="9"/>
        <v>1.4269406392694064</v>
      </c>
      <c r="P109" s="2">
        <f>(F109/$F$4)*Dynamisk!$C$16+G109</f>
        <v>157.37774311958626</v>
      </c>
      <c r="Q109" s="2">
        <f t="shared" si="10"/>
        <v>191.62431846205203</v>
      </c>
      <c r="R109" s="17" t="e">
        <f>IF(P109&lt;=Dynamisk!$F$51,Data_kronologisk!P109,#N/A)</f>
        <v>#N/A</v>
      </c>
      <c r="S109" s="22">
        <f>IF(AND(P109&gt;=Dynamisk!$F$51,P109&lt;=Dynamisk!$F$50),P109,#N/A)</f>
        <v>157.37774311958626</v>
      </c>
      <c r="T109" s="22" t="e">
        <f>IF(AND(P109&gt;=Dynamisk!$F$50,P109&lt;=Dynamisk!$F$49),P109,#N/A)</f>
        <v>#N/A</v>
      </c>
      <c r="U109" s="23" t="e">
        <f>IF(P109&gt;=Dynamisk!$F$49,P109,#N/A)</f>
        <v>#N/A</v>
      </c>
      <c r="V109" s="17">
        <f>IF(Q109&gt;=Dynamisk!$F$41,Dynamisk!$F$41,Q109)</f>
        <v>74.703333321584452</v>
      </c>
      <c r="W109" s="22">
        <f>(IF(AND(Q109&gt;=Dynamisk!$F$41,Q109&lt;=Dynamisk!$F$40),Q109,(IF(Q109&gt;Dynamisk!$F$40,Dynamisk!$F$40,#N/A))))-V109</f>
        <v>112.05499998237669</v>
      </c>
      <c r="X109" s="22">
        <f>(IF(AND(Q109&gt;=Dynamisk!$F$40,Q109&lt;=Dynamisk!$F$39),Q109,(IF(Q109&gt;Dynamisk!$F$39,Dynamisk!$F$39,#N/A))))-W109-V109</f>
        <v>4.8659851580908935</v>
      </c>
      <c r="Y109" s="23" t="e">
        <f>(IF(AND(Q109&gt;=Dynamisk!$F$39,Q109&lt;=Dynamisk!$F$38),Q109,(IF(Q109&gt;Dynamisk!$F$38,Dynamisk!$F$38,#N/A))))-W109-V109-X109</f>
        <v>#N/A</v>
      </c>
      <c r="Z109" t="e">
        <f>IF(OR(Data_sæsontarif!D109=Dynamisk!$E$76,Data_sæsontarif!D109=Dynamisk!$E$77,Data_sæsontarif!D109=Dynamisk!$E$78,Data_sæsontarif!D109=Dynamisk!$E$79),Data_sæsontarif!M109,#N/A)</f>
        <v>#N/A</v>
      </c>
      <c r="AA109">
        <f>IF(OR(Data_sæsontarif!D109=Dynamisk!$E$72,Data_sæsontarif!D109=Dynamisk!$E$73,Data_sæsontarif!D109=Dynamisk!$E$74,Data_sæsontarif!D109=Dynamisk!$E$75),Data_sæsontarif!M109,#N/A)</f>
        <v>157.37774311958626</v>
      </c>
      <c r="AB109" t="e">
        <f>IF(OR(Data_sæsontarif!D109=Dynamisk!$E$68,Data_sæsontarif!D109=Dynamisk!$E$69,Data_sæsontarif!D109=Dynamisk!$E$70,Data_sæsontarif!D109=Dynamisk!$E$71),Data_sæsontarif!M109,#N/A)</f>
        <v>#N/A</v>
      </c>
    </row>
    <row r="110" spans="1:28" x14ac:dyDescent="0.15">
      <c r="A110">
        <v>104</v>
      </c>
      <c r="B110">
        <v>104</v>
      </c>
      <c r="C110" t="s">
        <v>159</v>
      </c>
      <c r="D110" t="str">
        <f t="shared" si="11"/>
        <v>04</v>
      </c>
      <c r="E110" s="1">
        <v>7.3874999999999993</v>
      </c>
      <c r="F110" s="2">
        <f t="shared" si="6"/>
        <v>9.6125000000000007</v>
      </c>
      <c r="G110" s="1">
        <f>Dynamisk!$C$14</f>
        <v>27.397260273972602</v>
      </c>
      <c r="H110" s="1">
        <f t="shared" si="7"/>
        <v>1.1415525114155252</v>
      </c>
      <c r="I110" s="2">
        <f>Dynamisk!$C$15</f>
        <v>34.246575342465754</v>
      </c>
      <c r="J110" s="2">
        <f>F110/$F$4*Dynamisk!$C$16</f>
        <v>115.82270140008912</v>
      </c>
      <c r="K110" s="2">
        <f t="shared" si="8"/>
        <v>4.8259458916703801</v>
      </c>
      <c r="L110" s="2">
        <f>F110/$F$4*Dynamisk!$C$17</f>
        <v>144.77837675011139</v>
      </c>
      <c r="M110" s="2">
        <f>(F110/$F$4)*Dynamisk!$C$16+G110</f>
        <v>143.21996167406172</v>
      </c>
      <c r="N110" s="2">
        <f>Dynamisk!$C$20/365</f>
        <v>34.246575342465754</v>
      </c>
      <c r="O110" s="2">
        <f t="shared" si="9"/>
        <v>1.4269406392694064</v>
      </c>
      <c r="P110" s="2">
        <f>(F110/$F$4)*Dynamisk!$C$16+G110</f>
        <v>143.21996167406172</v>
      </c>
      <c r="Q110" s="2">
        <f t="shared" si="10"/>
        <v>177.46653701652747</v>
      </c>
      <c r="R110" s="17" t="e">
        <f>IF(P110&lt;=Dynamisk!$F$51,Data_kronologisk!P110,#N/A)</f>
        <v>#N/A</v>
      </c>
      <c r="S110" s="22">
        <f>IF(AND(P110&gt;=Dynamisk!$F$51,P110&lt;=Dynamisk!$F$50),P110,#N/A)</f>
        <v>143.21996167406172</v>
      </c>
      <c r="T110" s="22" t="e">
        <f>IF(AND(P110&gt;=Dynamisk!$F$50,P110&lt;=Dynamisk!$F$49),P110,#N/A)</f>
        <v>#N/A</v>
      </c>
      <c r="U110" s="23" t="e">
        <f>IF(P110&gt;=Dynamisk!$F$49,P110,#N/A)</f>
        <v>#N/A</v>
      </c>
      <c r="V110" s="17">
        <f>IF(Q110&gt;=Dynamisk!$F$41,Dynamisk!$F$41,Q110)</f>
        <v>74.703333321584452</v>
      </c>
      <c r="W110" s="22">
        <f>(IF(AND(Q110&gt;=Dynamisk!$F$41,Q110&lt;=Dynamisk!$F$40),Q110,(IF(Q110&gt;Dynamisk!$F$40,Dynamisk!$F$40,#N/A))))-V110</f>
        <v>102.76320369494302</v>
      </c>
      <c r="X110" s="22" t="e">
        <f>(IF(AND(Q110&gt;=Dynamisk!$F$40,Q110&lt;=Dynamisk!$F$39),Q110,(IF(Q110&gt;Dynamisk!$F$39,Dynamisk!$F$39,#N/A))))-W110-V110</f>
        <v>#N/A</v>
      </c>
      <c r="Y110" s="23" t="e">
        <f>(IF(AND(Q110&gt;=Dynamisk!$F$39,Q110&lt;=Dynamisk!$F$38),Q110,(IF(Q110&gt;Dynamisk!$F$38,Dynamisk!$F$38,#N/A))))-W110-V110-X110</f>
        <v>#N/A</v>
      </c>
      <c r="Z110" t="e">
        <f>IF(OR(Data_sæsontarif!D110=Dynamisk!$E$76,Data_sæsontarif!D110=Dynamisk!$E$77,Data_sæsontarif!D110=Dynamisk!$E$78,Data_sæsontarif!D110=Dynamisk!$E$79),Data_sæsontarif!M110,#N/A)</f>
        <v>#N/A</v>
      </c>
      <c r="AA110">
        <f>IF(OR(Data_sæsontarif!D110=Dynamisk!$E$72,Data_sæsontarif!D110=Dynamisk!$E$73,Data_sæsontarif!D110=Dynamisk!$E$74,Data_sæsontarif!D110=Dynamisk!$E$75),Data_sæsontarif!M110,#N/A)</f>
        <v>143.21996167406172</v>
      </c>
      <c r="AB110" t="e">
        <f>IF(OR(Data_sæsontarif!D110=Dynamisk!$E$68,Data_sæsontarif!D110=Dynamisk!$E$69,Data_sæsontarif!D110=Dynamisk!$E$70,Data_sæsontarif!D110=Dynamisk!$E$71),Data_sæsontarif!M110,#N/A)</f>
        <v>#N/A</v>
      </c>
    </row>
    <row r="111" spans="1:28" x14ac:dyDescent="0.15">
      <c r="A111">
        <v>105</v>
      </c>
      <c r="B111">
        <v>105</v>
      </c>
      <c r="C111" t="s">
        <v>160</v>
      </c>
      <c r="D111" t="str">
        <f t="shared" si="11"/>
        <v>04</v>
      </c>
      <c r="E111" s="1">
        <v>7.2041666666666648</v>
      </c>
      <c r="F111" s="2">
        <f t="shared" si="6"/>
        <v>9.7958333333333343</v>
      </c>
      <c r="G111" s="1">
        <f>Dynamisk!$C$14</f>
        <v>27.397260273972602</v>
      </c>
      <c r="H111" s="1">
        <f t="shared" si="7"/>
        <v>1.1415525114155252</v>
      </c>
      <c r="I111" s="2">
        <f>Dynamisk!$C$15</f>
        <v>34.246575342465754</v>
      </c>
      <c r="J111" s="2">
        <f>F111/$F$4*Dynamisk!$C$16</f>
        <v>118.0317169447809</v>
      </c>
      <c r="K111" s="2">
        <f t="shared" si="8"/>
        <v>4.9179882060325371</v>
      </c>
      <c r="L111" s="2">
        <f>F111/$F$4*Dynamisk!$C$17</f>
        <v>147.53964618097612</v>
      </c>
      <c r="M111" s="2">
        <f>(F111/$F$4)*Dynamisk!$C$16+G111</f>
        <v>145.42897721875349</v>
      </c>
      <c r="N111" s="2">
        <f>Dynamisk!$C$20/365</f>
        <v>34.246575342465754</v>
      </c>
      <c r="O111" s="2">
        <f t="shared" si="9"/>
        <v>1.4269406392694064</v>
      </c>
      <c r="P111" s="2">
        <f>(F111/$F$4)*Dynamisk!$C$16+G111</f>
        <v>145.42897721875349</v>
      </c>
      <c r="Q111" s="2">
        <f t="shared" si="10"/>
        <v>179.67555256121923</v>
      </c>
      <c r="R111" s="17" t="e">
        <f>IF(P111&lt;=Dynamisk!$F$51,Data_kronologisk!P111,#N/A)</f>
        <v>#N/A</v>
      </c>
      <c r="S111" s="22">
        <f>IF(AND(P111&gt;=Dynamisk!$F$51,P111&lt;=Dynamisk!$F$50),P111,#N/A)</f>
        <v>145.42897721875349</v>
      </c>
      <c r="T111" s="22" t="e">
        <f>IF(AND(P111&gt;=Dynamisk!$F$50,P111&lt;=Dynamisk!$F$49),P111,#N/A)</f>
        <v>#N/A</v>
      </c>
      <c r="U111" s="23" t="e">
        <f>IF(P111&gt;=Dynamisk!$F$49,P111,#N/A)</f>
        <v>#N/A</v>
      </c>
      <c r="V111" s="17">
        <f>IF(Q111&gt;=Dynamisk!$F$41,Dynamisk!$F$41,Q111)</f>
        <v>74.703333321584452</v>
      </c>
      <c r="W111" s="22">
        <f>(IF(AND(Q111&gt;=Dynamisk!$F$41,Q111&lt;=Dynamisk!$F$40),Q111,(IF(Q111&gt;Dynamisk!$F$40,Dynamisk!$F$40,#N/A))))-V111</f>
        <v>104.97221923963478</v>
      </c>
      <c r="X111" s="22" t="e">
        <f>(IF(AND(Q111&gt;=Dynamisk!$F$40,Q111&lt;=Dynamisk!$F$39),Q111,(IF(Q111&gt;Dynamisk!$F$39,Dynamisk!$F$39,#N/A))))-W111-V111</f>
        <v>#N/A</v>
      </c>
      <c r="Y111" s="23" t="e">
        <f>(IF(AND(Q111&gt;=Dynamisk!$F$39,Q111&lt;=Dynamisk!$F$38),Q111,(IF(Q111&gt;Dynamisk!$F$38,Dynamisk!$F$38,#N/A))))-W111-V111-X111</f>
        <v>#N/A</v>
      </c>
      <c r="Z111" t="e">
        <f>IF(OR(Data_sæsontarif!D111=Dynamisk!$E$76,Data_sæsontarif!D111=Dynamisk!$E$77,Data_sæsontarif!D111=Dynamisk!$E$78,Data_sæsontarif!D111=Dynamisk!$E$79),Data_sæsontarif!M111,#N/A)</f>
        <v>#N/A</v>
      </c>
      <c r="AA111">
        <f>IF(OR(Data_sæsontarif!D111=Dynamisk!$E$72,Data_sæsontarif!D111=Dynamisk!$E$73,Data_sæsontarif!D111=Dynamisk!$E$74,Data_sæsontarif!D111=Dynamisk!$E$75),Data_sæsontarif!M111,#N/A)</f>
        <v>145.42897721875349</v>
      </c>
      <c r="AB111" t="e">
        <f>IF(OR(Data_sæsontarif!D111=Dynamisk!$E$68,Data_sæsontarif!D111=Dynamisk!$E$69,Data_sæsontarif!D111=Dynamisk!$E$70,Data_sæsontarif!D111=Dynamisk!$E$71),Data_sæsontarif!M111,#N/A)</f>
        <v>#N/A</v>
      </c>
    </row>
    <row r="112" spans="1:28" x14ac:dyDescent="0.15">
      <c r="A112">
        <v>106</v>
      </c>
      <c r="B112">
        <v>106</v>
      </c>
      <c r="C112" t="s">
        <v>161</v>
      </c>
      <c r="D112" t="str">
        <f t="shared" si="11"/>
        <v>04</v>
      </c>
      <c r="E112" s="1">
        <v>7.1291666666666673</v>
      </c>
      <c r="F112" s="2">
        <f t="shared" si="6"/>
        <v>9.8708333333333336</v>
      </c>
      <c r="G112" s="1">
        <f>Dynamisk!$C$14</f>
        <v>27.397260273972602</v>
      </c>
      <c r="H112" s="1">
        <f t="shared" si="7"/>
        <v>1.1415525114155252</v>
      </c>
      <c r="I112" s="2">
        <f>Dynamisk!$C$15</f>
        <v>34.246575342465754</v>
      </c>
      <c r="J112" s="2">
        <f>F112/$F$4*Dynamisk!$C$16</f>
        <v>118.93540512215479</v>
      </c>
      <c r="K112" s="2">
        <f t="shared" si="8"/>
        <v>4.9556418800897832</v>
      </c>
      <c r="L112" s="2">
        <f>F112/$F$4*Dynamisk!$C$17</f>
        <v>148.66925640269349</v>
      </c>
      <c r="M112" s="2">
        <f>(F112/$F$4)*Dynamisk!$C$16+G112</f>
        <v>146.3326653961274</v>
      </c>
      <c r="N112" s="2">
        <f>Dynamisk!$C$20/365</f>
        <v>34.246575342465754</v>
      </c>
      <c r="O112" s="2">
        <f t="shared" si="9"/>
        <v>1.4269406392694064</v>
      </c>
      <c r="P112" s="2">
        <f>(F112/$F$4)*Dynamisk!$C$16+G112</f>
        <v>146.3326653961274</v>
      </c>
      <c r="Q112" s="2">
        <f t="shared" si="10"/>
        <v>180.57924073859314</v>
      </c>
      <c r="R112" s="17" t="e">
        <f>IF(P112&lt;=Dynamisk!$F$51,Data_kronologisk!P112,#N/A)</f>
        <v>#N/A</v>
      </c>
      <c r="S112" s="22">
        <f>IF(AND(P112&gt;=Dynamisk!$F$51,P112&lt;=Dynamisk!$F$50),P112,#N/A)</f>
        <v>146.3326653961274</v>
      </c>
      <c r="T112" s="22" t="e">
        <f>IF(AND(P112&gt;=Dynamisk!$F$50,P112&lt;=Dynamisk!$F$49),P112,#N/A)</f>
        <v>#N/A</v>
      </c>
      <c r="U112" s="23" t="e">
        <f>IF(P112&gt;=Dynamisk!$F$49,P112,#N/A)</f>
        <v>#N/A</v>
      </c>
      <c r="V112" s="17">
        <f>IF(Q112&gt;=Dynamisk!$F$41,Dynamisk!$F$41,Q112)</f>
        <v>74.703333321584452</v>
      </c>
      <c r="W112" s="22">
        <f>(IF(AND(Q112&gt;=Dynamisk!$F$41,Q112&lt;=Dynamisk!$F$40),Q112,(IF(Q112&gt;Dynamisk!$F$40,Dynamisk!$F$40,#N/A))))-V112</f>
        <v>105.87590741700869</v>
      </c>
      <c r="X112" s="22" t="e">
        <f>(IF(AND(Q112&gt;=Dynamisk!$F$40,Q112&lt;=Dynamisk!$F$39),Q112,(IF(Q112&gt;Dynamisk!$F$39,Dynamisk!$F$39,#N/A))))-W112-V112</f>
        <v>#N/A</v>
      </c>
      <c r="Y112" s="23" t="e">
        <f>(IF(AND(Q112&gt;=Dynamisk!$F$39,Q112&lt;=Dynamisk!$F$38),Q112,(IF(Q112&gt;Dynamisk!$F$38,Dynamisk!$F$38,#N/A))))-W112-V112-X112</f>
        <v>#N/A</v>
      </c>
      <c r="Z112" t="e">
        <f>IF(OR(Data_sæsontarif!D112=Dynamisk!$E$76,Data_sæsontarif!D112=Dynamisk!$E$77,Data_sæsontarif!D112=Dynamisk!$E$78,Data_sæsontarif!D112=Dynamisk!$E$79),Data_sæsontarif!M112,#N/A)</f>
        <v>#N/A</v>
      </c>
      <c r="AA112">
        <f>IF(OR(Data_sæsontarif!D112=Dynamisk!$E$72,Data_sæsontarif!D112=Dynamisk!$E$73,Data_sæsontarif!D112=Dynamisk!$E$74,Data_sæsontarif!D112=Dynamisk!$E$75),Data_sæsontarif!M112,#N/A)</f>
        <v>146.3326653961274</v>
      </c>
      <c r="AB112" t="e">
        <f>IF(OR(Data_sæsontarif!D112=Dynamisk!$E$68,Data_sæsontarif!D112=Dynamisk!$E$69,Data_sæsontarif!D112=Dynamisk!$E$70,Data_sæsontarif!D112=Dynamisk!$E$71),Data_sæsontarif!M112,#N/A)</f>
        <v>#N/A</v>
      </c>
    </row>
    <row r="113" spans="1:28" x14ac:dyDescent="0.15">
      <c r="A113">
        <v>107</v>
      </c>
      <c r="B113">
        <v>107</v>
      </c>
      <c r="C113" t="s">
        <v>162</v>
      </c>
      <c r="D113" t="str">
        <f t="shared" si="11"/>
        <v>04</v>
      </c>
      <c r="E113" s="1">
        <v>7.2916666666666652</v>
      </c>
      <c r="F113" s="2">
        <f t="shared" si="6"/>
        <v>9.7083333333333357</v>
      </c>
      <c r="G113" s="1">
        <f>Dynamisk!$C$14</f>
        <v>27.397260273972602</v>
      </c>
      <c r="H113" s="1">
        <f t="shared" si="7"/>
        <v>1.1415525114155252</v>
      </c>
      <c r="I113" s="2">
        <f>Dynamisk!$C$15</f>
        <v>34.246575342465754</v>
      </c>
      <c r="J113" s="2">
        <f>F113/$F$4*Dynamisk!$C$16</f>
        <v>116.977414071178</v>
      </c>
      <c r="K113" s="2">
        <f t="shared" si="8"/>
        <v>4.8740589196324171</v>
      </c>
      <c r="L113" s="2">
        <f>F113/$F$4*Dynamisk!$C$17</f>
        <v>146.22176758897251</v>
      </c>
      <c r="M113" s="2">
        <f>(F113/$F$4)*Dynamisk!$C$16+G113</f>
        <v>144.37467434515059</v>
      </c>
      <c r="N113" s="2">
        <f>Dynamisk!$C$20/365</f>
        <v>34.246575342465754</v>
      </c>
      <c r="O113" s="2">
        <f t="shared" si="9"/>
        <v>1.4269406392694064</v>
      </c>
      <c r="P113" s="2">
        <f>(F113/$F$4)*Dynamisk!$C$16+G113</f>
        <v>144.37467434515059</v>
      </c>
      <c r="Q113" s="2">
        <f t="shared" si="10"/>
        <v>178.62124968761637</v>
      </c>
      <c r="R113" s="17" t="e">
        <f>IF(P113&lt;=Dynamisk!$F$51,Data_kronologisk!P113,#N/A)</f>
        <v>#N/A</v>
      </c>
      <c r="S113" s="22">
        <f>IF(AND(P113&gt;=Dynamisk!$F$51,P113&lt;=Dynamisk!$F$50),P113,#N/A)</f>
        <v>144.37467434515059</v>
      </c>
      <c r="T113" s="22" t="e">
        <f>IF(AND(P113&gt;=Dynamisk!$F$50,P113&lt;=Dynamisk!$F$49),P113,#N/A)</f>
        <v>#N/A</v>
      </c>
      <c r="U113" s="23" t="e">
        <f>IF(P113&gt;=Dynamisk!$F$49,P113,#N/A)</f>
        <v>#N/A</v>
      </c>
      <c r="V113" s="17">
        <f>IF(Q113&gt;=Dynamisk!$F$41,Dynamisk!$F$41,Q113)</f>
        <v>74.703333321584452</v>
      </c>
      <c r="W113" s="22">
        <f>(IF(AND(Q113&gt;=Dynamisk!$F$41,Q113&lt;=Dynamisk!$F$40),Q113,(IF(Q113&gt;Dynamisk!$F$40,Dynamisk!$F$40,#N/A))))-V113</f>
        <v>103.91791636603192</v>
      </c>
      <c r="X113" s="22" t="e">
        <f>(IF(AND(Q113&gt;=Dynamisk!$F$40,Q113&lt;=Dynamisk!$F$39),Q113,(IF(Q113&gt;Dynamisk!$F$39,Dynamisk!$F$39,#N/A))))-W113-V113</f>
        <v>#N/A</v>
      </c>
      <c r="Y113" s="23" t="e">
        <f>(IF(AND(Q113&gt;=Dynamisk!$F$39,Q113&lt;=Dynamisk!$F$38),Q113,(IF(Q113&gt;Dynamisk!$F$38,Dynamisk!$F$38,#N/A))))-W113-V113-X113</f>
        <v>#N/A</v>
      </c>
      <c r="Z113" t="e">
        <f>IF(OR(Data_sæsontarif!D113=Dynamisk!$E$76,Data_sæsontarif!D113=Dynamisk!$E$77,Data_sæsontarif!D113=Dynamisk!$E$78,Data_sæsontarif!D113=Dynamisk!$E$79),Data_sæsontarif!M113,#N/A)</f>
        <v>#N/A</v>
      </c>
      <c r="AA113">
        <f>IF(OR(Data_sæsontarif!D113=Dynamisk!$E$72,Data_sæsontarif!D113=Dynamisk!$E$73,Data_sæsontarif!D113=Dynamisk!$E$74,Data_sæsontarif!D113=Dynamisk!$E$75),Data_sæsontarif!M113,#N/A)</f>
        <v>144.37467434515059</v>
      </c>
      <c r="AB113" t="e">
        <f>IF(OR(Data_sæsontarif!D113=Dynamisk!$E$68,Data_sæsontarif!D113=Dynamisk!$E$69,Data_sæsontarif!D113=Dynamisk!$E$70,Data_sæsontarif!D113=Dynamisk!$E$71),Data_sæsontarif!M113,#N/A)</f>
        <v>#N/A</v>
      </c>
    </row>
    <row r="114" spans="1:28" x14ac:dyDescent="0.15">
      <c r="A114">
        <v>108</v>
      </c>
      <c r="B114">
        <v>108</v>
      </c>
      <c r="C114" t="s">
        <v>163</v>
      </c>
      <c r="D114" t="str">
        <f t="shared" si="11"/>
        <v>04</v>
      </c>
      <c r="E114" s="1">
        <v>7.7791666666666659</v>
      </c>
      <c r="F114" s="2">
        <f t="shared" si="6"/>
        <v>9.220833333333335</v>
      </c>
      <c r="G114" s="1">
        <f>Dynamisk!$C$14</f>
        <v>27.397260273972602</v>
      </c>
      <c r="H114" s="1">
        <f t="shared" si="7"/>
        <v>1.1415525114155252</v>
      </c>
      <c r="I114" s="2">
        <f>Dynamisk!$C$15</f>
        <v>34.246575342465754</v>
      </c>
      <c r="J114" s="2">
        <f>F114/$F$4*Dynamisk!$C$16</f>
        <v>111.10344091824761</v>
      </c>
      <c r="K114" s="2">
        <f t="shared" si="8"/>
        <v>4.629310038260317</v>
      </c>
      <c r="L114" s="2">
        <f>F114/$F$4*Dynamisk!$C$17</f>
        <v>138.87930114780951</v>
      </c>
      <c r="M114" s="2">
        <f>(F114/$F$4)*Dynamisk!$C$16+G114</f>
        <v>138.50070119222022</v>
      </c>
      <c r="N114" s="2">
        <f>Dynamisk!$C$20/365</f>
        <v>34.246575342465754</v>
      </c>
      <c r="O114" s="2">
        <f t="shared" si="9"/>
        <v>1.4269406392694064</v>
      </c>
      <c r="P114" s="2">
        <f>(F114/$F$4)*Dynamisk!$C$16+G114</f>
        <v>138.50070119222022</v>
      </c>
      <c r="Q114" s="2">
        <f t="shared" si="10"/>
        <v>172.74727653468597</v>
      </c>
      <c r="R114" s="17" t="e">
        <f>IF(P114&lt;=Dynamisk!$F$51,Data_kronologisk!P114,#N/A)</f>
        <v>#N/A</v>
      </c>
      <c r="S114" s="22">
        <f>IF(AND(P114&gt;=Dynamisk!$F$51,P114&lt;=Dynamisk!$F$50),P114,#N/A)</f>
        <v>138.50070119222022</v>
      </c>
      <c r="T114" s="22" t="e">
        <f>IF(AND(P114&gt;=Dynamisk!$F$50,P114&lt;=Dynamisk!$F$49),P114,#N/A)</f>
        <v>#N/A</v>
      </c>
      <c r="U114" s="23" t="e">
        <f>IF(P114&gt;=Dynamisk!$F$49,P114,#N/A)</f>
        <v>#N/A</v>
      </c>
      <c r="V114" s="17">
        <f>IF(Q114&gt;=Dynamisk!$F$41,Dynamisk!$F$41,Q114)</f>
        <v>74.703333321584452</v>
      </c>
      <c r="W114" s="22">
        <f>(IF(AND(Q114&gt;=Dynamisk!$F$41,Q114&lt;=Dynamisk!$F$40),Q114,(IF(Q114&gt;Dynamisk!$F$40,Dynamisk!$F$40,#N/A))))-V114</f>
        <v>98.043943213101514</v>
      </c>
      <c r="X114" s="22" t="e">
        <f>(IF(AND(Q114&gt;=Dynamisk!$F$40,Q114&lt;=Dynamisk!$F$39),Q114,(IF(Q114&gt;Dynamisk!$F$39,Dynamisk!$F$39,#N/A))))-W114-V114</f>
        <v>#N/A</v>
      </c>
      <c r="Y114" s="23" t="e">
        <f>(IF(AND(Q114&gt;=Dynamisk!$F$39,Q114&lt;=Dynamisk!$F$38),Q114,(IF(Q114&gt;Dynamisk!$F$38,Dynamisk!$F$38,#N/A))))-W114-V114-X114</f>
        <v>#N/A</v>
      </c>
      <c r="Z114" t="e">
        <f>IF(OR(Data_sæsontarif!D114=Dynamisk!$E$76,Data_sæsontarif!D114=Dynamisk!$E$77,Data_sæsontarif!D114=Dynamisk!$E$78,Data_sæsontarif!D114=Dynamisk!$E$79),Data_sæsontarif!M114,#N/A)</f>
        <v>#N/A</v>
      </c>
      <c r="AA114">
        <f>IF(OR(Data_sæsontarif!D114=Dynamisk!$E$72,Data_sæsontarif!D114=Dynamisk!$E$73,Data_sæsontarif!D114=Dynamisk!$E$74,Data_sæsontarif!D114=Dynamisk!$E$75),Data_sæsontarif!M114,#N/A)</f>
        <v>138.50070119222022</v>
      </c>
      <c r="AB114" t="e">
        <f>IF(OR(Data_sæsontarif!D114=Dynamisk!$E$68,Data_sæsontarif!D114=Dynamisk!$E$69,Data_sæsontarif!D114=Dynamisk!$E$70,Data_sæsontarif!D114=Dynamisk!$E$71),Data_sæsontarif!M114,#N/A)</f>
        <v>#N/A</v>
      </c>
    </row>
    <row r="115" spans="1:28" x14ac:dyDescent="0.15">
      <c r="A115">
        <v>109</v>
      </c>
      <c r="B115">
        <v>109</v>
      </c>
      <c r="C115" t="s">
        <v>164</v>
      </c>
      <c r="D115" t="str">
        <f t="shared" si="11"/>
        <v>04</v>
      </c>
      <c r="E115" s="1">
        <v>5.1916666666666664</v>
      </c>
      <c r="F115" s="2">
        <f t="shared" si="6"/>
        <v>11.808333333333334</v>
      </c>
      <c r="G115" s="1">
        <f>Dynamisk!$C$14</f>
        <v>27.397260273972602</v>
      </c>
      <c r="H115" s="1">
        <f t="shared" si="7"/>
        <v>1.1415525114155252</v>
      </c>
      <c r="I115" s="2">
        <f>Dynamisk!$C$15</f>
        <v>34.246575342465754</v>
      </c>
      <c r="J115" s="2">
        <f>F115/$F$4*Dynamisk!$C$16</f>
        <v>142.28068303764738</v>
      </c>
      <c r="K115" s="2">
        <f t="shared" si="8"/>
        <v>5.9283617932353074</v>
      </c>
      <c r="L115" s="2">
        <f>F115/$F$4*Dynamisk!$C$17</f>
        <v>177.85085379705924</v>
      </c>
      <c r="M115" s="2">
        <f>(F115/$F$4)*Dynamisk!$C$16+G115</f>
        <v>169.67794331161997</v>
      </c>
      <c r="N115" s="2">
        <f>Dynamisk!$C$20/365</f>
        <v>34.246575342465754</v>
      </c>
      <c r="O115" s="2">
        <f t="shared" si="9"/>
        <v>1.4269406392694064</v>
      </c>
      <c r="P115" s="2">
        <f>(F115/$F$4)*Dynamisk!$C$16+G115</f>
        <v>169.67794331161997</v>
      </c>
      <c r="Q115" s="2">
        <f t="shared" si="10"/>
        <v>203.92451865408572</v>
      </c>
      <c r="R115" s="17" t="e">
        <f>IF(P115&lt;=Dynamisk!$F$51,Data_kronologisk!P115,#N/A)</f>
        <v>#N/A</v>
      </c>
      <c r="S115" s="22" t="e">
        <f>IF(AND(P115&gt;=Dynamisk!$F$51,P115&lt;=Dynamisk!$F$50),P115,#N/A)</f>
        <v>#N/A</v>
      </c>
      <c r="T115" s="22">
        <f>IF(AND(P115&gt;=Dynamisk!$F$50,P115&lt;=Dynamisk!$F$49),P115,#N/A)</f>
        <v>169.67794331161997</v>
      </c>
      <c r="U115" s="23" t="e">
        <f>IF(P115&gt;=Dynamisk!$F$49,P115,#N/A)</f>
        <v>#N/A</v>
      </c>
      <c r="V115" s="17">
        <f>IF(Q115&gt;=Dynamisk!$F$41,Dynamisk!$F$41,Q115)</f>
        <v>74.703333321584452</v>
      </c>
      <c r="W115" s="22">
        <f>(IF(AND(Q115&gt;=Dynamisk!$F$41,Q115&lt;=Dynamisk!$F$40),Q115,(IF(Q115&gt;Dynamisk!$F$40,Dynamisk!$F$40,#N/A))))-V115</f>
        <v>112.05499998237669</v>
      </c>
      <c r="X115" s="22">
        <f>(IF(AND(Q115&gt;=Dynamisk!$F$40,Q115&lt;=Dynamisk!$F$39),Q115,(IF(Q115&gt;Dynamisk!$F$39,Dynamisk!$F$39,#N/A))))-W115-V115</f>
        <v>17.166185350124579</v>
      </c>
      <c r="Y115" s="23" t="e">
        <f>(IF(AND(Q115&gt;=Dynamisk!$F$39,Q115&lt;=Dynamisk!$F$38),Q115,(IF(Q115&gt;Dynamisk!$F$38,Dynamisk!$F$38,#N/A))))-W115-V115-X115</f>
        <v>#N/A</v>
      </c>
      <c r="Z115" t="e">
        <f>IF(OR(Data_sæsontarif!D115=Dynamisk!$E$76,Data_sæsontarif!D115=Dynamisk!$E$77,Data_sæsontarif!D115=Dynamisk!$E$78,Data_sæsontarif!D115=Dynamisk!$E$79),Data_sæsontarif!M115,#N/A)</f>
        <v>#N/A</v>
      </c>
      <c r="AA115">
        <f>IF(OR(Data_sæsontarif!D115=Dynamisk!$E$72,Data_sæsontarif!D115=Dynamisk!$E$73,Data_sæsontarif!D115=Dynamisk!$E$74,Data_sæsontarif!D115=Dynamisk!$E$75),Data_sæsontarif!M115,#N/A)</f>
        <v>169.67794331161997</v>
      </c>
      <c r="AB115" t="e">
        <f>IF(OR(Data_sæsontarif!D115=Dynamisk!$E$68,Data_sæsontarif!D115=Dynamisk!$E$69,Data_sæsontarif!D115=Dynamisk!$E$70,Data_sæsontarif!D115=Dynamisk!$E$71),Data_sæsontarif!M115,#N/A)</f>
        <v>#N/A</v>
      </c>
    </row>
    <row r="116" spans="1:28" x14ac:dyDescent="0.15">
      <c r="A116">
        <v>110</v>
      </c>
      <c r="B116">
        <v>110</v>
      </c>
      <c r="C116" t="s">
        <v>165</v>
      </c>
      <c r="D116" t="str">
        <f t="shared" si="11"/>
        <v>04</v>
      </c>
      <c r="E116" s="1">
        <v>3.5291666666666663</v>
      </c>
      <c r="F116" s="2">
        <f t="shared" si="6"/>
        <v>13.470833333333333</v>
      </c>
      <c r="G116" s="1">
        <f>Dynamisk!$C$14</f>
        <v>27.397260273972602</v>
      </c>
      <c r="H116" s="1">
        <f t="shared" si="7"/>
        <v>1.1415525114155252</v>
      </c>
      <c r="I116" s="2">
        <f>Dynamisk!$C$15</f>
        <v>34.246575342465754</v>
      </c>
      <c r="J116" s="2">
        <f>F116/$F$4*Dynamisk!$C$16</f>
        <v>162.31243763610235</v>
      </c>
      <c r="K116" s="2">
        <f t="shared" si="8"/>
        <v>6.763018234837598</v>
      </c>
      <c r="L116" s="2">
        <f>F116/$F$4*Dynamisk!$C$17</f>
        <v>202.89054704512793</v>
      </c>
      <c r="M116" s="2">
        <f>(F116/$F$4)*Dynamisk!$C$16+G116</f>
        <v>189.70969791007494</v>
      </c>
      <c r="N116" s="2">
        <f>Dynamisk!$C$20/365</f>
        <v>34.246575342465754</v>
      </c>
      <c r="O116" s="2">
        <f t="shared" si="9"/>
        <v>1.4269406392694064</v>
      </c>
      <c r="P116" s="2">
        <f>(F116/$F$4)*Dynamisk!$C$16+G116</f>
        <v>189.70969791007494</v>
      </c>
      <c r="Q116" s="2">
        <f t="shared" si="10"/>
        <v>223.95627325254071</v>
      </c>
      <c r="R116" s="17" t="e">
        <f>IF(P116&lt;=Dynamisk!$F$51,Data_kronologisk!P116,#N/A)</f>
        <v>#N/A</v>
      </c>
      <c r="S116" s="22" t="e">
        <f>IF(AND(P116&gt;=Dynamisk!$F$51,P116&lt;=Dynamisk!$F$50),P116,#N/A)</f>
        <v>#N/A</v>
      </c>
      <c r="T116" s="22">
        <f>IF(AND(P116&gt;=Dynamisk!$F$50,P116&lt;=Dynamisk!$F$49),P116,#N/A)</f>
        <v>189.70969791007494</v>
      </c>
      <c r="U116" s="23" t="e">
        <f>IF(P116&gt;=Dynamisk!$F$49,P116,#N/A)</f>
        <v>#N/A</v>
      </c>
      <c r="V116" s="17">
        <f>IF(Q116&gt;=Dynamisk!$F$41,Dynamisk!$F$41,Q116)</f>
        <v>74.703333321584452</v>
      </c>
      <c r="W116" s="22">
        <f>(IF(AND(Q116&gt;=Dynamisk!$F$41,Q116&lt;=Dynamisk!$F$40),Q116,(IF(Q116&gt;Dynamisk!$F$40,Dynamisk!$F$40,#N/A))))-V116</f>
        <v>112.05499998237669</v>
      </c>
      <c r="X116" s="22">
        <f>(IF(AND(Q116&gt;=Dynamisk!$F$40,Q116&lt;=Dynamisk!$F$39),Q116,(IF(Q116&gt;Dynamisk!$F$39,Dynamisk!$F$39,#N/A))))-W116-V116</f>
        <v>37.197939948579574</v>
      </c>
      <c r="Y116" s="23" t="e">
        <f>(IF(AND(Q116&gt;=Dynamisk!$F$39,Q116&lt;=Dynamisk!$F$38),Q116,(IF(Q116&gt;Dynamisk!$F$38,Dynamisk!$F$38,#N/A))))-W116-V116-X116</f>
        <v>#N/A</v>
      </c>
      <c r="Z116" t="e">
        <f>IF(OR(Data_sæsontarif!D116=Dynamisk!$E$76,Data_sæsontarif!D116=Dynamisk!$E$77,Data_sæsontarif!D116=Dynamisk!$E$78,Data_sæsontarif!D116=Dynamisk!$E$79),Data_sæsontarif!M116,#N/A)</f>
        <v>#N/A</v>
      </c>
      <c r="AA116">
        <f>IF(OR(Data_sæsontarif!D116=Dynamisk!$E$72,Data_sæsontarif!D116=Dynamisk!$E$73,Data_sæsontarif!D116=Dynamisk!$E$74,Data_sæsontarif!D116=Dynamisk!$E$75),Data_sæsontarif!M116,#N/A)</f>
        <v>189.70969791007494</v>
      </c>
      <c r="AB116" t="e">
        <f>IF(OR(Data_sæsontarif!D116=Dynamisk!$E$68,Data_sæsontarif!D116=Dynamisk!$E$69,Data_sæsontarif!D116=Dynamisk!$E$70,Data_sæsontarif!D116=Dynamisk!$E$71),Data_sæsontarif!M116,#N/A)</f>
        <v>#N/A</v>
      </c>
    </row>
    <row r="117" spans="1:28" x14ac:dyDescent="0.15">
      <c r="A117">
        <v>111</v>
      </c>
      <c r="B117">
        <v>111</v>
      </c>
      <c r="C117" t="s">
        <v>166</v>
      </c>
      <c r="D117" t="str">
        <f t="shared" si="11"/>
        <v>04</v>
      </c>
      <c r="E117" s="1">
        <v>3.912500000000001</v>
      </c>
      <c r="F117" s="2">
        <f t="shared" si="6"/>
        <v>13.087499999999999</v>
      </c>
      <c r="G117" s="1">
        <f>Dynamisk!$C$14</f>
        <v>27.397260273972602</v>
      </c>
      <c r="H117" s="1">
        <f t="shared" si="7"/>
        <v>1.1415525114155252</v>
      </c>
      <c r="I117" s="2">
        <f>Dynamisk!$C$15</f>
        <v>34.246575342465754</v>
      </c>
      <c r="J117" s="2">
        <f>F117/$F$4*Dynamisk!$C$16</f>
        <v>157.69358695174679</v>
      </c>
      <c r="K117" s="2">
        <f t="shared" si="8"/>
        <v>6.5705661229894501</v>
      </c>
      <c r="L117" s="2">
        <f>F117/$F$4*Dynamisk!$C$17</f>
        <v>197.11698368968348</v>
      </c>
      <c r="M117" s="2">
        <f>(F117/$F$4)*Dynamisk!$C$16+G117</f>
        <v>185.09084722571939</v>
      </c>
      <c r="N117" s="2">
        <f>Dynamisk!$C$20/365</f>
        <v>34.246575342465754</v>
      </c>
      <c r="O117" s="2">
        <f t="shared" si="9"/>
        <v>1.4269406392694064</v>
      </c>
      <c r="P117" s="2">
        <f>(F117/$F$4)*Dynamisk!$C$16+G117</f>
        <v>185.09084722571939</v>
      </c>
      <c r="Q117" s="2">
        <f t="shared" si="10"/>
        <v>219.33742256818516</v>
      </c>
      <c r="R117" s="17" t="e">
        <f>IF(P117&lt;=Dynamisk!$F$51,Data_kronologisk!P117,#N/A)</f>
        <v>#N/A</v>
      </c>
      <c r="S117" s="22" t="e">
        <f>IF(AND(P117&gt;=Dynamisk!$F$51,P117&lt;=Dynamisk!$F$50),P117,#N/A)</f>
        <v>#N/A</v>
      </c>
      <c r="T117" s="22">
        <f>IF(AND(P117&gt;=Dynamisk!$F$50,P117&lt;=Dynamisk!$F$49),P117,#N/A)</f>
        <v>185.09084722571939</v>
      </c>
      <c r="U117" s="23" t="e">
        <f>IF(P117&gt;=Dynamisk!$F$49,P117,#N/A)</f>
        <v>#N/A</v>
      </c>
      <c r="V117" s="17">
        <f>IF(Q117&gt;=Dynamisk!$F$41,Dynamisk!$F$41,Q117)</f>
        <v>74.703333321584452</v>
      </c>
      <c r="W117" s="22">
        <f>(IF(AND(Q117&gt;=Dynamisk!$F$41,Q117&lt;=Dynamisk!$F$40),Q117,(IF(Q117&gt;Dynamisk!$F$40,Dynamisk!$F$40,#N/A))))-V117</f>
        <v>112.05499998237669</v>
      </c>
      <c r="X117" s="22">
        <f>(IF(AND(Q117&gt;=Dynamisk!$F$40,Q117&lt;=Dynamisk!$F$39),Q117,(IF(Q117&gt;Dynamisk!$F$39,Dynamisk!$F$39,#N/A))))-W117-V117</f>
        <v>32.579089264224024</v>
      </c>
      <c r="Y117" s="23" t="e">
        <f>(IF(AND(Q117&gt;=Dynamisk!$F$39,Q117&lt;=Dynamisk!$F$38),Q117,(IF(Q117&gt;Dynamisk!$F$38,Dynamisk!$F$38,#N/A))))-W117-V117-X117</f>
        <v>#N/A</v>
      </c>
      <c r="Z117" t="e">
        <f>IF(OR(Data_sæsontarif!D117=Dynamisk!$E$76,Data_sæsontarif!D117=Dynamisk!$E$77,Data_sæsontarif!D117=Dynamisk!$E$78,Data_sæsontarif!D117=Dynamisk!$E$79),Data_sæsontarif!M117,#N/A)</f>
        <v>#N/A</v>
      </c>
      <c r="AA117">
        <f>IF(OR(Data_sæsontarif!D117=Dynamisk!$E$72,Data_sæsontarif!D117=Dynamisk!$E$73,Data_sæsontarif!D117=Dynamisk!$E$74,Data_sæsontarif!D117=Dynamisk!$E$75),Data_sæsontarif!M117,#N/A)</f>
        <v>185.09084722571939</v>
      </c>
      <c r="AB117" t="e">
        <f>IF(OR(Data_sæsontarif!D117=Dynamisk!$E$68,Data_sæsontarif!D117=Dynamisk!$E$69,Data_sæsontarif!D117=Dynamisk!$E$70,Data_sæsontarif!D117=Dynamisk!$E$71),Data_sæsontarif!M117,#N/A)</f>
        <v>#N/A</v>
      </c>
    </row>
    <row r="118" spans="1:28" x14ac:dyDescent="0.15">
      <c r="A118">
        <v>112</v>
      </c>
      <c r="B118">
        <v>112</v>
      </c>
      <c r="C118" t="s">
        <v>167</v>
      </c>
      <c r="D118" t="str">
        <f t="shared" si="11"/>
        <v>04</v>
      </c>
      <c r="E118" s="1">
        <v>5.6333333333333337</v>
      </c>
      <c r="F118" s="2">
        <f t="shared" si="6"/>
        <v>11.366666666666667</v>
      </c>
      <c r="G118" s="1">
        <f>Dynamisk!$C$14</f>
        <v>27.397260273972602</v>
      </c>
      <c r="H118" s="1">
        <f t="shared" si="7"/>
        <v>1.1415525114155252</v>
      </c>
      <c r="I118" s="2">
        <f>Dynamisk!$C$15</f>
        <v>34.246575342465754</v>
      </c>
      <c r="J118" s="2">
        <f>F118/$F$4*Dynamisk!$C$16</f>
        <v>136.95896377088994</v>
      </c>
      <c r="K118" s="2">
        <f t="shared" si="8"/>
        <v>5.7066234904537474</v>
      </c>
      <c r="L118" s="2">
        <f>F118/$F$4*Dynamisk!$C$17</f>
        <v>171.19870471361244</v>
      </c>
      <c r="M118" s="2">
        <f>(F118/$F$4)*Dynamisk!$C$16+G118</f>
        <v>164.35622404486253</v>
      </c>
      <c r="N118" s="2">
        <f>Dynamisk!$C$20/365</f>
        <v>34.246575342465754</v>
      </c>
      <c r="O118" s="2">
        <f t="shared" si="9"/>
        <v>1.4269406392694064</v>
      </c>
      <c r="P118" s="2">
        <f>(F118/$F$4)*Dynamisk!$C$16+G118</f>
        <v>164.35622404486253</v>
      </c>
      <c r="Q118" s="2">
        <f t="shared" si="10"/>
        <v>198.60279938732828</v>
      </c>
      <c r="R118" s="17" t="e">
        <f>IF(P118&lt;=Dynamisk!$F$51,Data_kronologisk!P118,#N/A)</f>
        <v>#N/A</v>
      </c>
      <c r="S118" s="22">
        <f>IF(AND(P118&gt;=Dynamisk!$F$51,P118&lt;=Dynamisk!$F$50),P118,#N/A)</f>
        <v>164.35622404486253</v>
      </c>
      <c r="T118" s="22" t="e">
        <f>IF(AND(P118&gt;=Dynamisk!$F$50,P118&lt;=Dynamisk!$F$49),P118,#N/A)</f>
        <v>#N/A</v>
      </c>
      <c r="U118" s="23" t="e">
        <f>IF(P118&gt;=Dynamisk!$F$49,P118,#N/A)</f>
        <v>#N/A</v>
      </c>
      <c r="V118" s="17">
        <f>IF(Q118&gt;=Dynamisk!$F$41,Dynamisk!$F$41,Q118)</f>
        <v>74.703333321584452</v>
      </c>
      <c r="W118" s="22">
        <f>(IF(AND(Q118&gt;=Dynamisk!$F$41,Q118&lt;=Dynamisk!$F$40),Q118,(IF(Q118&gt;Dynamisk!$F$40,Dynamisk!$F$40,#N/A))))-V118</f>
        <v>112.05499998237669</v>
      </c>
      <c r="X118" s="22">
        <f>(IF(AND(Q118&gt;=Dynamisk!$F$40,Q118&lt;=Dynamisk!$F$39),Q118,(IF(Q118&gt;Dynamisk!$F$39,Dynamisk!$F$39,#N/A))))-W118-V118</f>
        <v>11.844466083367138</v>
      </c>
      <c r="Y118" s="23" t="e">
        <f>(IF(AND(Q118&gt;=Dynamisk!$F$39,Q118&lt;=Dynamisk!$F$38),Q118,(IF(Q118&gt;Dynamisk!$F$38,Dynamisk!$F$38,#N/A))))-W118-V118-X118</f>
        <v>#N/A</v>
      </c>
      <c r="Z118" t="e">
        <f>IF(OR(Data_sæsontarif!D118=Dynamisk!$E$76,Data_sæsontarif!D118=Dynamisk!$E$77,Data_sæsontarif!D118=Dynamisk!$E$78,Data_sæsontarif!D118=Dynamisk!$E$79),Data_sæsontarif!M118,#N/A)</f>
        <v>#N/A</v>
      </c>
      <c r="AA118">
        <f>IF(OR(Data_sæsontarif!D118=Dynamisk!$E$72,Data_sæsontarif!D118=Dynamisk!$E$73,Data_sæsontarif!D118=Dynamisk!$E$74,Data_sæsontarif!D118=Dynamisk!$E$75),Data_sæsontarif!M118,#N/A)</f>
        <v>164.35622404486253</v>
      </c>
      <c r="AB118" t="e">
        <f>IF(OR(Data_sæsontarif!D118=Dynamisk!$E$68,Data_sæsontarif!D118=Dynamisk!$E$69,Data_sæsontarif!D118=Dynamisk!$E$70,Data_sæsontarif!D118=Dynamisk!$E$71),Data_sæsontarif!M118,#N/A)</f>
        <v>#N/A</v>
      </c>
    </row>
    <row r="119" spans="1:28" x14ac:dyDescent="0.15">
      <c r="A119">
        <v>113</v>
      </c>
      <c r="B119">
        <v>113</v>
      </c>
      <c r="C119" t="s">
        <v>168</v>
      </c>
      <c r="D119" t="str">
        <f t="shared" si="11"/>
        <v>04</v>
      </c>
      <c r="E119" s="1">
        <v>5.5916666666666659</v>
      </c>
      <c r="F119" s="2">
        <f t="shared" si="6"/>
        <v>11.408333333333335</v>
      </c>
      <c r="G119" s="1">
        <f>Dynamisk!$C$14</f>
        <v>27.397260273972602</v>
      </c>
      <c r="H119" s="1">
        <f t="shared" si="7"/>
        <v>1.1415525114155252</v>
      </c>
      <c r="I119" s="2">
        <f>Dynamisk!$C$15</f>
        <v>34.246575342465754</v>
      </c>
      <c r="J119" s="2">
        <f>F119/$F$4*Dynamisk!$C$16</f>
        <v>137.4610127583199</v>
      </c>
      <c r="K119" s="2">
        <f t="shared" si="8"/>
        <v>5.727542198263329</v>
      </c>
      <c r="L119" s="2">
        <f>F119/$F$4*Dynamisk!$C$17</f>
        <v>171.82626594789986</v>
      </c>
      <c r="M119" s="2">
        <f>(F119/$F$4)*Dynamisk!$C$16+G119</f>
        <v>164.85827303229249</v>
      </c>
      <c r="N119" s="2">
        <f>Dynamisk!$C$20/365</f>
        <v>34.246575342465754</v>
      </c>
      <c r="O119" s="2">
        <f t="shared" si="9"/>
        <v>1.4269406392694064</v>
      </c>
      <c r="P119" s="2">
        <f>(F119/$F$4)*Dynamisk!$C$16+G119</f>
        <v>164.85827303229249</v>
      </c>
      <c r="Q119" s="2">
        <f t="shared" si="10"/>
        <v>199.10484837475826</v>
      </c>
      <c r="R119" s="17" t="e">
        <f>IF(P119&lt;=Dynamisk!$F$51,Data_kronologisk!P119,#N/A)</f>
        <v>#N/A</v>
      </c>
      <c r="S119" s="22">
        <f>IF(AND(P119&gt;=Dynamisk!$F$51,P119&lt;=Dynamisk!$F$50),P119,#N/A)</f>
        <v>164.85827303229249</v>
      </c>
      <c r="T119" s="22" t="e">
        <f>IF(AND(P119&gt;=Dynamisk!$F$50,P119&lt;=Dynamisk!$F$49),P119,#N/A)</f>
        <v>#N/A</v>
      </c>
      <c r="U119" s="23" t="e">
        <f>IF(P119&gt;=Dynamisk!$F$49,P119,#N/A)</f>
        <v>#N/A</v>
      </c>
      <c r="V119" s="17">
        <f>IF(Q119&gt;=Dynamisk!$F$41,Dynamisk!$F$41,Q119)</f>
        <v>74.703333321584452</v>
      </c>
      <c r="W119" s="22">
        <f>(IF(AND(Q119&gt;=Dynamisk!$F$41,Q119&lt;=Dynamisk!$F$40),Q119,(IF(Q119&gt;Dynamisk!$F$40,Dynamisk!$F$40,#N/A))))-V119</f>
        <v>112.05499998237669</v>
      </c>
      <c r="X119" s="22">
        <f>(IF(AND(Q119&gt;=Dynamisk!$F$40,Q119&lt;=Dynamisk!$F$39),Q119,(IF(Q119&gt;Dynamisk!$F$39,Dynamisk!$F$39,#N/A))))-W119-V119</f>
        <v>12.346515070797125</v>
      </c>
      <c r="Y119" s="23" t="e">
        <f>(IF(AND(Q119&gt;=Dynamisk!$F$39,Q119&lt;=Dynamisk!$F$38),Q119,(IF(Q119&gt;Dynamisk!$F$38,Dynamisk!$F$38,#N/A))))-W119-V119-X119</f>
        <v>#N/A</v>
      </c>
      <c r="Z119" t="e">
        <f>IF(OR(Data_sæsontarif!D119=Dynamisk!$E$76,Data_sæsontarif!D119=Dynamisk!$E$77,Data_sæsontarif!D119=Dynamisk!$E$78,Data_sæsontarif!D119=Dynamisk!$E$79),Data_sæsontarif!M119,#N/A)</f>
        <v>#N/A</v>
      </c>
      <c r="AA119">
        <f>IF(OR(Data_sæsontarif!D119=Dynamisk!$E$72,Data_sæsontarif!D119=Dynamisk!$E$73,Data_sæsontarif!D119=Dynamisk!$E$74,Data_sæsontarif!D119=Dynamisk!$E$75),Data_sæsontarif!M119,#N/A)</f>
        <v>164.85827303229249</v>
      </c>
      <c r="AB119" t="e">
        <f>IF(OR(Data_sæsontarif!D119=Dynamisk!$E$68,Data_sæsontarif!D119=Dynamisk!$E$69,Data_sæsontarif!D119=Dynamisk!$E$70,Data_sæsontarif!D119=Dynamisk!$E$71),Data_sæsontarif!M119,#N/A)</f>
        <v>#N/A</v>
      </c>
    </row>
    <row r="120" spans="1:28" x14ac:dyDescent="0.15">
      <c r="A120">
        <v>114</v>
      </c>
      <c r="B120">
        <v>114</v>
      </c>
      <c r="C120" t="s">
        <v>169</v>
      </c>
      <c r="D120" t="str">
        <f t="shared" si="11"/>
        <v>04</v>
      </c>
      <c r="E120" s="1">
        <v>5.9499999999999993</v>
      </c>
      <c r="F120" s="2">
        <f t="shared" si="6"/>
        <v>11.05</v>
      </c>
      <c r="G120" s="1">
        <f>Dynamisk!$C$14</f>
        <v>27.397260273972602</v>
      </c>
      <c r="H120" s="1">
        <f t="shared" si="7"/>
        <v>1.1415525114155252</v>
      </c>
      <c r="I120" s="2">
        <f>Dynamisk!$C$15</f>
        <v>34.246575342465754</v>
      </c>
      <c r="J120" s="2">
        <f>F120/$F$4*Dynamisk!$C$16</f>
        <v>133.14339146642232</v>
      </c>
      <c r="K120" s="2">
        <f t="shared" si="8"/>
        <v>5.5476413111009295</v>
      </c>
      <c r="L120" s="2">
        <f>F120/$F$4*Dynamisk!$C$17</f>
        <v>166.42923933302791</v>
      </c>
      <c r="M120" s="2">
        <f>(F120/$F$4)*Dynamisk!$C$16+G120</f>
        <v>160.54065174039491</v>
      </c>
      <c r="N120" s="2">
        <f>Dynamisk!$C$20/365</f>
        <v>34.246575342465754</v>
      </c>
      <c r="O120" s="2">
        <f t="shared" si="9"/>
        <v>1.4269406392694064</v>
      </c>
      <c r="P120" s="2">
        <f>(F120/$F$4)*Dynamisk!$C$16+G120</f>
        <v>160.54065174039491</v>
      </c>
      <c r="Q120" s="2">
        <f t="shared" si="10"/>
        <v>194.78722708286068</v>
      </c>
      <c r="R120" s="17" t="e">
        <f>IF(P120&lt;=Dynamisk!$F$51,Data_kronologisk!P120,#N/A)</f>
        <v>#N/A</v>
      </c>
      <c r="S120" s="22">
        <f>IF(AND(P120&gt;=Dynamisk!$F$51,P120&lt;=Dynamisk!$F$50),P120,#N/A)</f>
        <v>160.54065174039491</v>
      </c>
      <c r="T120" s="22" t="e">
        <f>IF(AND(P120&gt;=Dynamisk!$F$50,P120&lt;=Dynamisk!$F$49),P120,#N/A)</f>
        <v>#N/A</v>
      </c>
      <c r="U120" s="23" t="e">
        <f>IF(P120&gt;=Dynamisk!$F$49,P120,#N/A)</f>
        <v>#N/A</v>
      </c>
      <c r="V120" s="17">
        <f>IF(Q120&gt;=Dynamisk!$F$41,Dynamisk!$F$41,Q120)</f>
        <v>74.703333321584452</v>
      </c>
      <c r="W120" s="22">
        <f>(IF(AND(Q120&gt;=Dynamisk!$F$41,Q120&lt;=Dynamisk!$F$40),Q120,(IF(Q120&gt;Dynamisk!$F$40,Dynamisk!$F$40,#N/A))))-V120</f>
        <v>112.05499998237669</v>
      </c>
      <c r="X120" s="22">
        <f>(IF(AND(Q120&gt;=Dynamisk!$F$40,Q120&lt;=Dynamisk!$F$39),Q120,(IF(Q120&gt;Dynamisk!$F$39,Dynamisk!$F$39,#N/A))))-W120-V120</f>
        <v>8.028893778899544</v>
      </c>
      <c r="Y120" s="23" t="e">
        <f>(IF(AND(Q120&gt;=Dynamisk!$F$39,Q120&lt;=Dynamisk!$F$38),Q120,(IF(Q120&gt;Dynamisk!$F$38,Dynamisk!$F$38,#N/A))))-W120-V120-X120</f>
        <v>#N/A</v>
      </c>
      <c r="Z120" t="e">
        <f>IF(OR(Data_sæsontarif!D120=Dynamisk!$E$76,Data_sæsontarif!D120=Dynamisk!$E$77,Data_sæsontarif!D120=Dynamisk!$E$78,Data_sæsontarif!D120=Dynamisk!$E$79),Data_sæsontarif!M120,#N/A)</f>
        <v>#N/A</v>
      </c>
      <c r="AA120">
        <f>IF(OR(Data_sæsontarif!D120=Dynamisk!$E$72,Data_sæsontarif!D120=Dynamisk!$E$73,Data_sæsontarif!D120=Dynamisk!$E$74,Data_sæsontarif!D120=Dynamisk!$E$75),Data_sæsontarif!M120,#N/A)</f>
        <v>160.54065174039491</v>
      </c>
      <c r="AB120" t="e">
        <f>IF(OR(Data_sæsontarif!D120=Dynamisk!$E$68,Data_sæsontarif!D120=Dynamisk!$E$69,Data_sæsontarif!D120=Dynamisk!$E$70,Data_sæsontarif!D120=Dynamisk!$E$71),Data_sæsontarif!M120,#N/A)</f>
        <v>#N/A</v>
      </c>
    </row>
    <row r="121" spans="1:28" x14ac:dyDescent="0.15">
      <c r="A121">
        <v>115</v>
      </c>
      <c r="B121">
        <v>115</v>
      </c>
      <c r="C121" t="s">
        <v>170</v>
      </c>
      <c r="D121" t="str">
        <f t="shared" si="11"/>
        <v>04</v>
      </c>
      <c r="E121" s="1">
        <v>8.1208333333333318</v>
      </c>
      <c r="F121" s="2">
        <f t="shared" si="6"/>
        <v>8.8791666666666682</v>
      </c>
      <c r="G121" s="1">
        <f>Dynamisk!$C$14</f>
        <v>27.397260273972602</v>
      </c>
      <c r="H121" s="1">
        <f t="shared" si="7"/>
        <v>1.1415525114155252</v>
      </c>
      <c r="I121" s="2">
        <f>Dynamisk!$C$15</f>
        <v>34.246575342465754</v>
      </c>
      <c r="J121" s="2">
        <f>F121/$F$4*Dynamisk!$C$16</f>
        <v>106.98663922132202</v>
      </c>
      <c r="K121" s="2">
        <f t="shared" si="8"/>
        <v>4.4577766342217506</v>
      </c>
      <c r="L121" s="2">
        <f>F121/$F$4*Dynamisk!$C$17</f>
        <v>133.73329902665253</v>
      </c>
      <c r="M121" s="2">
        <f>(F121/$F$4)*Dynamisk!$C$16+G121</f>
        <v>134.38389949529463</v>
      </c>
      <c r="N121" s="2">
        <f>Dynamisk!$C$20/365</f>
        <v>34.246575342465754</v>
      </c>
      <c r="O121" s="2">
        <f t="shared" si="9"/>
        <v>1.4269406392694064</v>
      </c>
      <c r="P121" s="2">
        <f>(F121/$F$4)*Dynamisk!$C$16+G121</f>
        <v>134.38389949529463</v>
      </c>
      <c r="Q121" s="2">
        <f t="shared" si="10"/>
        <v>168.63047483776037</v>
      </c>
      <c r="R121" s="17" t="e">
        <f>IF(P121&lt;=Dynamisk!$F$51,Data_kronologisk!P121,#N/A)</f>
        <v>#N/A</v>
      </c>
      <c r="S121" s="22">
        <f>IF(AND(P121&gt;=Dynamisk!$F$51,P121&lt;=Dynamisk!$F$50),P121,#N/A)</f>
        <v>134.38389949529463</v>
      </c>
      <c r="T121" s="22" t="e">
        <f>IF(AND(P121&gt;=Dynamisk!$F$50,P121&lt;=Dynamisk!$F$49),P121,#N/A)</f>
        <v>#N/A</v>
      </c>
      <c r="U121" s="23" t="e">
        <f>IF(P121&gt;=Dynamisk!$F$49,P121,#N/A)</f>
        <v>#N/A</v>
      </c>
      <c r="V121" s="17">
        <f>IF(Q121&gt;=Dynamisk!$F$41,Dynamisk!$F$41,Q121)</f>
        <v>74.703333321584452</v>
      </c>
      <c r="W121" s="22">
        <f>(IF(AND(Q121&gt;=Dynamisk!$F$41,Q121&lt;=Dynamisk!$F$40),Q121,(IF(Q121&gt;Dynamisk!$F$40,Dynamisk!$F$40,#N/A))))-V121</f>
        <v>93.927141516175922</v>
      </c>
      <c r="X121" s="22" t="e">
        <f>(IF(AND(Q121&gt;=Dynamisk!$F$40,Q121&lt;=Dynamisk!$F$39),Q121,(IF(Q121&gt;Dynamisk!$F$39,Dynamisk!$F$39,#N/A))))-W121-V121</f>
        <v>#N/A</v>
      </c>
      <c r="Y121" s="23" t="e">
        <f>(IF(AND(Q121&gt;=Dynamisk!$F$39,Q121&lt;=Dynamisk!$F$38),Q121,(IF(Q121&gt;Dynamisk!$F$38,Dynamisk!$F$38,#N/A))))-W121-V121-X121</f>
        <v>#N/A</v>
      </c>
      <c r="Z121" t="e">
        <f>IF(OR(Data_sæsontarif!D121=Dynamisk!$E$76,Data_sæsontarif!D121=Dynamisk!$E$77,Data_sæsontarif!D121=Dynamisk!$E$78,Data_sæsontarif!D121=Dynamisk!$E$79),Data_sæsontarif!M121,#N/A)</f>
        <v>#N/A</v>
      </c>
      <c r="AA121">
        <f>IF(OR(Data_sæsontarif!D121=Dynamisk!$E$72,Data_sæsontarif!D121=Dynamisk!$E$73,Data_sæsontarif!D121=Dynamisk!$E$74,Data_sæsontarif!D121=Dynamisk!$E$75),Data_sæsontarif!M121,#N/A)</f>
        <v>134.38389949529463</v>
      </c>
      <c r="AB121" t="e">
        <f>IF(OR(Data_sæsontarif!D121=Dynamisk!$E$68,Data_sæsontarif!D121=Dynamisk!$E$69,Data_sæsontarif!D121=Dynamisk!$E$70,Data_sæsontarif!D121=Dynamisk!$E$71),Data_sæsontarif!M121,#N/A)</f>
        <v>#N/A</v>
      </c>
    </row>
    <row r="122" spans="1:28" x14ac:dyDescent="0.15">
      <c r="A122">
        <v>116</v>
      </c>
      <c r="B122">
        <v>116</v>
      </c>
      <c r="C122" t="s">
        <v>171</v>
      </c>
      <c r="D122" t="str">
        <f t="shared" si="11"/>
        <v>04</v>
      </c>
      <c r="E122" s="1">
        <v>10.779166666666667</v>
      </c>
      <c r="F122" s="2">
        <f t="shared" si="6"/>
        <v>6.2208333333333332</v>
      </c>
      <c r="G122" s="1">
        <f>Dynamisk!$C$14</f>
        <v>27.397260273972602</v>
      </c>
      <c r="H122" s="1">
        <f t="shared" si="7"/>
        <v>1.1415525114155252</v>
      </c>
      <c r="I122" s="2">
        <f>Dynamisk!$C$15</f>
        <v>34.246575342465754</v>
      </c>
      <c r="J122" s="2">
        <f>F122/$F$4*Dynamisk!$C$16</f>
        <v>74.955913823291297</v>
      </c>
      <c r="K122" s="2">
        <f t="shared" si="8"/>
        <v>3.1231630759704707</v>
      </c>
      <c r="L122" s="2">
        <f>F122/$F$4*Dynamisk!$C$17</f>
        <v>93.694892279114114</v>
      </c>
      <c r="M122" s="2">
        <f>(F122/$F$4)*Dynamisk!$C$16+G122</f>
        <v>102.3531740972639</v>
      </c>
      <c r="N122" s="2">
        <f>Dynamisk!$C$20/365</f>
        <v>34.246575342465754</v>
      </c>
      <c r="O122" s="2">
        <f t="shared" si="9"/>
        <v>1.4269406392694064</v>
      </c>
      <c r="P122" s="2">
        <f>(F122/$F$4)*Dynamisk!$C$16+G122</f>
        <v>102.3531740972639</v>
      </c>
      <c r="Q122" s="2">
        <f t="shared" si="10"/>
        <v>136.59974943972964</v>
      </c>
      <c r="R122" s="17" t="e">
        <f>IF(P122&lt;=Dynamisk!$F$51,Data_kronologisk!P122,#N/A)</f>
        <v>#N/A</v>
      </c>
      <c r="S122" s="22">
        <f>IF(AND(P122&gt;=Dynamisk!$F$51,P122&lt;=Dynamisk!$F$50),P122,#N/A)</f>
        <v>102.3531740972639</v>
      </c>
      <c r="T122" s="22" t="e">
        <f>IF(AND(P122&gt;=Dynamisk!$F$50,P122&lt;=Dynamisk!$F$49),P122,#N/A)</f>
        <v>#N/A</v>
      </c>
      <c r="U122" s="23" t="e">
        <f>IF(P122&gt;=Dynamisk!$F$49,P122,#N/A)</f>
        <v>#N/A</v>
      </c>
      <c r="V122" s="17">
        <f>IF(Q122&gt;=Dynamisk!$F$41,Dynamisk!$F$41,Q122)</f>
        <v>74.703333321584452</v>
      </c>
      <c r="W122" s="22">
        <f>(IF(AND(Q122&gt;=Dynamisk!$F$41,Q122&lt;=Dynamisk!$F$40),Q122,(IF(Q122&gt;Dynamisk!$F$40,Dynamisk!$F$40,#N/A))))-V122</f>
        <v>61.896416118145183</v>
      </c>
      <c r="X122" s="22" t="e">
        <f>(IF(AND(Q122&gt;=Dynamisk!$F$40,Q122&lt;=Dynamisk!$F$39),Q122,(IF(Q122&gt;Dynamisk!$F$39,Dynamisk!$F$39,#N/A))))-W122-V122</f>
        <v>#N/A</v>
      </c>
      <c r="Y122" s="23" t="e">
        <f>(IF(AND(Q122&gt;=Dynamisk!$F$39,Q122&lt;=Dynamisk!$F$38),Q122,(IF(Q122&gt;Dynamisk!$F$38,Dynamisk!$F$38,#N/A))))-W122-V122-X122</f>
        <v>#N/A</v>
      </c>
      <c r="Z122" t="e">
        <f>IF(OR(Data_sæsontarif!D122=Dynamisk!$E$76,Data_sæsontarif!D122=Dynamisk!$E$77,Data_sæsontarif!D122=Dynamisk!$E$78,Data_sæsontarif!D122=Dynamisk!$E$79),Data_sæsontarif!M122,#N/A)</f>
        <v>#N/A</v>
      </c>
      <c r="AA122">
        <f>IF(OR(Data_sæsontarif!D122=Dynamisk!$E$72,Data_sæsontarif!D122=Dynamisk!$E$73,Data_sæsontarif!D122=Dynamisk!$E$74,Data_sæsontarif!D122=Dynamisk!$E$75),Data_sæsontarif!M122,#N/A)</f>
        <v>102.3531740972639</v>
      </c>
      <c r="AB122" t="e">
        <f>IF(OR(Data_sæsontarif!D122=Dynamisk!$E$68,Data_sæsontarif!D122=Dynamisk!$E$69,Data_sæsontarif!D122=Dynamisk!$E$70,Data_sæsontarif!D122=Dynamisk!$E$71),Data_sæsontarif!M122,#N/A)</f>
        <v>#N/A</v>
      </c>
    </row>
    <row r="123" spans="1:28" x14ac:dyDescent="0.15">
      <c r="A123">
        <v>117</v>
      </c>
      <c r="B123">
        <v>117</v>
      </c>
      <c r="C123" t="s">
        <v>172</v>
      </c>
      <c r="D123" t="str">
        <f t="shared" si="11"/>
        <v>04</v>
      </c>
      <c r="E123" s="1">
        <v>9.6333333333333329</v>
      </c>
      <c r="F123" s="2">
        <f t="shared" si="6"/>
        <v>7.3666666666666671</v>
      </c>
      <c r="G123" s="1">
        <f>Dynamisk!$C$14</f>
        <v>27.397260273972602</v>
      </c>
      <c r="H123" s="1">
        <f t="shared" si="7"/>
        <v>1.1415525114155252</v>
      </c>
      <c r="I123" s="2">
        <f>Dynamisk!$C$15</f>
        <v>34.246575342465754</v>
      </c>
      <c r="J123" s="2">
        <f>F123/$F$4*Dynamisk!$C$16</f>
        <v>88.762260977614886</v>
      </c>
      <c r="K123" s="2">
        <f t="shared" si="8"/>
        <v>3.6984275407339537</v>
      </c>
      <c r="L123" s="2">
        <f>F123/$F$4*Dynamisk!$C$17</f>
        <v>110.95282622201861</v>
      </c>
      <c r="M123" s="2">
        <f>(F123/$F$4)*Dynamisk!$C$16+G123</f>
        <v>116.15952125158749</v>
      </c>
      <c r="N123" s="2">
        <f>Dynamisk!$C$20/365</f>
        <v>34.246575342465754</v>
      </c>
      <c r="O123" s="2">
        <f t="shared" si="9"/>
        <v>1.4269406392694064</v>
      </c>
      <c r="P123" s="2">
        <f>(F123/$F$4)*Dynamisk!$C$16+G123</f>
        <v>116.15952125158749</v>
      </c>
      <c r="Q123" s="2">
        <f t="shared" si="10"/>
        <v>150.40609659405322</v>
      </c>
      <c r="R123" s="17" t="e">
        <f>IF(P123&lt;=Dynamisk!$F$51,Data_kronologisk!P123,#N/A)</f>
        <v>#N/A</v>
      </c>
      <c r="S123" s="22">
        <f>IF(AND(P123&gt;=Dynamisk!$F$51,P123&lt;=Dynamisk!$F$50),P123,#N/A)</f>
        <v>116.15952125158749</v>
      </c>
      <c r="T123" s="22" t="e">
        <f>IF(AND(P123&gt;=Dynamisk!$F$50,P123&lt;=Dynamisk!$F$49),P123,#N/A)</f>
        <v>#N/A</v>
      </c>
      <c r="U123" s="23" t="e">
        <f>IF(P123&gt;=Dynamisk!$F$49,P123,#N/A)</f>
        <v>#N/A</v>
      </c>
      <c r="V123" s="17">
        <f>IF(Q123&gt;=Dynamisk!$F$41,Dynamisk!$F$41,Q123)</f>
        <v>74.703333321584452</v>
      </c>
      <c r="W123" s="22">
        <f>(IF(AND(Q123&gt;=Dynamisk!$F$41,Q123&lt;=Dynamisk!$F$40),Q123,(IF(Q123&gt;Dynamisk!$F$40,Dynamisk!$F$40,#N/A))))-V123</f>
        <v>75.702763272468772</v>
      </c>
      <c r="X123" s="22" t="e">
        <f>(IF(AND(Q123&gt;=Dynamisk!$F$40,Q123&lt;=Dynamisk!$F$39),Q123,(IF(Q123&gt;Dynamisk!$F$39,Dynamisk!$F$39,#N/A))))-W123-V123</f>
        <v>#N/A</v>
      </c>
      <c r="Y123" s="23" t="e">
        <f>(IF(AND(Q123&gt;=Dynamisk!$F$39,Q123&lt;=Dynamisk!$F$38),Q123,(IF(Q123&gt;Dynamisk!$F$38,Dynamisk!$F$38,#N/A))))-W123-V123-X123</f>
        <v>#N/A</v>
      </c>
      <c r="Z123" t="e">
        <f>IF(OR(Data_sæsontarif!D123=Dynamisk!$E$76,Data_sæsontarif!D123=Dynamisk!$E$77,Data_sæsontarif!D123=Dynamisk!$E$78,Data_sæsontarif!D123=Dynamisk!$E$79),Data_sæsontarif!M123,#N/A)</f>
        <v>#N/A</v>
      </c>
      <c r="AA123">
        <f>IF(OR(Data_sæsontarif!D123=Dynamisk!$E$72,Data_sæsontarif!D123=Dynamisk!$E$73,Data_sæsontarif!D123=Dynamisk!$E$74,Data_sæsontarif!D123=Dynamisk!$E$75),Data_sæsontarif!M123,#N/A)</f>
        <v>116.15952125158749</v>
      </c>
      <c r="AB123" t="e">
        <f>IF(OR(Data_sæsontarif!D123=Dynamisk!$E$68,Data_sæsontarif!D123=Dynamisk!$E$69,Data_sæsontarif!D123=Dynamisk!$E$70,Data_sæsontarif!D123=Dynamisk!$E$71),Data_sæsontarif!M123,#N/A)</f>
        <v>#N/A</v>
      </c>
    </row>
    <row r="124" spans="1:28" x14ac:dyDescent="0.15">
      <c r="A124">
        <v>118</v>
      </c>
      <c r="B124">
        <v>118</v>
      </c>
      <c r="C124" t="s">
        <v>173</v>
      </c>
      <c r="D124" t="str">
        <f t="shared" si="11"/>
        <v>04</v>
      </c>
      <c r="E124" s="1">
        <v>10.908333333333333</v>
      </c>
      <c r="F124" s="2">
        <f t="shared" si="6"/>
        <v>6.0916666666666668</v>
      </c>
      <c r="G124" s="1">
        <f>Dynamisk!$C$14</f>
        <v>27.397260273972602</v>
      </c>
      <c r="H124" s="1">
        <f t="shared" si="7"/>
        <v>1.1415525114155252</v>
      </c>
      <c r="I124" s="2">
        <f>Dynamisk!$C$15</f>
        <v>34.246575342465754</v>
      </c>
      <c r="J124" s="2">
        <f>F124/$F$4*Dynamisk!$C$16</f>
        <v>73.39956196225846</v>
      </c>
      <c r="K124" s="2">
        <f t="shared" si="8"/>
        <v>3.0583150817607692</v>
      </c>
      <c r="L124" s="2">
        <f>F124/$F$4*Dynamisk!$C$17</f>
        <v>91.749452452823078</v>
      </c>
      <c r="M124" s="2">
        <f>(F124/$F$4)*Dynamisk!$C$16+G124</f>
        <v>100.79682223623107</v>
      </c>
      <c r="N124" s="2">
        <f>Dynamisk!$C$20/365</f>
        <v>34.246575342465754</v>
      </c>
      <c r="O124" s="2">
        <f t="shared" si="9"/>
        <v>1.4269406392694064</v>
      </c>
      <c r="P124" s="2">
        <f>(F124/$F$4)*Dynamisk!$C$16+G124</f>
        <v>100.79682223623107</v>
      </c>
      <c r="Q124" s="2">
        <f t="shared" si="10"/>
        <v>135.04339757869681</v>
      </c>
      <c r="R124" s="17" t="e">
        <f>IF(P124&lt;=Dynamisk!$F$51,Data_kronologisk!P124,#N/A)</f>
        <v>#N/A</v>
      </c>
      <c r="S124" s="22">
        <f>IF(AND(P124&gt;=Dynamisk!$F$51,P124&lt;=Dynamisk!$F$50),P124,#N/A)</f>
        <v>100.79682223623107</v>
      </c>
      <c r="T124" s="22" t="e">
        <f>IF(AND(P124&gt;=Dynamisk!$F$50,P124&lt;=Dynamisk!$F$49),P124,#N/A)</f>
        <v>#N/A</v>
      </c>
      <c r="U124" s="23" t="e">
        <f>IF(P124&gt;=Dynamisk!$F$49,P124,#N/A)</f>
        <v>#N/A</v>
      </c>
      <c r="V124" s="17">
        <f>IF(Q124&gt;=Dynamisk!$F$41,Dynamisk!$F$41,Q124)</f>
        <v>74.703333321584452</v>
      </c>
      <c r="W124" s="22">
        <f>(IF(AND(Q124&gt;=Dynamisk!$F$41,Q124&lt;=Dynamisk!$F$40),Q124,(IF(Q124&gt;Dynamisk!$F$40,Dynamisk!$F$40,#N/A))))-V124</f>
        <v>60.34006425711236</v>
      </c>
      <c r="X124" s="22" t="e">
        <f>(IF(AND(Q124&gt;=Dynamisk!$F$40,Q124&lt;=Dynamisk!$F$39),Q124,(IF(Q124&gt;Dynamisk!$F$39,Dynamisk!$F$39,#N/A))))-W124-V124</f>
        <v>#N/A</v>
      </c>
      <c r="Y124" s="23" t="e">
        <f>(IF(AND(Q124&gt;=Dynamisk!$F$39,Q124&lt;=Dynamisk!$F$38),Q124,(IF(Q124&gt;Dynamisk!$F$38,Dynamisk!$F$38,#N/A))))-W124-V124-X124</f>
        <v>#N/A</v>
      </c>
      <c r="Z124" t="e">
        <f>IF(OR(Data_sæsontarif!D124=Dynamisk!$E$76,Data_sæsontarif!D124=Dynamisk!$E$77,Data_sæsontarif!D124=Dynamisk!$E$78,Data_sæsontarif!D124=Dynamisk!$E$79),Data_sæsontarif!M124,#N/A)</f>
        <v>#N/A</v>
      </c>
      <c r="AA124">
        <f>IF(OR(Data_sæsontarif!D124=Dynamisk!$E$72,Data_sæsontarif!D124=Dynamisk!$E$73,Data_sæsontarif!D124=Dynamisk!$E$74,Data_sæsontarif!D124=Dynamisk!$E$75),Data_sæsontarif!M124,#N/A)</f>
        <v>100.79682223623107</v>
      </c>
      <c r="AB124" t="e">
        <f>IF(OR(Data_sæsontarif!D124=Dynamisk!$E$68,Data_sæsontarif!D124=Dynamisk!$E$69,Data_sæsontarif!D124=Dynamisk!$E$70,Data_sæsontarif!D124=Dynamisk!$E$71),Data_sæsontarif!M124,#N/A)</f>
        <v>#N/A</v>
      </c>
    </row>
    <row r="125" spans="1:28" x14ac:dyDescent="0.15">
      <c r="A125">
        <v>119</v>
      </c>
      <c r="B125">
        <v>119</v>
      </c>
      <c r="C125" t="s">
        <v>174</v>
      </c>
      <c r="D125" t="str">
        <f t="shared" si="11"/>
        <v>04</v>
      </c>
      <c r="E125" s="1">
        <v>15.108333333333334</v>
      </c>
      <c r="F125" s="2">
        <f t="shared" si="6"/>
        <v>1.8916666666666657</v>
      </c>
      <c r="G125" s="1">
        <f>Dynamisk!$C$14</f>
        <v>27.397260273972602</v>
      </c>
      <c r="H125" s="1">
        <f t="shared" si="7"/>
        <v>1.1415525114155252</v>
      </c>
      <c r="I125" s="2">
        <f>Dynamisk!$C$15</f>
        <v>34.246575342465754</v>
      </c>
      <c r="J125" s="2">
        <f>F125/$F$4*Dynamisk!$C$16</f>
        <v>22.793024029319646</v>
      </c>
      <c r="K125" s="2">
        <f t="shared" si="8"/>
        <v>0.9497093345549853</v>
      </c>
      <c r="L125" s="2">
        <f>F125/$F$4*Dynamisk!$C$17</f>
        <v>28.49128003664956</v>
      </c>
      <c r="M125" s="2">
        <f>(F125/$F$4)*Dynamisk!$C$16+G125</f>
        <v>50.190284303292245</v>
      </c>
      <c r="N125" s="2">
        <f>Dynamisk!$C$20/365</f>
        <v>34.246575342465754</v>
      </c>
      <c r="O125" s="2">
        <f t="shared" si="9"/>
        <v>1.4269406392694064</v>
      </c>
      <c r="P125" s="2">
        <f>(F125/$F$4)*Dynamisk!$C$16+G125</f>
        <v>50.190284303292245</v>
      </c>
      <c r="Q125" s="2">
        <f t="shared" si="10"/>
        <v>84.436859645758005</v>
      </c>
      <c r="R125" s="17">
        <f>IF(P125&lt;=Dynamisk!$F$51,Data_kronologisk!P125,#N/A)</f>
        <v>50.190284303292245</v>
      </c>
      <c r="S125" s="22" t="e">
        <f>IF(AND(P125&gt;=Dynamisk!$F$51,P125&lt;=Dynamisk!$F$50),P125,#N/A)</f>
        <v>#N/A</v>
      </c>
      <c r="T125" s="22" t="e">
        <f>IF(AND(P125&gt;=Dynamisk!$F$50,P125&lt;=Dynamisk!$F$49),P125,#N/A)</f>
        <v>#N/A</v>
      </c>
      <c r="U125" s="23" t="e">
        <f>IF(P125&gt;=Dynamisk!$F$49,P125,#N/A)</f>
        <v>#N/A</v>
      </c>
      <c r="V125" s="17">
        <f>IF(Q125&gt;=Dynamisk!$F$41,Dynamisk!$F$41,Q125)</f>
        <v>74.703333321584452</v>
      </c>
      <c r="W125" s="22">
        <f>(IF(AND(Q125&gt;=Dynamisk!$F$41,Q125&lt;=Dynamisk!$F$40),Q125,(IF(Q125&gt;Dynamisk!$F$40,Dynamisk!$F$40,#N/A))))-V125</f>
        <v>9.7335263241735532</v>
      </c>
      <c r="X125" s="22" t="e">
        <f>(IF(AND(Q125&gt;=Dynamisk!$F$40,Q125&lt;=Dynamisk!$F$39),Q125,(IF(Q125&gt;Dynamisk!$F$39,Dynamisk!$F$39,#N/A))))-W125-V125</f>
        <v>#N/A</v>
      </c>
      <c r="Y125" s="23" t="e">
        <f>(IF(AND(Q125&gt;=Dynamisk!$F$39,Q125&lt;=Dynamisk!$F$38),Q125,(IF(Q125&gt;Dynamisk!$F$38,Dynamisk!$F$38,#N/A))))-W125-V125-X125</f>
        <v>#N/A</v>
      </c>
      <c r="Z125" t="e">
        <f>IF(OR(Data_sæsontarif!D125=Dynamisk!$E$76,Data_sæsontarif!D125=Dynamisk!$E$77,Data_sæsontarif!D125=Dynamisk!$E$78,Data_sæsontarif!D125=Dynamisk!$E$79),Data_sæsontarif!M125,#N/A)</f>
        <v>#N/A</v>
      </c>
      <c r="AA125">
        <f>IF(OR(Data_sæsontarif!D125=Dynamisk!$E$72,Data_sæsontarif!D125=Dynamisk!$E$73,Data_sæsontarif!D125=Dynamisk!$E$74,Data_sæsontarif!D125=Dynamisk!$E$75),Data_sæsontarif!M125,#N/A)</f>
        <v>50.190284303292245</v>
      </c>
      <c r="AB125" t="e">
        <f>IF(OR(Data_sæsontarif!D125=Dynamisk!$E$68,Data_sæsontarif!D125=Dynamisk!$E$69,Data_sæsontarif!D125=Dynamisk!$E$70,Data_sæsontarif!D125=Dynamisk!$E$71),Data_sæsontarif!M125,#N/A)</f>
        <v>#N/A</v>
      </c>
    </row>
    <row r="126" spans="1:28" x14ac:dyDescent="0.15">
      <c r="A126">
        <v>120</v>
      </c>
      <c r="B126">
        <v>120</v>
      </c>
      <c r="C126" t="s">
        <v>175</v>
      </c>
      <c r="D126" t="str">
        <f t="shared" si="11"/>
        <v>04</v>
      </c>
      <c r="E126" s="1">
        <v>10.962499999999999</v>
      </c>
      <c r="F126" s="2">
        <f t="shared" si="6"/>
        <v>6.0375000000000014</v>
      </c>
      <c r="G126" s="1">
        <f>Dynamisk!$C$14</f>
        <v>27.397260273972602</v>
      </c>
      <c r="H126" s="1">
        <f t="shared" si="7"/>
        <v>1.1415525114155252</v>
      </c>
      <c r="I126" s="2">
        <f>Dynamisk!$C$15</f>
        <v>34.246575342465754</v>
      </c>
      <c r="J126" s="2">
        <f>F126/$F$4*Dynamisk!$C$16</f>
        <v>72.746898278599545</v>
      </c>
      <c r="K126" s="2">
        <f t="shared" si="8"/>
        <v>3.0311207616083142</v>
      </c>
      <c r="L126" s="2">
        <f>F126/$F$4*Dynamisk!$C$17</f>
        <v>90.933622848249428</v>
      </c>
      <c r="M126" s="2">
        <f>(F126/$F$4)*Dynamisk!$C$16+G126</f>
        <v>100.14415855257215</v>
      </c>
      <c r="N126" s="2">
        <f>Dynamisk!$C$20/365</f>
        <v>34.246575342465754</v>
      </c>
      <c r="O126" s="2">
        <f t="shared" si="9"/>
        <v>1.4269406392694064</v>
      </c>
      <c r="P126" s="2">
        <f>(F126/$F$4)*Dynamisk!$C$16+G126</f>
        <v>100.14415855257215</v>
      </c>
      <c r="Q126" s="2">
        <f t="shared" si="10"/>
        <v>134.3907338950379</v>
      </c>
      <c r="R126" s="17" t="e">
        <f>IF(P126&lt;=Dynamisk!$F$51,Data_kronologisk!P126,#N/A)</f>
        <v>#N/A</v>
      </c>
      <c r="S126" s="22">
        <f>IF(AND(P126&gt;=Dynamisk!$F$51,P126&lt;=Dynamisk!$F$50),P126,#N/A)</f>
        <v>100.14415855257215</v>
      </c>
      <c r="T126" s="22" t="e">
        <f>IF(AND(P126&gt;=Dynamisk!$F$50,P126&lt;=Dynamisk!$F$49),P126,#N/A)</f>
        <v>#N/A</v>
      </c>
      <c r="U126" s="23" t="e">
        <f>IF(P126&gt;=Dynamisk!$F$49,P126,#N/A)</f>
        <v>#N/A</v>
      </c>
      <c r="V126" s="17">
        <f>IF(Q126&gt;=Dynamisk!$F$41,Dynamisk!$F$41,Q126)</f>
        <v>74.703333321584452</v>
      </c>
      <c r="W126" s="22">
        <f>(IF(AND(Q126&gt;=Dynamisk!$F$41,Q126&lt;=Dynamisk!$F$40),Q126,(IF(Q126&gt;Dynamisk!$F$40,Dynamisk!$F$40,#N/A))))-V126</f>
        <v>59.687400573453445</v>
      </c>
      <c r="X126" s="22" t="e">
        <f>(IF(AND(Q126&gt;=Dynamisk!$F$40,Q126&lt;=Dynamisk!$F$39),Q126,(IF(Q126&gt;Dynamisk!$F$39,Dynamisk!$F$39,#N/A))))-W126-V126</f>
        <v>#N/A</v>
      </c>
      <c r="Y126" s="23" t="e">
        <f>(IF(AND(Q126&gt;=Dynamisk!$F$39,Q126&lt;=Dynamisk!$F$38),Q126,(IF(Q126&gt;Dynamisk!$F$38,Dynamisk!$F$38,#N/A))))-W126-V126-X126</f>
        <v>#N/A</v>
      </c>
      <c r="Z126" t="e">
        <f>IF(OR(Data_sæsontarif!D126=Dynamisk!$E$76,Data_sæsontarif!D126=Dynamisk!$E$77,Data_sæsontarif!D126=Dynamisk!$E$78,Data_sæsontarif!D126=Dynamisk!$E$79),Data_sæsontarif!M126,#N/A)</f>
        <v>#N/A</v>
      </c>
      <c r="AA126">
        <f>IF(OR(Data_sæsontarif!D126=Dynamisk!$E$72,Data_sæsontarif!D126=Dynamisk!$E$73,Data_sæsontarif!D126=Dynamisk!$E$74,Data_sæsontarif!D126=Dynamisk!$E$75),Data_sæsontarif!M126,#N/A)</f>
        <v>100.14415855257215</v>
      </c>
      <c r="AB126" t="e">
        <f>IF(OR(Data_sæsontarif!D126=Dynamisk!$E$68,Data_sæsontarif!D126=Dynamisk!$E$69,Data_sæsontarif!D126=Dynamisk!$E$70,Data_sæsontarif!D126=Dynamisk!$E$71),Data_sæsontarif!M126,#N/A)</f>
        <v>#N/A</v>
      </c>
    </row>
    <row r="127" spans="1:28" x14ac:dyDescent="0.15">
      <c r="A127">
        <v>121</v>
      </c>
      <c r="B127">
        <v>121</v>
      </c>
      <c r="C127" t="s">
        <v>176</v>
      </c>
      <c r="D127" t="str">
        <f t="shared" si="11"/>
        <v>05</v>
      </c>
      <c r="E127" s="1">
        <v>7.3666666666666663</v>
      </c>
      <c r="F127" s="2">
        <f t="shared" si="6"/>
        <v>9.6333333333333329</v>
      </c>
      <c r="G127" s="1">
        <f>Dynamisk!$C$14</f>
        <v>27.397260273972602</v>
      </c>
      <c r="H127" s="1">
        <f t="shared" si="7"/>
        <v>1.1415525114155252</v>
      </c>
      <c r="I127" s="2">
        <f>Dynamisk!$C$15</f>
        <v>34.246575342465754</v>
      </c>
      <c r="J127" s="2">
        <f>F127/$F$4*Dynamisk!$C$16</f>
        <v>116.07372589380407</v>
      </c>
      <c r="K127" s="2">
        <f t="shared" si="8"/>
        <v>4.8364052455751692</v>
      </c>
      <c r="L127" s="2">
        <f>F127/$F$4*Dynamisk!$C$17</f>
        <v>145.09215736725508</v>
      </c>
      <c r="M127" s="2">
        <f>(F127/$F$4)*Dynamisk!$C$16+G127</f>
        <v>143.47098616777666</v>
      </c>
      <c r="N127" s="2">
        <f>Dynamisk!$C$20/365</f>
        <v>34.246575342465754</v>
      </c>
      <c r="O127" s="2">
        <f t="shared" si="9"/>
        <v>1.4269406392694064</v>
      </c>
      <c r="P127" s="2">
        <f>(F127/$F$4)*Dynamisk!$C$16+G127</f>
        <v>143.47098616777666</v>
      </c>
      <c r="Q127" s="2">
        <f t="shared" si="10"/>
        <v>177.7175615102424</v>
      </c>
      <c r="R127" s="17" t="e">
        <f>IF(P127&lt;=Dynamisk!$F$51,Data_kronologisk!P127,#N/A)</f>
        <v>#N/A</v>
      </c>
      <c r="S127" s="22">
        <f>IF(AND(P127&gt;=Dynamisk!$F$51,P127&lt;=Dynamisk!$F$50),P127,#N/A)</f>
        <v>143.47098616777666</v>
      </c>
      <c r="T127" s="22" t="e">
        <f>IF(AND(P127&gt;=Dynamisk!$F$50,P127&lt;=Dynamisk!$F$49),P127,#N/A)</f>
        <v>#N/A</v>
      </c>
      <c r="U127" s="23" t="e">
        <f>IF(P127&gt;=Dynamisk!$F$49,P127,#N/A)</f>
        <v>#N/A</v>
      </c>
      <c r="V127" s="17">
        <f>IF(Q127&gt;=Dynamisk!$F$41,Dynamisk!$F$41,Q127)</f>
        <v>74.703333321584452</v>
      </c>
      <c r="W127" s="22">
        <f>(IF(AND(Q127&gt;=Dynamisk!$F$41,Q127&lt;=Dynamisk!$F$40),Q127,(IF(Q127&gt;Dynamisk!$F$40,Dynamisk!$F$40,#N/A))))-V127</f>
        <v>103.01422818865795</v>
      </c>
      <c r="X127" s="22" t="e">
        <f>(IF(AND(Q127&gt;=Dynamisk!$F$40,Q127&lt;=Dynamisk!$F$39),Q127,(IF(Q127&gt;Dynamisk!$F$39,Dynamisk!$F$39,#N/A))))-W127-V127</f>
        <v>#N/A</v>
      </c>
      <c r="Y127" s="23" t="e">
        <f>(IF(AND(Q127&gt;=Dynamisk!$F$39,Q127&lt;=Dynamisk!$F$38),Q127,(IF(Q127&gt;Dynamisk!$F$38,Dynamisk!$F$38,#N/A))))-W127-V127-X127</f>
        <v>#N/A</v>
      </c>
      <c r="Z127" t="e">
        <f>IF(OR(Data_sæsontarif!D127=Dynamisk!$E$76,Data_sæsontarif!D127=Dynamisk!$E$77,Data_sæsontarif!D127=Dynamisk!$E$78,Data_sæsontarif!D127=Dynamisk!$E$79),Data_sæsontarif!M127,#N/A)</f>
        <v>#N/A</v>
      </c>
      <c r="AA127">
        <f>IF(OR(Data_sæsontarif!D127=Dynamisk!$E$72,Data_sæsontarif!D127=Dynamisk!$E$73,Data_sæsontarif!D127=Dynamisk!$E$74,Data_sæsontarif!D127=Dynamisk!$E$75),Data_sæsontarif!M127,#N/A)</f>
        <v>143.47098616777666</v>
      </c>
      <c r="AB127" t="e">
        <f>IF(OR(Data_sæsontarif!D127=Dynamisk!$E$68,Data_sæsontarif!D127=Dynamisk!$E$69,Data_sæsontarif!D127=Dynamisk!$E$70,Data_sæsontarif!D127=Dynamisk!$E$71),Data_sæsontarif!M127,#N/A)</f>
        <v>#N/A</v>
      </c>
    </row>
    <row r="128" spans="1:28" x14ac:dyDescent="0.15">
      <c r="A128">
        <v>122</v>
      </c>
      <c r="B128">
        <v>122</v>
      </c>
      <c r="C128" t="s">
        <v>177</v>
      </c>
      <c r="D128" t="str">
        <f t="shared" si="11"/>
        <v>05</v>
      </c>
      <c r="E128" s="1">
        <v>8.5250000000000004</v>
      </c>
      <c r="F128" s="2">
        <f t="shared" si="6"/>
        <v>8.4749999999999996</v>
      </c>
      <c r="G128" s="1">
        <f>Dynamisk!$C$14</f>
        <v>27.397260273972602</v>
      </c>
      <c r="H128" s="1">
        <f t="shared" si="7"/>
        <v>1.1415525114155252</v>
      </c>
      <c r="I128" s="2">
        <f>Dynamisk!$C$15</f>
        <v>34.246575342465754</v>
      </c>
      <c r="J128" s="2">
        <f>F128/$F$4*Dynamisk!$C$16</f>
        <v>102.11676404325151</v>
      </c>
      <c r="K128" s="2">
        <f t="shared" si="8"/>
        <v>4.2548651684688128</v>
      </c>
      <c r="L128" s="2">
        <f>F128/$F$4*Dynamisk!$C$17</f>
        <v>127.64595505406439</v>
      </c>
      <c r="M128" s="2">
        <f>(F128/$F$4)*Dynamisk!$C$16+G128</f>
        <v>129.51402431722411</v>
      </c>
      <c r="N128" s="2">
        <f>Dynamisk!$C$20/365</f>
        <v>34.246575342465754</v>
      </c>
      <c r="O128" s="2">
        <f t="shared" si="9"/>
        <v>1.4269406392694064</v>
      </c>
      <c r="P128" s="2">
        <f>(F128/$F$4)*Dynamisk!$C$16+G128</f>
        <v>129.51402431722411</v>
      </c>
      <c r="Q128" s="2">
        <f t="shared" si="10"/>
        <v>163.76059965968986</v>
      </c>
      <c r="R128" s="17" t="e">
        <f>IF(P128&lt;=Dynamisk!$F$51,Data_kronologisk!P128,#N/A)</f>
        <v>#N/A</v>
      </c>
      <c r="S128" s="22">
        <f>IF(AND(P128&gt;=Dynamisk!$F$51,P128&lt;=Dynamisk!$F$50),P128,#N/A)</f>
        <v>129.51402431722411</v>
      </c>
      <c r="T128" s="22" t="e">
        <f>IF(AND(P128&gt;=Dynamisk!$F$50,P128&lt;=Dynamisk!$F$49),P128,#N/A)</f>
        <v>#N/A</v>
      </c>
      <c r="U128" s="23" t="e">
        <f>IF(P128&gt;=Dynamisk!$F$49,P128,#N/A)</f>
        <v>#N/A</v>
      </c>
      <c r="V128" s="17">
        <f>IF(Q128&gt;=Dynamisk!$F$41,Dynamisk!$F$41,Q128)</f>
        <v>74.703333321584452</v>
      </c>
      <c r="W128" s="22">
        <f>(IF(AND(Q128&gt;=Dynamisk!$F$41,Q128&lt;=Dynamisk!$F$40),Q128,(IF(Q128&gt;Dynamisk!$F$40,Dynamisk!$F$40,#N/A))))-V128</f>
        <v>89.057266338105407</v>
      </c>
      <c r="X128" s="22" t="e">
        <f>(IF(AND(Q128&gt;=Dynamisk!$F$40,Q128&lt;=Dynamisk!$F$39),Q128,(IF(Q128&gt;Dynamisk!$F$39,Dynamisk!$F$39,#N/A))))-W128-V128</f>
        <v>#N/A</v>
      </c>
      <c r="Y128" s="23" t="e">
        <f>(IF(AND(Q128&gt;=Dynamisk!$F$39,Q128&lt;=Dynamisk!$F$38),Q128,(IF(Q128&gt;Dynamisk!$F$38,Dynamisk!$F$38,#N/A))))-W128-V128-X128</f>
        <v>#N/A</v>
      </c>
      <c r="Z128" t="e">
        <f>IF(OR(Data_sæsontarif!D128=Dynamisk!$E$76,Data_sæsontarif!D128=Dynamisk!$E$77,Data_sæsontarif!D128=Dynamisk!$E$78,Data_sæsontarif!D128=Dynamisk!$E$79),Data_sæsontarif!M128,#N/A)</f>
        <v>#N/A</v>
      </c>
      <c r="AA128">
        <f>IF(OR(Data_sæsontarif!D128=Dynamisk!$E$72,Data_sæsontarif!D128=Dynamisk!$E$73,Data_sæsontarif!D128=Dynamisk!$E$74,Data_sæsontarif!D128=Dynamisk!$E$75),Data_sæsontarif!M128,#N/A)</f>
        <v>129.51402431722411</v>
      </c>
      <c r="AB128" t="e">
        <f>IF(OR(Data_sæsontarif!D128=Dynamisk!$E$68,Data_sæsontarif!D128=Dynamisk!$E$69,Data_sæsontarif!D128=Dynamisk!$E$70,Data_sæsontarif!D128=Dynamisk!$E$71),Data_sæsontarif!M128,#N/A)</f>
        <v>#N/A</v>
      </c>
    </row>
    <row r="129" spans="1:28" x14ac:dyDescent="0.15">
      <c r="A129">
        <v>123</v>
      </c>
      <c r="B129">
        <v>123</v>
      </c>
      <c r="C129" t="s">
        <v>178</v>
      </c>
      <c r="D129" t="str">
        <f t="shared" si="11"/>
        <v>05</v>
      </c>
      <c r="E129" s="1">
        <v>12.249999999999998</v>
      </c>
      <c r="F129" s="2">
        <f t="shared" si="6"/>
        <v>4.7500000000000018</v>
      </c>
      <c r="G129" s="1">
        <f>Dynamisk!$C$14</f>
        <v>27.397260273972602</v>
      </c>
      <c r="H129" s="1">
        <f t="shared" si="7"/>
        <v>1.1415525114155252</v>
      </c>
      <c r="I129" s="2">
        <f>Dynamisk!$C$15</f>
        <v>34.246575342465754</v>
      </c>
      <c r="J129" s="2">
        <f>F129/$F$4*Dynamisk!$C$16</f>
        <v>57.233584567014141</v>
      </c>
      <c r="K129" s="2">
        <f t="shared" si="8"/>
        <v>2.3847326902922559</v>
      </c>
      <c r="L129" s="2">
        <f>F129/$F$4*Dynamisk!$C$17</f>
        <v>71.541980708767682</v>
      </c>
      <c r="M129" s="2">
        <f>(F129/$F$4)*Dynamisk!$C$16+G129</f>
        <v>84.63084484098674</v>
      </c>
      <c r="N129" s="2">
        <f>Dynamisk!$C$20/365</f>
        <v>34.246575342465754</v>
      </c>
      <c r="O129" s="2">
        <f t="shared" si="9"/>
        <v>1.4269406392694064</v>
      </c>
      <c r="P129" s="2">
        <f>(F129/$F$4)*Dynamisk!$C$16+G129</f>
        <v>84.63084484098674</v>
      </c>
      <c r="Q129" s="2">
        <f t="shared" si="10"/>
        <v>118.8774201834525</v>
      </c>
      <c r="R129" s="17" t="e">
        <f>IF(P129&lt;=Dynamisk!$F$51,Data_kronologisk!P129,#N/A)</f>
        <v>#N/A</v>
      </c>
      <c r="S129" s="22">
        <f>IF(AND(P129&gt;=Dynamisk!$F$51,P129&lt;=Dynamisk!$F$50),P129,#N/A)</f>
        <v>84.63084484098674</v>
      </c>
      <c r="T129" s="22" t="e">
        <f>IF(AND(P129&gt;=Dynamisk!$F$50,P129&lt;=Dynamisk!$F$49),P129,#N/A)</f>
        <v>#N/A</v>
      </c>
      <c r="U129" s="23" t="e">
        <f>IF(P129&gt;=Dynamisk!$F$49,P129,#N/A)</f>
        <v>#N/A</v>
      </c>
      <c r="V129" s="17">
        <f>IF(Q129&gt;=Dynamisk!$F$41,Dynamisk!$F$41,Q129)</f>
        <v>74.703333321584452</v>
      </c>
      <c r="W129" s="22">
        <f>(IF(AND(Q129&gt;=Dynamisk!$F$41,Q129&lt;=Dynamisk!$F$40),Q129,(IF(Q129&gt;Dynamisk!$F$40,Dynamisk!$F$40,#N/A))))-V129</f>
        <v>44.174086861868048</v>
      </c>
      <c r="X129" s="22" t="e">
        <f>(IF(AND(Q129&gt;=Dynamisk!$F$40,Q129&lt;=Dynamisk!$F$39),Q129,(IF(Q129&gt;Dynamisk!$F$39,Dynamisk!$F$39,#N/A))))-W129-V129</f>
        <v>#N/A</v>
      </c>
      <c r="Y129" s="23" t="e">
        <f>(IF(AND(Q129&gt;=Dynamisk!$F$39,Q129&lt;=Dynamisk!$F$38),Q129,(IF(Q129&gt;Dynamisk!$F$38,Dynamisk!$F$38,#N/A))))-W129-V129-X129</f>
        <v>#N/A</v>
      </c>
      <c r="Z129" t="e">
        <f>IF(OR(Data_sæsontarif!D129=Dynamisk!$E$76,Data_sæsontarif!D129=Dynamisk!$E$77,Data_sæsontarif!D129=Dynamisk!$E$78,Data_sæsontarif!D129=Dynamisk!$E$79),Data_sæsontarif!M129,#N/A)</f>
        <v>#N/A</v>
      </c>
      <c r="AA129">
        <f>IF(OR(Data_sæsontarif!D129=Dynamisk!$E$72,Data_sæsontarif!D129=Dynamisk!$E$73,Data_sæsontarif!D129=Dynamisk!$E$74,Data_sæsontarif!D129=Dynamisk!$E$75),Data_sæsontarif!M129,#N/A)</f>
        <v>84.63084484098674</v>
      </c>
      <c r="AB129" t="e">
        <f>IF(OR(Data_sæsontarif!D129=Dynamisk!$E$68,Data_sæsontarif!D129=Dynamisk!$E$69,Data_sæsontarif!D129=Dynamisk!$E$70,Data_sæsontarif!D129=Dynamisk!$E$71),Data_sæsontarif!M129,#N/A)</f>
        <v>#N/A</v>
      </c>
    </row>
    <row r="130" spans="1:28" x14ac:dyDescent="0.15">
      <c r="A130">
        <v>124</v>
      </c>
      <c r="B130">
        <v>124</v>
      </c>
      <c r="C130" t="s">
        <v>179</v>
      </c>
      <c r="D130" t="str">
        <f t="shared" si="11"/>
        <v>05</v>
      </c>
      <c r="E130" s="1">
        <v>14.079166666666667</v>
      </c>
      <c r="F130" s="2">
        <f t="shared" si="6"/>
        <v>2.9208333333333325</v>
      </c>
      <c r="G130" s="1">
        <f>Dynamisk!$C$14</f>
        <v>27.397260273972602</v>
      </c>
      <c r="H130" s="1">
        <f t="shared" si="7"/>
        <v>1.1415525114155252</v>
      </c>
      <c r="I130" s="2">
        <f>Dynamisk!$C$15</f>
        <v>34.246575342465754</v>
      </c>
      <c r="J130" s="2">
        <f>F130/$F$4*Dynamisk!$C$16</f>
        <v>35.193634018839376</v>
      </c>
      <c r="K130" s="2">
        <f t="shared" si="8"/>
        <v>1.4664014174516407</v>
      </c>
      <c r="L130" s="2">
        <f>F130/$F$4*Dynamisk!$C$17</f>
        <v>43.992042523549216</v>
      </c>
      <c r="M130" s="2">
        <f>(F130/$F$4)*Dynamisk!$C$16+G130</f>
        <v>62.590894292811981</v>
      </c>
      <c r="N130" s="2">
        <f>Dynamisk!$C$20/365</f>
        <v>34.246575342465754</v>
      </c>
      <c r="O130" s="2">
        <f t="shared" si="9"/>
        <v>1.4269406392694064</v>
      </c>
      <c r="P130" s="2">
        <f>(F130/$F$4)*Dynamisk!$C$16+G130</f>
        <v>62.590894292811981</v>
      </c>
      <c r="Q130" s="2">
        <f t="shared" si="10"/>
        <v>96.837469635277728</v>
      </c>
      <c r="R130" s="17">
        <f>IF(P130&lt;=Dynamisk!$F$51,Data_kronologisk!P130,#N/A)</f>
        <v>62.590894292811981</v>
      </c>
      <c r="S130" s="22" t="e">
        <f>IF(AND(P130&gt;=Dynamisk!$F$51,P130&lt;=Dynamisk!$F$50),P130,#N/A)</f>
        <v>#N/A</v>
      </c>
      <c r="T130" s="22" t="e">
        <f>IF(AND(P130&gt;=Dynamisk!$F$50,P130&lt;=Dynamisk!$F$49),P130,#N/A)</f>
        <v>#N/A</v>
      </c>
      <c r="U130" s="23" t="e">
        <f>IF(P130&gt;=Dynamisk!$F$49,P130,#N/A)</f>
        <v>#N/A</v>
      </c>
      <c r="V130" s="17">
        <f>IF(Q130&gt;=Dynamisk!$F$41,Dynamisk!$F$41,Q130)</f>
        <v>74.703333321584452</v>
      </c>
      <c r="W130" s="22">
        <f>(IF(AND(Q130&gt;=Dynamisk!$F$41,Q130&lt;=Dynamisk!$F$40),Q130,(IF(Q130&gt;Dynamisk!$F$40,Dynamisk!$F$40,#N/A))))-V130</f>
        <v>22.134136313693276</v>
      </c>
      <c r="X130" s="22" t="e">
        <f>(IF(AND(Q130&gt;=Dynamisk!$F$40,Q130&lt;=Dynamisk!$F$39),Q130,(IF(Q130&gt;Dynamisk!$F$39,Dynamisk!$F$39,#N/A))))-W130-V130</f>
        <v>#N/A</v>
      </c>
      <c r="Y130" s="23" t="e">
        <f>(IF(AND(Q130&gt;=Dynamisk!$F$39,Q130&lt;=Dynamisk!$F$38),Q130,(IF(Q130&gt;Dynamisk!$F$38,Dynamisk!$F$38,#N/A))))-W130-V130-X130</f>
        <v>#N/A</v>
      </c>
      <c r="Z130" t="e">
        <f>IF(OR(Data_sæsontarif!D130=Dynamisk!$E$76,Data_sæsontarif!D130=Dynamisk!$E$77,Data_sæsontarif!D130=Dynamisk!$E$78,Data_sæsontarif!D130=Dynamisk!$E$79),Data_sæsontarif!M130,#N/A)</f>
        <v>#N/A</v>
      </c>
      <c r="AA130">
        <f>IF(OR(Data_sæsontarif!D130=Dynamisk!$E$72,Data_sæsontarif!D130=Dynamisk!$E$73,Data_sæsontarif!D130=Dynamisk!$E$74,Data_sæsontarif!D130=Dynamisk!$E$75),Data_sæsontarif!M130,#N/A)</f>
        <v>62.590894292811981</v>
      </c>
      <c r="AB130" t="e">
        <f>IF(OR(Data_sæsontarif!D130=Dynamisk!$E$68,Data_sæsontarif!D130=Dynamisk!$E$69,Data_sæsontarif!D130=Dynamisk!$E$70,Data_sæsontarif!D130=Dynamisk!$E$71),Data_sæsontarif!M130,#N/A)</f>
        <v>#N/A</v>
      </c>
    </row>
    <row r="131" spans="1:28" x14ac:dyDescent="0.15">
      <c r="A131">
        <v>125</v>
      </c>
      <c r="B131">
        <v>125</v>
      </c>
      <c r="C131" t="s">
        <v>180</v>
      </c>
      <c r="D131" t="str">
        <f t="shared" si="11"/>
        <v>05</v>
      </c>
      <c r="E131" s="1">
        <v>14.691666666666665</v>
      </c>
      <c r="F131" s="2">
        <f t="shared" si="6"/>
        <v>2.3083333333333353</v>
      </c>
      <c r="G131" s="1">
        <f>Dynamisk!$C$14</f>
        <v>27.397260273972602</v>
      </c>
      <c r="H131" s="1">
        <f t="shared" si="7"/>
        <v>1.1415525114155252</v>
      </c>
      <c r="I131" s="2">
        <f>Dynamisk!$C$15</f>
        <v>34.246575342465754</v>
      </c>
      <c r="J131" s="2">
        <f>F131/$F$4*Dynamisk!$C$16</f>
        <v>27.813513903619167</v>
      </c>
      <c r="K131" s="2">
        <f t="shared" si="8"/>
        <v>1.1588964126507986</v>
      </c>
      <c r="L131" s="2">
        <f>F131/$F$4*Dynamisk!$C$17</f>
        <v>34.766892379523959</v>
      </c>
      <c r="M131" s="2">
        <f>(F131/$F$4)*Dynamisk!$C$16+G131</f>
        <v>55.210774177591773</v>
      </c>
      <c r="N131" s="2">
        <f>Dynamisk!$C$20/365</f>
        <v>34.246575342465754</v>
      </c>
      <c r="O131" s="2">
        <f t="shared" si="9"/>
        <v>1.4269406392694064</v>
      </c>
      <c r="P131" s="2">
        <f>(F131/$F$4)*Dynamisk!$C$16+G131</f>
        <v>55.210774177591773</v>
      </c>
      <c r="Q131" s="2">
        <f t="shared" si="10"/>
        <v>89.457349520057505</v>
      </c>
      <c r="R131" s="17">
        <f>IF(P131&lt;=Dynamisk!$F$51,Data_kronologisk!P131,#N/A)</f>
        <v>55.210774177591773</v>
      </c>
      <c r="S131" s="22" t="e">
        <f>IF(AND(P131&gt;=Dynamisk!$F$51,P131&lt;=Dynamisk!$F$50),P131,#N/A)</f>
        <v>#N/A</v>
      </c>
      <c r="T131" s="22" t="e">
        <f>IF(AND(P131&gt;=Dynamisk!$F$50,P131&lt;=Dynamisk!$F$49),P131,#N/A)</f>
        <v>#N/A</v>
      </c>
      <c r="U131" s="23" t="e">
        <f>IF(P131&gt;=Dynamisk!$F$49,P131,#N/A)</f>
        <v>#N/A</v>
      </c>
      <c r="V131" s="17">
        <f>IF(Q131&gt;=Dynamisk!$F$41,Dynamisk!$F$41,Q131)</f>
        <v>74.703333321584452</v>
      </c>
      <c r="W131" s="22">
        <f>(IF(AND(Q131&gt;=Dynamisk!$F$41,Q131&lt;=Dynamisk!$F$40),Q131,(IF(Q131&gt;Dynamisk!$F$40,Dynamisk!$F$40,#N/A))))-V131</f>
        <v>14.754016198473053</v>
      </c>
      <c r="X131" s="22" t="e">
        <f>(IF(AND(Q131&gt;=Dynamisk!$F$40,Q131&lt;=Dynamisk!$F$39),Q131,(IF(Q131&gt;Dynamisk!$F$39,Dynamisk!$F$39,#N/A))))-W131-V131</f>
        <v>#N/A</v>
      </c>
      <c r="Y131" s="23" t="e">
        <f>(IF(AND(Q131&gt;=Dynamisk!$F$39,Q131&lt;=Dynamisk!$F$38),Q131,(IF(Q131&gt;Dynamisk!$F$38,Dynamisk!$F$38,#N/A))))-W131-V131-X131</f>
        <v>#N/A</v>
      </c>
      <c r="Z131" t="e">
        <f>IF(OR(Data_sæsontarif!D131=Dynamisk!$E$76,Data_sæsontarif!D131=Dynamisk!$E$77,Data_sæsontarif!D131=Dynamisk!$E$78,Data_sæsontarif!D131=Dynamisk!$E$79),Data_sæsontarif!M131,#N/A)</f>
        <v>#N/A</v>
      </c>
      <c r="AA131">
        <f>IF(OR(Data_sæsontarif!D131=Dynamisk!$E$72,Data_sæsontarif!D131=Dynamisk!$E$73,Data_sæsontarif!D131=Dynamisk!$E$74,Data_sæsontarif!D131=Dynamisk!$E$75),Data_sæsontarif!M131,#N/A)</f>
        <v>55.210774177591773</v>
      </c>
      <c r="AB131" t="e">
        <f>IF(OR(Data_sæsontarif!D131=Dynamisk!$E$68,Data_sæsontarif!D131=Dynamisk!$E$69,Data_sæsontarif!D131=Dynamisk!$E$70,Data_sæsontarif!D131=Dynamisk!$E$71),Data_sæsontarif!M131,#N/A)</f>
        <v>#N/A</v>
      </c>
    </row>
    <row r="132" spans="1:28" x14ac:dyDescent="0.15">
      <c r="A132">
        <v>126</v>
      </c>
      <c r="B132">
        <v>126</v>
      </c>
      <c r="C132" t="s">
        <v>181</v>
      </c>
      <c r="D132" t="str">
        <f t="shared" si="11"/>
        <v>05</v>
      </c>
      <c r="E132" s="1">
        <v>14.566666666666668</v>
      </c>
      <c r="F132" s="2">
        <f t="shared" si="6"/>
        <v>2.4333333333333318</v>
      </c>
      <c r="G132" s="1">
        <f>Dynamisk!$C$14</f>
        <v>27.397260273972602</v>
      </c>
      <c r="H132" s="1">
        <f t="shared" si="7"/>
        <v>1.1415525114155252</v>
      </c>
      <c r="I132" s="2">
        <f>Dynamisk!$C$15</f>
        <v>34.246575342465754</v>
      </c>
      <c r="J132" s="2">
        <f>F132/$F$4*Dynamisk!$C$16</f>
        <v>29.319660865908972</v>
      </c>
      <c r="K132" s="2">
        <f t="shared" si="8"/>
        <v>1.2216525360795405</v>
      </c>
      <c r="L132" s="2">
        <f>F132/$F$4*Dynamisk!$C$17</f>
        <v>36.649576082386211</v>
      </c>
      <c r="M132" s="2">
        <f>(F132/$F$4)*Dynamisk!$C$16+G132</f>
        <v>56.716921139881578</v>
      </c>
      <c r="N132" s="2">
        <f>Dynamisk!$C$20/365</f>
        <v>34.246575342465754</v>
      </c>
      <c r="O132" s="2">
        <f t="shared" si="9"/>
        <v>1.4269406392694064</v>
      </c>
      <c r="P132" s="2">
        <f>(F132/$F$4)*Dynamisk!$C$16+G132</f>
        <v>56.716921139881578</v>
      </c>
      <c r="Q132" s="2">
        <f t="shared" si="10"/>
        <v>90.963496482347324</v>
      </c>
      <c r="R132" s="17">
        <f>IF(P132&lt;=Dynamisk!$F$51,Data_kronologisk!P132,#N/A)</f>
        <v>56.716921139881578</v>
      </c>
      <c r="S132" s="22" t="e">
        <f>IF(AND(P132&gt;=Dynamisk!$F$51,P132&lt;=Dynamisk!$F$50),P132,#N/A)</f>
        <v>#N/A</v>
      </c>
      <c r="T132" s="22" t="e">
        <f>IF(AND(P132&gt;=Dynamisk!$F$50,P132&lt;=Dynamisk!$F$49),P132,#N/A)</f>
        <v>#N/A</v>
      </c>
      <c r="U132" s="23" t="e">
        <f>IF(P132&gt;=Dynamisk!$F$49,P132,#N/A)</f>
        <v>#N/A</v>
      </c>
      <c r="V132" s="17">
        <f>IF(Q132&gt;=Dynamisk!$F$41,Dynamisk!$F$41,Q132)</f>
        <v>74.703333321584452</v>
      </c>
      <c r="W132" s="22">
        <f>(IF(AND(Q132&gt;=Dynamisk!$F$41,Q132&lt;=Dynamisk!$F$40),Q132,(IF(Q132&gt;Dynamisk!$F$40,Dynamisk!$F$40,#N/A))))-V132</f>
        <v>16.260163160762872</v>
      </c>
      <c r="X132" s="22" t="e">
        <f>(IF(AND(Q132&gt;=Dynamisk!$F$40,Q132&lt;=Dynamisk!$F$39),Q132,(IF(Q132&gt;Dynamisk!$F$39,Dynamisk!$F$39,#N/A))))-W132-V132</f>
        <v>#N/A</v>
      </c>
      <c r="Y132" s="23" t="e">
        <f>(IF(AND(Q132&gt;=Dynamisk!$F$39,Q132&lt;=Dynamisk!$F$38),Q132,(IF(Q132&gt;Dynamisk!$F$38,Dynamisk!$F$38,#N/A))))-W132-V132-X132</f>
        <v>#N/A</v>
      </c>
      <c r="Z132" t="e">
        <f>IF(OR(Data_sæsontarif!D132=Dynamisk!$E$76,Data_sæsontarif!D132=Dynamisk!$E$77,Data_sæsontarif!D132=Dynamisk!$E$78,Data_sæsontarif!D132=Dynamisk!$E$79),Data_sæsontarif!M132,#N/A)</f>
        <v>#N/A</v>
      </c>
      <c r="AA132">
        <f>IF(OR(Data_sæsontarif!D132=Dynamisk!$E$72,Data_sæsontarif!D132=Dynamisk!$E$73,Data_sæsontarif!D132=Dynamisk!$E$74,Data_sæsontarif!D132=Dynamisk!$E$75),Data_sæsontarif!M132,#N/A)</f>
        <v>56.716921139881578</v>
      </c>
      <c r="AB132" t="e">
        <f>IF(OR(Data_sæsontarif!D132=Dynamisk!$E$68,Data_sæsontarif!D132=Dynamisk!$E$69,Data_sæsontarif!D132=Dynamisk!$E$70,Data_sæsontarif!D132=Dynamisk!$E$71),Data_sæsontarif!M132,#N/A)</f>
        <v>#N/A</v>
      </c>
    </row>
    <row r="133" spans="1:28" x14ac:dyDescent="0.15">
      <c r="A133">
        <v>127</v>
      </c>
      <c r="B133">
        <v>127</v>
      </c>
      <c r="C133" t="s">
        <v>182</v>
      </c>
      <c r="D133" t="str">
        <f t="shared" si="11"/>
        <v>05</v>
      </c>
      <c r="E133" s="1">
        <v>15.75</v>
      </c>
      <c r="F133" s="2">
        <f t="shared" si="6"/>
        <v>1.25</v>
      </c>
      <c r="G133" s="1">
        <f>Dynamisk!$C$14</f>
        <v>27.397260273972602</v>
      </c>
      <c r="H133" s="1">
        <f t="shared" si="7"/>
        <v>1.1415525114155252</v>
      </c>
      <c r="I133" s="2">
        <f>Dynamisk!$C$15</f>
        <v>34.246575342465754</v>
      </c>
      <c r="J133" s="2">
        <f>F133/$F$4*Dynamisk!$C$16</f>
        <v>15.061469622898453</v>
      </c>
      <c r="K133" s="2">
        <f t="shared" si="8"/>
        <v>0.6275612342874356</v>
      </c>
      <c r="L133" s="2">
        <f>F133/$F$4*Dynamisk!$C$17</f>
        <v>18.826837028623068</v>
      </c>
      <c r="M133" s="2">
        <f>(F133/$F$4)*Dynamisk!$C$16+G133</f>
        <v>42.458729896871056</v>
      </c>
      <c r="N133" s="2">
        <f>Dynamisk!$C$20/365</f>
        <v>34.246575342465754</v>
      </c>
      <c r="O133" s="2">
        <f t="shared" si="9"/>
        <v>1.4269406392694064</v>
      </c>
      <c r="P133" s="2">
        <f>(F133/$F$4)*Dynamisk!$C$16+G133</f>
        <v>42.458729896871056</v>
      </c>
      <c r="Q133" s="2">
        <f t="shared" si="10"/>
        <v>76.705305239336809</v>
      </c>
      <c r="R133" s="17">
        <f>IF(P133&lt;=Dynamisk!$F$51,Data_kronologisk!P133,#N/A)</f>
        <v>42.458729896871056</v>
      </c>
      <c r="S133" s="22" t="e">
        <f>IF(AND(P133&gt;=Dynamisk!$F$51,P133&lt;=Dynamisk!$F$50),P133,#N/A)</f>
        <v>#N/A</v>
      </c>
      <c r="T133" s="22" t="e">
        <f>IF(AND(P133&gt;=Dynamisk!$F$50,P133&lt;=Dynamisk!$F$49),P133,#N/A)</f>
        <v>#N/A</v>
      </c>
      <c r="U133" s="23" t="e">
        <f>IF(P133&gt;=Dynamisk!$F$49,P133,#N/A)</f>
        <v>#N/A</v>
      </c>
      <c r="V133" s="17">
        <f>IF(Q133&gt;=Dynamisk!$F$41,Dynamisk!$F$41,Q133)</f>
        <v>74.703333321584452</v>
      </c>
      <c r="W133" s="22">
        <f>(IF(AND(Q133&gt;=Dynamisk!$F$41,Q133&lt;=Dynamisk!$F$40),Q133,(IF(Q133&gt;Dynamisk!$F$40,Dynamisk!$F$40,#N/A))))-V133</f>
        <v>2.0019719177523569</v>
      </c>
      <c r="X133" s="22" t="e">
        <f>(IF(AND(Q133&gt;=Dynamisk!$F$40,Q133&lt;=Dynamisk!$F$39),Q133,(IF(Q133&gt;Dynamisk!$F$39,Dynamisk!$F$39,#N/A))))-W133-V133</f>
        <v>#N/A</v>
      </c>
      <c r="Y133" s="23" t="e">
        <f>(IF(AND(Q133&gt;=Dynamisk!$F$39,Q133&lt;=Dynamisk!$F$38),Q133,(IF(Q133&gt;Dynamisk!$F$38,Dynamisk!$F$38,#N/A))))-W133-V133-X133</f>
        <v>#N/A</v>
      </c>
      <c r="Z133" t="e">
        <f>IF(OR(Data_sæsontarif!D133=Dynamisk!$E$76,Data_sæsontarif!D133=Dynamisk!$E$77,Data_sæsontarif!D133=Dynamisk!$E$78,Data_sæsontarif!D133=Dynamisk!$E$79),Data_sæsontarif!M133,#N/A)</f>
        <v>#N/A</v>
      </c>
      <c r="AA133">
        <f>IF(OR(Data_sæsontarif!D133=Dynamisk!$E$72,Data_sæsontarif!D133=Dynamisk!$E$73,Data_sæsontarif!D133=Dynamisk!$E$74,Data_sæsontarif!D133=Dynamisk!$E$75),Data_sæsontarif!M133,#N/A)</f>
        <v>42.458729896871056</v>
      </c>
      <c r="AB133" t="e">
        <f>IF(OR(Data_sæsontarif!D133=Dynamisk!$E$68,Data_sæsontarif!D133=Dynamisk!$E$69,Data_sæsontarif!D133=Dynamisk!$E$70,Data_sæsontarif!D133=Dynamisk!$E$71),Data_sæsontarif!M133,#N/A)</f>
        <v>#N/A</v>
      </c>
    </row>
    <row r="134" spans="1:28" x14ac:dyDescent="0.15">
      <c r="A134">
        <v>128</v>
      </c>
      <c r="B134">
        <v>128</v>
      </c>
      <c r="C134" t="s">
        <v>183</v>
      </c>
      <c r="D134" t="str">
        <f t="shared" si="11"/>
        <v>05</v>
      </c>
      <c r="E134" s="1">
        <v>15.270833333333334</v>
      </c>
      <c r="F134" s="2">
        <f t="shared" si="6"/>
        <v>1.7291666666666661</v>
      </c>
      <c r="G134" s="1">
        <f>Dynamisk!$C$14</f>
        <v>27.397260273972602</v>
      </c>
      <c r="H134" s="1">
        <f t="shared" si="7"/>
        <v>1.1415525114155252</v>
      </c>
      <c r="I134" s="2">
        <f>Dynamisk!$C$15</f>
        <v>34.246575342465754</v>
      </c>
      <c r="J134" s="2">
        <f>F134/$F$4*Dynamisk!$C$16</f>
        <v>20.835032978342856</v>
      </c>
      <c r="K134" s="2">
        <f t="shared" si="8"/>
        <v>0.86812637409761895</v>
      </c>
      <c r="L134" s="2">
        <f>F134/$F$4*Dynamisk!$C$17</f>
        <v>26.043791222928569</v>
      </c>
      <c r="M134" s="2">
        <f>(F134/$F$4)*Dynamisk!$C$16+G134</f>
        <v>48.232293252315458</v>
      </c>
      <c r="N134" s="2">
        <f>Dynamisk!$C$20/365</f>
        <v>34.246575342465754</v>
      </c>
      <c r="O134" s="2">
        <f t="shared" si="9"/>
        <v>1.4269406392694064</v>
      </c>
      <c r="P134" s="2">
        <f>(F134/$F$4)*Dynamisk!$C$16+G134</f>
        <v>48.232293252315458</v>
      </c>
      <c r="Q134" s="2">
        <f t="shared" si="10"/>
        <v>82.478868594781204</v>
      </c>
      <c r="R134" s="17">
        <f>IF(P134&lt;=Dynamisk!$F$51,Data_kronologisk!P134,#N/A)</f>
        <v>48.232293252315458</v>
      </c>
      <c r="S134" s="22" t="e">
        <f>IF(AND(P134&gt;=Dynamisk!$F$51,P134&lt;=Dynamisk!$F$50),P134,#N/A)</f>
        <v>#N/A</v>
      </c>
      <c r="T134" s="22" t="e">
        <f>IF(AND(P134&gt;=Dynamisk!$F$50,P134&lt;=Dynamisk!$F$49),P134,#N/A)</f>
        <v>#N/A</v>
      </c>
      <c r="U134" s="23" t="e">
        <f>IF(P134&gt;=Dynamisk!$F$49,P134,#N/A)</f>
        <v>#N/A</v>
      </c>
      <c r="V134" s="17">
        <f>IF(Q134&gt;=Dynamisk!$F$41,Dynamisk!$F$41,Q134)</f>
        <v>74.703333321584452</v>
      </c>
      <c r="W134" s="22">
        <f>(IF(AND(Q134&gt;=Dynamisk!$F$41,Q134&lt;=Dynamisk!$F$40),Q134,(IF(Q134&gt;Dynamisk!$F$40,Dynamisk!$F$40,#N/A))))-V134</f>
        <v>7.775535273196752</v>
      </c>
      <c r="X134" s="22" t="e">
        <f>(IF(AND(Q134&gt;=Dynamisk!$F$40,Q134&lt;=Dynamisk!$F$39),Q134,(IF(Q134&gt;Dynamisk!$F$39,Dynamisk!$F$39,#N/A))))-W134-V134</f>
        <v>#N/A</v>
      </c>
      <c r="Y134" s="23" t="e">
        <f>(IF(AND(Q134&gt;=Dynamisk!$F$39,Q134&lt;=Dynamisk!$F$38),Q134,(IF(Q134&gt;Dynamisk!$F$38,Dynamisk!$F$38,#N/A))))-W134-V134-X134</f>
        <v>#N/A</v>
      </c>
      <c r="Z134" t="e">
        <f>IF(OR(Data_sæsontarif!D134=Dynamisk!$E$76,Data_sæsontarif!D134=Dynamisk!$E$77,Data_sæsontarif!D134=Dynamisk!$E$78,Data_sæsontarif!D134=Dynamisk!$E$79),Data_sæsontarif!M134,#N/A)</f>
        <v>#N/A</v>
      </c>
      <c r="AA134">
        <f>IF(OR(Data_sæsontarif!D134=Dynamisk!$E$72,Data_sæsontarif!D134=Dynamisk!$E$73,Data_sæsontarif!D134=Dynamisk!$E$74,Data_sæsontarif!D134=Dynamisk!$E$75),Data_sæsontarif!M134,#N/A)</f>
        <v>48.232293252315458</v>
      </c>
      <c r="AB134" t="e">
        <f>IF(OR(Data_sæsontarif!D134=Dynamisk!$E$68,Data_sæsontarif!D134=Dynamisk!$E$69,Data_sæsontarif!D134=Dynamisk!$E$70,Data_sæsontarif!D134=Dynamisk!$E$71),Data_sæsontarif!M134,#N/A)</f>
        <v>#N/A</v>
      </c>
    </row>
    <row r="135" spans="1:28" x14ac:dyDescent="0.15">
      <c r="A135">
        <v>129</v>
      </c>
      <c r="B135">
        <v>129</v>
      </c>
      <c r="C135" t="s">
        <v>184</v>
      </c>
      <c r="D135" t="str">
        <f t="shared" si="11"/>
        <v>05</v>
      </c>
      <c r="E135" s="1">
        <v>14.554166666666665</v>
      </c>
      <c r="F135" s="2">
        <f t="shared" ref="F135:F198" si="12">IF(E135&lt;=17,17-E135,0)</f>
        <v>2.4458333333333346</v>
      </c>
      <c r="G135" s="1">
        <f>Dynamisk!$C$14</f>
        <v>27.397260273972602</v>
      </c>
      <c r="H135" s="1">
        <f t="shared" ref="H135:H198" si="13">G135/24</f>
        <v>1.1415525114155252</v>
      </c>
      <c r="I135" s="2">
        <f>Dynamisk!$C$15</f>
        <v>34.246575342465754</v>
      </c>
      <c r="J135" s="2">
        <f>F135/$F$4*Dynamisk!$C$16</f>
        <v>29.470275562137992</v>
      </c>
      <c r="K135" s="2">
        <f t="shared" ref="K135:K198" si="14">J135/24</f>
        <v>1.2279281484224163</v>
      </c>
      <c r="L135" s="2">
        <f>F135/$F$4*Dynamisk!$C$17</f>
        <v>36.837844452672485</v>
      </c>
      <c r="M135" s="2">
        <f>(F135/$F$4)*Dynamisk!$C$16+G135</f>
        <v>56.867535836110591</v>
      </c>
      <c r="N135" s="2">
        <f>Dynamisk!$C$20/365</f>
        <v>34.246575342465754</v>
      </c>
      <c r="O135" s="2">
        <f t="shared" ref="O135:O198" si="15">N135/24</f>
        <v>1.4269406392694064</v>
      </c>
      <c r="P135" s="2">
        <f>(F135/$F$4)*Dynamisk!$C$16+G135</f>
        <v>56.867535836110591</v>
      </c>
      <c r="Q135" s="2">
        <f t="shared" ref="Q135:Q198" si="16">(O135+K135+H135)*24</f>
        <v>91.114111178576337</v>
      </c>
      <c r="R135" s="17">
        <f>IF(P135&lt;=Dynamisk!$F$51,Data_kronologisk!P135,#N/A)</f>
        <v>56.867535836110591</v>
      </c>
      <c r="S135" s="22" t="e">
        <f>IF(AND(P135&gt;=Dynamisk!$F$51,P135&lt;=Dynamisk!$F$50),P135,#N/A)</f>
        <v>#N/A</v>
      </c>
      <c r="T135" s="22" t="e">
        <f>IF(AND(P135&gt;=Dynamisk!$F$50,P135&lt;=Dynamisk!$F$49),P135,#N/A)</f>
        <v>#N/A</v>
      </c>
      <c r="U135" s="23" t="e">
        <f>IF(P135&gt;=Dynamisk!$F$49,P135,#N/A)</f>
        <v>#N/A</v>
      </c>
      <c r="V135" s="17">
        <f>IF(Q135&gt;=Dynamisk!$F$41,Dynamisk!$F$41,Q135)</f>
        <v>74.703333321584452</v>
      </c>
      <c r="W135" s="22">
        <f>(IF(AND(Q135&gt;=Dynamisk!$F$41,Q135&lt;=Dynamisk!$F$40),Q135,(IF(Q135&gt;Dynamisk!$F$40,Dynamisk!$F$40,#N/A))))-V135</f>
        <v>16.410777856991885</v>
      </c>
      <c r="X135" s="22" t="e">
        <f>(IF(AND(Q135&gt;=Dynamisk!$F$40,Q135&lt;=Dynamisk!$F$39),Q135,(IF(Q135&gt;Dynamisk!$F$39,Dynamisk!$F$39,#N/A))))-W135-V135</f>
        <v>#N/A</v>
      </c>
      <c r="Y135" s="23" t="e">
        <f>(IF(AND(Q135&gt;=Dynamisk!$F$39,Q135&lt;=Dynamisk!$F$38),Q135,(IF(Q135&gt;Dynamisk!$F$38,Dynamisk!$F$38,#N/A))))-W135-V135-X135</f>
        <v>#N/A</v>
      </c>
      <c r="Z135" t="e">
        <f>IF(OR(Data_sæsontarif!D135=Dynamisk!$E$76,Data_sæsontarif!D135=Dynamisk!$E$77,Data_sæsontarif!D135=Dynamisk!$E$78,Data_sæsontarif!D135=Dynamisk!$E$79),Data_sæsontarif!M135,#N/A)</f>
        <v>#N/A</v>
      </c>
      <c r="AA135">
        <f>IF(OR(Data_sæsontarif!D135=Dynamisk!$E$72,Data_sæsontarif!D135=Dynamisk!$E$73,Data_sæsontarif!D135=Dynamisk!$E$74,Data_sæsontarif!D135=Dynamisk!$E$75),Data_sæsontarif!M135,#N/A)</f>
        <v>56.867535836110591</v>
      </c>
      <c r="AB135" t="e">
        <f>IF(OR(Data_sæsontarif!D135=Dynamisk!$E$68,Data_sæsontarif!D135=Dynamisk!$E$69,Data_sæsontarif!D135=Dynamisk!$E$70,Data_sæsontarif!D135=Dynamisk!$E$71),Data_sæsontarif!M135,#N/A)</f>
        <v>#N/A</v>
      </c>
    </row>
    <row r="136" spans="1:28" x14ac:dyDescent="0.15">
      <c r="A136">
        <v>130</v>
      </c>
      <c r="B136">
        <v>130</v>
      </c>
      <c r="C136" t="s">
        <v>185</v>
      </c>
      <c r="D136" t="str">
        <f t="shared" ref="D136:D199" si="17">RIGHT(C136,2)</f>
        <v>05</v>
      </c>
      <c r="E136" s="1">
        <v>14.995833333333332</v>
      </c>
      <c r="F136" s="2">
        <f t="shared" si="12"/>
        <v>2.0041666666666682</v>
      </c>
      <c r="G136" s="1">
        <f>Dynamisk!$C$14</f>
        <v>27.397260273972602</v>
      </c>
      <c r="H136" s="1">
        <f t="shared" si="13"/>
        <v>1.1415525114155252</v>
      </c>
      <c r="I136" s="2">
        <f>Dynamisk!$C$15</f>
        <v>34.246575342465754</v>
      </c>
      <c r="J136" s="2">
        <f>F136/$F$4*Dynamisk!$C$16</f>
        <v>24.148556295380537</v>
      </c>
      <c r="K136" s="2">
        <f t="shared" si="14"/>
        <v>1.0061898456408558</v>
      </c>
      <c r="L136" s="2">
        <f>F136/$F$4*Dynamisk!$C$17</f>
        <v>30.18569536922567</v>
      </c>
      <c r="M136" s="2">
        <f>(F136/$F$4)*Dynamisk!$C$16+G136</f>
        <v>51.545816569353136</v>
      </c>
      <c r="N136" s="2">
        <f>Dynamisk!$C$20/365</f>
        <v>34.246575342465754</v>
      </c>
      <c r="O136" s="2">
        <f t="shared" si="15"/>
        <v>1.4269406392694064</v>
      </c>
      <c r="P136" s="2">
        <f>(F136/$F$4)*Dynamisk!$C$16+G136</f>
        <v>51.545816569353136</v>
      </c>
      <c r="Q136" s="2">
        <f t="shared" si="16"/>
        <v>85.792391911818896</v>
      </c>
      <c r="R136" s="17">
        <f>IF(P136&lt;=Dynamisk!$F$51,Data_kronologisk!P136,#N/A)</f>
        <v>51.545816569353136</v>
      </c>
      <c r="S136" s="22" t="e">
        <f>IF(AND(P136&gt;=Dynamisk!$F$51,P136&lt;=Dynamisk!$F$50),P136,#N/A)</f>
        <v>#N/A</v>
      </c>
      <c r="T136" s="22" t="e">
        <f>IF(AND(P136&gt;=Dynamisk!$F$50,P136&lt;=Dynamisk!$F$49),P136,#N/A)</f>
        <v>#N/A</v>
      </c>
      <c r="U136" s="23" t="e">
        <f>IF(P136&gt;=Dynamisk!$F$49,P136,#N/A)</f>
        <v>#N/A</v>
      </c>
      <c r="V136" s="17">
        <f>IF(Q136&gt;=Dynamisk!$F$41,Dynamisk!$F$41,Q136)</f>
        <v>74.703333321584452</v>
      </c>
      <c r="W136" s="22">
        <f>(IF(AND(Q136&gt;=Dynamisk!$F$41,Q136&lt;=Dynamisk!$F$40),Q136,(IF(Q136&gt;Dynamisk!$F$40,Dynamisk!$F$40,#N/A))))-V136</f>
        <v>11.089058590234444</v>
      </c>
      <c r="X136" s="22" t="e">
        <f>(IF(AND(Q136&gt;=Dynamisk!$F$40,Q136&lt;=Dynamisk!$F$39),Q136,(IF(Q136&gt;Dynamisk!$F$39,Dynamisk!$F$39,#N/A))))-W136-V136</f>
        <v>#N/A</v>
      </c>
      <c r="Y136" s="23" t="e">
        <f>(IF(AND(Q136&gt;=Dynamisk!$F$39,Q136&lt;=Dynamisk!$F$38),Q136,(IF(Q136&gt;Dynamisk!$F$38,Dynamisk!$F$38,#N/A))))-W136-V136-X136</f>
        <v>#N/A</v>
      </c>
      <c r="Z136" t="e">
        <f>IF(OR(Data_sæsontarif!D136=Dynamisk!$E$76,Data_sæsontarif!D136=Dynamisk!$E$77,Data_sæsontarif!D136=Dynamisk!$E$78,Data_sæsontarif!D136=Dynamisk!$E$79),Data_sæsontarif!M136,#N/A)</f>
        <v>#N/A</v>
      </c>
      <c r="AA136">
        <f>IF(OR(Data_sæsontarif!D136=Dynamisk!$E$72,Data_sæsontarif!D136=Dynamisk!$E$73,Data_sæsontarif!D136=Dynamisk!$E$74,Data_sæsontarif!D136=Dynamisk!$E$75),Data_sæsontarif!M136,#N/A)</f>
        <v>51.545816569353136</v>
      </c>
      <c r="AB136" t="e">
        <f>IF(OR(Data_sæsontarif!D136=Dynamisk!$E$68,Data_sæsontarif!D136=Dynamisk!$E$69,Data_sæsontarif!D136=Dynamisk!$E$70,Data_sæsontarif!D136=Dynamisk!$E$71),Data_sæsontarif!M136,#N/A)</f>
        <v>#N/A</v>
      </c>
    </row>
    <row r="137" spans="1:28" x14ac:dyDescent="0.15">
      <c r="A137">
        <v>131</v>
      </c>
      <c r="B137">
        <v>131</v>
      </c>
      <c r="C137" t="s">
        <v>186</v>
      </c>
      <c r="D137" t="str">
        <f t="shared" si="17"/>
        <v>05</v>
      </c>
      <c r="E137" s="1">
        <v>14.68333333333333</v>
      </c>
      <c r="F137" s="2">
        <f t="shared" si="12"/>
        <v>2.31666666666667</v>
      </c>
      <c r="G137" s="1">
        <f>Dynamisk!$C$14</f>
        <v>27.397260273972602</v>
      </c>
      <c r="H137" s="1">
        <f t="shared" si="13"/>
        <v>1.1415525114155252</v>
      </c>
      <c r="I137" s="2">
        <f>Dynamisk!$C$15</f>
        <v>34.246575342465754</v>
      </c>
      <c r="J137" s="2">
        <f>F137/$F$4*Dynamisk!$C$16</f>
        <v>27.913923701105169</v>
      </c>
      <c r="K137" s="2">
        <f t="shared" si="14"/>
        <v>1.1630801542127154</v>
      </c>
      <c r="L137" s="2">
        <f>F137/$F$4*Dynamisk!$C$17</f>
        <v>34.892404626381463</v>
      </c>
      <c r="M137" s="2">
        <f>(F137/$F$4)*Dynamisk!$C$16+G137</f>
        <v>55.311183975077768</v>
      </c>
      <c r="N137" s="2">
        <f>Dynamisk!$C$20/365</f>
        <v>34.246575342465754</v>
      </c>
      <c r="O137" s="2">
        <f t="shared" si="15"/>
        <v>1.4269406392694064</v>
      </c>
      <c r="P137" s="2">
        <f>(F137/$F$4)*Dynamisk!$C$16+G137</f>
        <v>55.311183975077768</v>
      </c>
      <c r="Q137" s="2">
        <f t="shared" si="16"/>
        <v>89.557759317543514</v>
      </c>
      <c r="R137" s="17">
        <f>IF(P137&lt;=Dynamisk!$F$51,Data_kronologisk!P137,#N/A)</f>
        <v>55.311183975077768</v>
      </c>
      <c r="S137" s="22" t="e">
        <f>IF(AND(P137&gt;=Dynamisk!$F$51,P137&lt;=Dynamisk!$F$50),P137,#N/A)</f>
        <v>#N/A</v>
      </c>
      <c r="T137" s="22" t="e">
        <f>IF(AND(P137&gt;=Dynamisk!$F$50,P137&lt;=Dynamisk!$F$49),P137,#N/A)</f>
        <v>#N/A</v>
      </c>
      <c r="U137" s="23" t="e">
        <f>IF(P137&gt;=Dynamisk!$F$49,P137,#N/A)</f>
        <v>#N/A</v>
      </c>
      <c r="V137" s="17">
        <f>IF(Q137&gt;=Dynamisk!$F$41,Dynamisk!$F$41,Q137)</f>
        <v>74.703333321584452</v>
      </c>
      <c r="W137" s="22">
        <f>(IF(AND(Q137&gt;=Dynamisk!$F$41,Q137&lt;=Dynamisk!$F$40),Q137,(IF(Q137&gt;Dynamisk!$F$40,Dynamisk!$F$40,#N/A))))-V137</f>
        <v>14.854425995959062</v>
      </c>
      <c r="X137" s="22" t="e">
        <f>(IF(AND(Q137&gt;=Dynamisk!$F$40,Q137&lt;=Dynamisk!$F$39),Q137,(IF(Q137&gt;Dynamisk!$F$39,Dynamisk!$F$39,#N/A))))-W137-V137</f>
        <v>#N/A</v>
      </c>
      <c r="Y137" s="23" t="e">
        <f>(IF(AND(Q137&gt;=Dynamisk!$F$39,Q137&lt;=Dynamisk!$F$38),Q137,(IF(Q137&gt;Dynamisk!$F$38,Dynamisk!$F$38,#N/A))))-W137-V137-X137</f>
        <v>#N/A</v>
      </c>
      <c r="Z137" t="e">
        <f>IF(OR(Data_sæsontarif!D137=Dynamisk!$E$76,Data_sæsontarif!D137=Dynamisk!$E$77,Data_sæsontarif!D137=Dynamisk!$E$78,Data_sæsontarif!D137=Dynamisk!$E$79),Data_sæsontarif!M137,#N/A)</f>
        <v>#N/A</v>
      </c>
      <c r="AA137">
        <f>IF(OR(Data_sæsontarif!D137=Dynamisk!$E$72,Data_sæsontarif!D137=Dynamisk!$E$73,Data_sæsontarif!D137=Dynamisk!$E$74,Data_sæsontarif!D137=Dynamisk!$E$75),Data_sæsontarif!M137,#N/A)</f>
        <v>55.311183975077768</v>
      </c>
      <c r="AB137" t="e">
        <f>IF(OR(Data_sæsontarif!D137=Dynamisk!$E$68,Data_sæsontarif!D137=Dynamisk!$E$69,Data_sæsontarif!D137=Dynamisk!$E$70,Data_sæsontarif!D137=Dynamisk!$E$71),Data_sæsontarif!M137,#N/A)</f>
        <v>#N/A</v>
      </c>
    </row>
    <row r="138" spans="1:28" x14ac:dyDescent="0.15">
      <c r="A138">
        <v>132</v>
      </c>
      <c r="B138">
        <v>132</v>
      </c>
      <c r="C138" t="s">
        <v>187</v>
      </c>
      <c r="D138" t="str">
        <f t="shared" si="17"/>
        <v>05</v>
      </c>
      <c r="E138" s="1">
        <v>13.779166666666667</v>
      </c>
      <c r="F138" s="2">
        <f t="shared" si="12"/>
        <v>3.2208333333333332</v>
      </c>
      <c r="G138" s="1">
        <f>Dynamisk!$C$14</f>
        <v>27.397260273972602</v>
      </c>
      <c r="H138" s="1">
        <f t="shared" si="13"/>
        <v>1.1415525114155252</v>
      </c>
      <c r="I138" s="2">
        <f>Dynamisk!$C$15</f>
        <v>34.246575342465754</v>
      </c>
      <c r="J138" s="2">
        <f>F138/$F$4*Dynamisk!$C$16</f>
        <v>38.808386728335016</v>
      </c>
      <c r="K138" s="2">
        <f t="shared" si="14"/>
        <v>1.6170161136806256</v>
      </c>
      <c r="L138" s="2">
        <f>F138/$F$4*Dynamisk!$C$17</f>
        <v>48.510483410418765</v>
      </c>
      <c r="M138" s="2">
        <f>(F138/$F$4)*Dynamisk!$C$16+G138</f>
        <v>66.205647002307614</v>
      </c>
      <c r="N138" s="2">
        <f>Dynamisk!$C$20/365</f>
        <v>34.246575342465754</v>
      </c>
      <c r="O138" s="2">
        <f t="shared" si="15"/>
        <v>1.4269406392694064</v>
      </c>
      <c r="P138" s="2">
        <f>(F138/$F$4)*Dynamisk!$C$16+G138</f>
        <v>66.205647002307614</v>
      </c>
      <c r="Q138" s="2">
        <f t="shared" si="16"/>
        <v>100.45222234477336</v>
      </c>
      <c r="R138" s="17">
        <f>IF(P138&lt;=Dynamisk!$F$51,Data_kronologisk!P138,#N/A)</f>
        <v>66.205647002307614</v>
      </c>
      <c r="S138" s="22" t="e">
        <f>IF(AND(P138&gt;=Dynamisk!$F$51,P138&lt;=Dynamisk!$F$50),P138,#N/A)</f>
        <v>#N/A</v>
      </c>
      <c r="T138" s="22" t="e">
        <f>IF(AND(P138&gt;=Dynamisk!$F$50,P138&lt;=Dynamisk!$F$49),P138,#N/A)</f>
        <v>#N/A</v>
      </c>
      <c r="U138" s="23" t="e">
        <f>IF(P138&gt;=Dynamisk!$F$49,P138,#N/A)</f>
        <v>#N/A</v>
      </c>
      <c r="V138" s="17">
        <f>IF(Q138&gt;=Dynamisk!$F$41,Dynamisk!$F$41,Q138)</f>
        <v>74.703333321584452</v>
      </c>
      <c r="W138" s="22">
        <f>(IF(AND(Q138&gt;=Dynamisk!$F$41,Q138&lt;=Dynamisk!$F$40),Q138,(IF(Q138&gt;Dynamisk!$F$40,Dynamisk!$F$40,#N/A))))-V138</f>
        <v>25.748889023188909</v>
      </c>
      <c r="X138" s="22" t="e">
        <f>(IF(AND(Q138&gt;=Dynamisk!$F$40,Q138&lt;=Dynamisk!$F$39),Q138,(IF(Q138&gt;Dynamisk!$F$39,Dynamisk!$F$39,#N/A))))-W138-V138</f>
        <v>#N/A</v>
      </c>
      <c r="Y138" s="23" t="e">
        <f>(IF(AND(Q138&gt;=Dynamisk!$F$39,Q138&lt;=Dynamisk!$F$38),Q138,(IF(Q138&gt;Dynamisk!$F$38,Dynamisk!$F$38,#N/A))))-W138-V138-X138</f>
        <v>#N/A</v>
      </c>
      <c r="Z138" t="e">
        <f>IF(OR(Data_sæsontarif!D138=Dynamisk!$E$76,Data_sæsontarif!D138=Dynamisk!$E$77,Data_sæsontarif!D138=Dynamisk!$E$78,Data_sæsontarif!D138=Dynamisk!$E$79),Data_sæsontarif!M138,#N/A)</f>
        <v>#N/A</v>
      </c>
      <c r="AA138">
        <f>IF(OR(Data_sæsontarif!D138=Dynamisk!$E$72,Data_sæsontarif!D138=Dynamisk!$E$73,Data_sæsontarif!D138=Dynamisk!$E$74,Data_sæsontarif!D138=Dynamisk!$E$75),Data_sæsontarif!M138,#N/A)</f>
        <v>66.205647002307614</v>
      </c>
      <c r="AB138" t="e">
        <f>IF(OR(Data_sæsontarif!D138=Dynamisk!$E$68,Data_sæsontarif!D138=Dynamisk!$E$69,Data_sæsontarif!D138=Dynamisk!$E$70,Data_sæsontarif!D138=Dynamisk!$E$71),Data_sæsontarif!M138,#N/A)</f>
        <v>#N/A</v>
      </c>
    </row>
    <row r="139" spans="1:28" x14ac:dyDescent="0.15">
      <c r="A139">
        <v>133</v>
      </c>
      <c r="B139">
        <v>133</v>
      </c>
      <c r="C139" t="s">
        <v>188</v>
      </c>
      <c r="D139" t="str">
        <f t="shared" si="17"/>
        <v>05</v>
      </c>
      <c r="E139" s="1">
        <v>10.779166666666667</v>
      </c>
      <c r="F139" s="2">
        <f t="shared" si="12"/>
        <v>6.2208333333333332</v>
      </c>
      <c r="G139" s="1">
        <f>Dynamisk!$C$14</f>
        <v>27.397260273972602</v>
      </c>
      <c r="H139" s="1">
        <f t="shared" si="13"/>
        <v>1.1415525114155252</v>
      </c>
      <c r="I139" s="2">
        <f>Dynamisk!$C$15</f>
        <v>34.246575342465754</v>
      </c>
      <c r="J139" s="2">
        <f>F139/$F$4*Dynamisk!$C$16</f>
        <v>74.955913823291297</v>
      </c>
      <c r="K139" s="2">
        <f t="shared" si="14"/>
        <v>3.1231630759704707</v>
      </c>
      <c r="L139" s="2">
        <f>F139/$F$4*Dynamisk!$C$17</f>
        <v>93.694892279114114</v>
      </c>
      <c r="M139" s="2">
        <f>(F139/$F$4)*Dynamisk!$C$16+G139</f>
        <v>102.3531740972639</v>
      </c>
      <c r="N139" s="2">
        <f>Dynamisk!$C$20/365</f>
        <v>34.246575342465754</v>
      </c>
      <c r="O139" s="2">
        <f t="shared" si="15"/>
        <v>1.4269406392694064</v>
      </c>
      <c r="P139" s="2">
        <f>(F139/$F$4)*Dynamisk!$C$16+G139</f>
        <v>102.3531740972639</v>
      </c>
      <c r="Q139" s="2">
        <f t="shared" si="16"/>
        <v>136.59974943972964</v>
      </c>
      <c r="R139" s="17" t="e">
        <f>IF(P139&lt;=Dynamisk!$F$51,Data_kronologisk!P139,#N/A)</f>
        <v>#N/A</v>
      </c>
      <c r="S139" s="22">
        <f>IF(AND(P139&gt;=Dynamisk!$F$51,P139&lt;=Dynamisk!$F$50),P139,#N/A)</f>
        <v>102.3531740972639</v>
      </c>
      <c r="T139" s="22" t="e">
        <f>IF(AND(P139&gt;=Dynamisk!$F$50,P139&lt;=Dynamisk!$F$49),P139,#N/A)</f>
        <v>#N/A</v>
      </c>
      <c r="U139" s="23" t="e">
        <f>IF(P139&gt;=Dynamisk!$F$49,P139,#N/A)</f>
        <v>#N/A</v>
      </c>
      <c r="V139" s="17">
        <f>IF(Q139&gt;=Dynamisk!$F$41,Dynamisk!$F$41,Q139)</f>
        <v>74.703333321584452</v>
      </c>
      <c r="W139" s="22">
        <f>(IF(AND(Q139&gt;=Dynamisk!$F$41,Q139&lt;=Dynamisk!$F$40),Q139,(IF(Q139&gt;Dynamisk!$F$40,Dynamisk!$F$40,#N/A))))-V139</f>
        <v>61.896416118145183</v>
      </c>
      <c r="X139" s="22" t="e">
        <f>(IF(AND(Q139&gt;=Dynamisk!$F$40,Q139&lt;=Dynamisk!$F$39),Q139,(IF(Q139&gt;Dynamisk!$F$39,Dynamisk!$F$39,#N/A))))-W139-V139</f>
        <v>#N/A</v>
      </c>
      <c r="Y139" s="23" t="e">
        <f>(IF(AND(Q139&gt;=Dynamisk!$F$39,Q139&lt;=Dynamisk!$F$38),Q139,(IF(Q139&gt;Dynamisk!$F$38,Dynamisk!$F$38,#N/A))))-W139-V139-X139</f>
        <v>#N/A</v>
      </c>
      <c r="Z139" t="e">
        <f>IF(OR(Data_sæsontarif!D139=Dynamisk!$E$76,Data_sæsontarif!D139=Dynamisk!$E$77,Data_sæsontarif!D139=Dynamisk!$E$78,Data_sæsontarif!D139=Dynamisk!$E$79),Data_sæsontarif!M139,#N/A)</f>
        <v>#N/A</v>
      </c>
      <c r="AA139">
        <f>IF(OR(Data_sæsontarif!D139=Dynamisk!$E$72,Data_sæsontarif!D139=Dynamisk!$E$73,Data_sæsontarif!D139=Dynamisk!$E$74,Data_sæsontarif!D139=Dynamisk!$E$75),Data_sæsontarif!M139,#N/A)</f>
        <v>102.3531740972639</v>
      </c>
      <c r="AB139" t="e">
        <f>IF(OR(Data_sæsontarif!D139=Dynamisk!$E$68,Data_sæsontarif!D139=Dynamisk!$E$69,Data_sæsontarif!D139=Dynamisk!$E$70,Data_sæsontarif!D139=Dynamisk!$E$71),Data_sæsontarif!M139,#N/A)</f>
        <v>#N/A</v>
      </c>
    </row>
    <row r="140" spans="1:28" x14ac:dyDescent="0.15">
      <c r="A140">
        <v>134</v>
      </c>
      <c r="B140">
        <v>134</v>
      </c>
      <c r="C140" t="s">
        <v>189</v>
      </c>
      <c r="D140" t="str">
        <f t="shared" si="17"/>
        <v>05</v>
      </c>
      <c r="E140" s="1">
        <v>9.6499999999999968</v>
      </c>
      <c r="F140" s="2">
        <f t="shared" si="12"/>
        <v>7.3500000000000032</v>
      </c>
      <c r="G140" s="1">
        <f>Dynamisk!$C$14</f>
        <v>27.397260273972602</v>
      </c>
      <c r="H140" s="1">
        <f t="shared" si="13"/>
        <v>1.1415525114155252</v>
      </c>
      <c r="I140" s="2">
        <f>Dynamisk!$C$15</f>
        <v>34.246575342465754</v>
      </c>
      <c r="J140" s="2">
        <f>F140/$F$4*Dynamisk!$C$16</f>
        <v>88.56144138264294</v>
      </c>
      <c r="K140" s="2">
        <f t="shared" si="14"/>
        <v>3.6900600576101223</v>
      </c>
      <c r="L140" s="2">
        <f>F140/$F$4*Dynamisk!$C$17</f>
        <v>110.70180172830368</v>
      </c>
      <c r="M140" s="2">
        <f>(F140/$F$4)*Dynamisk!$C$16+G140</f>
        <v>115.95870165661555</v>
      </c>
      <c r="N140" s="2">
        <f>Dynamisk!$C$20/365</f>
        <v>34.246575342465754</v>
      </c>
      <c r="O140" s="2">
        <f t="shared" si="15"/>
        <v>1.4269406392694064</v>
      </c>
      <c r="P140" s="2">
        <f>(F140/$F$4)*Dynamisk!$C$16+G140</f>
        <v>115.95870165661555</v>
      </c>
      <c r="Q140" s="2">
        <f t="shared" si="16"/>
        <v>150.20527699908129</v>
      </c>
      <c r="R140" s="17" t="e">
        <f>IF(P140&lt;=Dynamisk!$F$51,Data_kronologisk!P140,#N/A)</f>
        <v>#N/A</v>
      </c>
      <c r="S140" s="22">
        <f>IF(AND(P140&gt;=Dynamisk!$F$51,P140&lt;=Dynamisk!$F$50),P140,#N/A)</f>
        <v>115.95870165661555</v>
      </c>
      <c r="T140" s="22" t="e">
        <f>IF(AND(P140&gt;=Dynamisk!$F$50,P140&lt;=Dynamisk!$F$49),P140,#N/A)</f>
        <v>#N/A</v>
      </c>
      <c r="U140" s="23" t="e">
        <f>IF(P140&gt;=Dynamisk!$F$49,P140,#N/A)</f>
        <v>#N/A</v>
      </c>
      <c r="V140" s="17">
        <f>IF(Q140&gt;=Dynamisk!$F$41,Dynamisk!$F$41,Q140)</f>
        <v>74.703333321584452</v>
      </c>
      <c r="W140" s="22">
        <f>(IF(AND(Q140&gt;=Dynamisk!$F$41,Q140&lt;=Dynamisk!$F$40),Q140,(IF(Q140&gt;Dynamisk!$F$40,Dynamisk!$F$40,#N/A))))-V140</f>
        <v>75.50194367749684</v>
      </c>
      <c r="X140" s="22" t="e">
        <f>(IF(AND(Q140&gt;=Dynamisk!$F$40,Q140&lt;=Dynamisk!$F$39),Q140,(IF(Q140&gt;Dynamisk!$F$39,Dynamisk!$F$39,#N/A))))-W140-V140</f>
        <v>#N/A</v>
      </c>
      <c r="Y140" s="23" t="e">
        <f>(IF(AND(Q140&gt;=Dynamisk!$F$39,Q140&lt;=Dynamisk!$F$38),Q140,(IF(Q140&gt;Dynamisk!$F$38,Dynamisk!$F$38,#N/A))))-W140-V140-X140</f>
        <v>#N/A</v>
      </c>
      <c r="Z140" t="e">
        <f>IF(OR(Data_sæsontarif!D140=Dynamisk!$E$76,Data_sæsontarif!D140=Dynamisk!$E$77,Data_sæsontarif!D140=Dynamisk!$E$78,Data_sæsontarif!D140=Dynamisk!$E$79),Data_sæsontarif!M140,#N/A)</f>
        <v>#N/A</v>
      </c>
      <c r="AA140">
        <f>IF(OR(Data_sæsontarif!D140=Dynamisk!$E$72,Data_sæsontarif!D140=Dynamisk!$E$73,Data_sæsontarif!D140=Dynamisk!$E$74,Data_sæsontarif!D140=Dynamisk!$E$75),Data_sæsontarif!M140,#N/A)</f>
        <v>115.95870165661555</v>
      </c>
      <c r="AB140" t="e">
        <f>IF(OR(Data_sæsontarif!D140=Dynamisk!$E$68,Data_sæsontarif!D140=Dynamisk!$E$69,Data_sæsontarif!D140=Dynamisk!$E$70,Data_sæsontarif!D140=Dynamisk!$E$71),Data_sæsontarif!M140,#N/A)</f>
        <v>#N/A</v>
      </c>
    </row>
    <row r="141" spans="1:28" x14ac:dyDescent="0.15">
      <c r="A141">
        <v>135</v>
      </c>
      <c r="B141">
        <v>135</v>
      </c>
      <c r="C141" t="s">
        <v>190</v>
      </c>
      <c r="D141" t="str">
        <f t="shared" si="17"/>
        <v>05</v>
      </c>
      <c r="E141" s="1">
        <v>8.1041666666666661</v>
      </c>
      <c r="F141" s="2">
        <f t="shared" si="12"/>
        <v>8.8958333333333339</v>
      </c>
      <c r="G141" s="1">
        <f>Dynamisk!$C$14</f>
        <v>27.397260273972602</v>
      </c>
      <c r="H141" s="1">
        <f t="shared" si="13"/>
        <v>1.1415525114155252</v>
      </c>
      <c r="I141" s="2">
        <f>Dynamisk!$C$15</f>
        <v>34.246575342465754</v>
      </c>
      <c r="J141" s="2">
        <f>F141/$F$4*Dynamisk!$C$16</f>
        <v>107.187458816294</v>
      </c>
      <c r="K141" s="2">
        <f t="shared" si="14"/>
        <v>4.4661441173455829</v>
      </c>
      <c r="L141" s="2">
        <f>F141/$F$4*Dynamisk!$C$17</f>
        <v>133.9843235203675</v>
      </c>
      <c r="M141" s="2">
        <f>(F141/$F$4)*Dynamisk!$C$16+G141</f>
        <v>134.58471909026659</v>
      </c>
      <c r="N141" s="2">
        <f>Dynamisk!$C$20/365</f>
        <v>34.246575342465754</v>
      </c>
      <c r="O141" s="2">
        <f t="shared" si="15"/>
        <v>1.4269406392694064</v>
      </c>
      <c r="P141" s="2">
        <f>(F141/$F$4)*Dynamisk!$C$16+G141</f>
        <v>134.58471909026659</v>
      </c>
      <c r="Q141" s="2">
        <f t="shared" si="16"/>
        <v>168.83129443273234</v>
      </c>
      <c r="R141" s="17" t="e">
        <f>IF(P141&lt;=Dynamisk!$F$51,Data_kronologisk!P141,#N/A)</f>
        <v>#N/A</v>
      </c>
      <c r="S141" s="22">
        <f>IF(AND(P141&gt;=Dynamisk!$F$51,P141&lt;=Dynamisk!$F$50),P141,#N/A)</f>
        <v>134.58471909026659</v>
      </c>
      <c r="T141" s="22" t="e">
        <f>IF(AND(P141&gt;=Dynamisk!$F$50,P141&lt;=Dynamisk!$F$49),P141,#N/A)</f>
        <v>#N/A</v>
      </c>
      <c r="U141" s="23" t="e">
        <f>IF(P141&gt;=Dynamisk!$F$49,P141,#N/A)</f>
        <v>#N/A</v>
      </c>
      <c r="V141" s="17">
        <f>IF(Q141&gt;=Dynamisk!$F$41,Dynamisk!$F$41,Q141)</f>
        <v>74.703333321584452</v>
      </c>
      <c r="W141" s="22">
        <f>(IF(AND(Q141&gt;=Dynamisk!$F$41,Q141&lt;=Dynamisk!$F$40),Q141,(IF(Q141&gt;Dynamisk!$F$40,Dynamisk!$F$40,#N/A))))-V141</f>
        <v>94.127961111147883</v>
      </c>
      <c r="X141" s="22" t="e">
        <f>(IF(AND(Q141&gt;=Dynamisk!$F$40,Q141&lt;=Dynamisk!$F$39),Q141,(IF(Q141&gt;Dynamisk!$F$39,Dynamisk!$F$39,#N/A))))-W141-V141</f>
        <v>#N/A</v>
      </c>
      <c r="Y141" s="23" t="e">
        <f>(IF(AND(Q141&gt;=Dynamisk!$F$39,Q141&lt;=Dynamisk!$F$38),Q141,(IF(Q141&gt;Dynamisk!$F$38,Dynamisk!$F$38,#N/A))))-W141-V141-X141</f>
        <v>#N/A</v>
      </c>
      <c r="Z141" t="e">
        <f>IF(OR(Data_sæsontarif!D141=Dynamisk!$E$76,Data_sæsontarif!D141=Dynamisk!$E$77,Data_sæsontarif!D141=Dynamisk!$E$78,Data_sæsontarif!D141=Dynamisk!$E$79),Data_sæsontarif!M141,#N/A)</f>
        <v>#N/A</v>
      </c>
      <c r="AA141">
        <f>IF(OR(Data_sæsontarif!D141=Dynamisk!$E$72,Data_sæsontarif!D141=Dynamisk!$E$73,Data_sæsontarif!D141=Dynamisk!$E$74,Data_sæsontarif!D141=Dynamisk!$E$75),Data_sæsontarif!M141,#N/A)</f>
        <v>134.58471909026659</v>
      </c>
      <c r="AB141" t="e">
        <f>IF(OR(Data_sæsontarif!D141=Dynamisk!$E$68,Data_sæsontarif!D141=Dynamisk!$E$69,Data_sæsontarif!D141=Dynamisk!$E$70,Data_sæsontarif!D141=Dynamisk!$E$71),Data_sæsontarif!M141,#N/A)</f>
        <v>#N/A</v>
      </c>
    </row>
    <row r="142" spans="1:28" x14ac:dyDescent="0.15">
      <c r="A142">
        <v>136</v>
      </c>
      <c r="B142">
        <v>136</v>
      </c>
      <c r="C142" t="s">
        <v>191</v>
      </c>
      <c r="D142" t="str">
        <f t="shared" si="17"/>
        <v>05</v>
      </c>
      <c r="E142" s="1">
        <v>8.2416666666666671</v>
      </c>
      <c r="F142" s="2">
        <f t="shared" si="12"/>
        <v>8.7583333333333329</v>
      </c>
      <c r="G142" s="1">
        <f>Dynamisk!$C$14</f>
        <v>27.397260273972602</v>
      </c>
      <c r="H142" s="1">
        <f t="shared" si="13"/>
        <v>1.1415525114155252</v>
      </c>
      <c r="I142" s="2">
        <f>Dynamisk!$C$15</f>
        <v>34.246575342465754</v>
      </c>
      <c r="J142" s="2">
        <f>F142/$F$4*Dynamisk!$C$16</f>
        <v>105.53069715777515</v>
      </c>
      <c r="K142" s="2">
        <f t="shared" si="14"/>
        <v>4.3971123815739643</v>
      </c>
      <c r="L142" s="2">
        <f>F142/$F$4*Dynamisk!$C$17</f>
        <v>131.91337144721894</v>
      </c>
      <c r="M142" s="2">
        <f>(F142/$F$4)*Dynamisk!$C$16+G142</f>
        <v>132.92795743174776</v>
      </c>
      <c r="N142" s="2">
        <f>Dynamisk!$C$20/365</f>
        <v>34.246575342465754</v>
      </c>
      <c r="O142" s="2">
        <f t="shared" si="15"/>
        <v>1.4269406392694064</v>
      </c>
      <c r="P142" s="2">
        <f>(F142/$F$4)*Dynamisk!$C$16+G142</f>
        <v>132.92795743174776</v>
      </c>
      <c r="Q142" s="2">
        <f t="shared" si="16"/>
        <v>167.1745327742135</v>
      </c>
      <c r="R142" s="17" t="e">
        <f>IF(P142&lt;=Dynamisk!$F$51,Data_kronologisk!P142,#N/A)</f>
        <v>#N/A</v>
      </c>
      <c r="S142" s="22">
        <f>IF(AND(P142&gt;=Dynamisk!$F$51,P142&lt;=Dynamisk!$F$50),P142,#N/A)</f>
        <v>132.92795743174776</v>
      </c>
      <c r="T142" s="22" t="e">
        <f>IF(AND(P142&gt;=Dynamisk!$F$50,P142&lt;=Dynamisk!$F$49),P142,#N/A)</f>
        <v>#N/A</v>
      </c>
      <c r="U142" s="23" t="e">
        <f>IF(P142&gt;=Dynamisk!$F$49,P142,#N/A)</f>
        <v>#N/A</v>
      </c>
      <c r="V142" s="17">
        <f>IF(Q142&gt;=Dynamisk!$F$41,Dynamisk!$F$41,Q142)</f>
        <v>74.703333321584452</v>
      </c>
      <c r="W142" s="22">
        <f>(IF(AND(Q142&gt;=Dynamisk!$F$41,Q142&lt;=Dynamisk!$F$40),Q142,(IF(Q142&gt;Dynamisk!$F$40,Dynamisk!$F$40,#N/A))))-V142</f>
        <v>92.471199452629051</v>
      </c>
      <c r="X142" s="22" t="e">
        <f>(IF(AND(Q142&gt;=Dynamisk!$F$40,Q142&lt;=Dynamisk!$F$39),Q142,(IF(Q142&gt;Dynamisk!$F$39,Dynamisk!$F$39,#N/A))))-W142-V142</f>
        <v>#N/A</v>
      </c>
      <c r="Y142" s="23" t="e">
        <f>(IF(AND(Q142&gt;=Dynamisk!$F$39,Q142&lt;=Dynamisk!$F$38),Q142,(IF(Q142&gt;Dynamisk!$F$38,Dynamisk!$F$38,#N/A))))-W142-V142-X142</f>
        <v>#N/A</v>
      </c>
      <c r="Z142" t="e">
        <f>IF(OR(Data_sæsontarif!D142=Dynamisk!$E$76,Data_sæsontarif!D142=Dynamisk!$E$77,Data_sæsontarif!D142=Dynamisk!$E$78,Data_sæsontarif!D142=Dynamisk!$E$79),Data_sæsontarif!M142,#N/A)</f>
        <v>#N/A</v>
      </c>
      <c r="AA142">
        <f>IF(OR(Data_sæsontarif!D142=Dynamisk!$E$72,Data_sæsontarif!D142=Dynamisk!$E$73,Data_sæsontarif!D142=Dynamisk!$E$74,Data_sæsontarif!D142=Dynamisk!$E$75),Data_sæsontarif!M142,#N/A)</f>
        <v>132.92795743174776</v>
      </c>
      <c r="AB142" t="e">
        <f>IF(OR(Data_sæsontarif!D142=Dynamisk!$E$68,Data_sæsontarif!D142=Dynamisk!$E$69,Data_sæsontarif!D142=Dynamisk!$E$70,Data_sæsontarif!D142=Dynamisk!$E$71),Data_sæsontarif!M142,#N/A)</f>
        <v>#N/A</v>
      </c>
    </row>
    <row r="143" spans="1:28" x14ac:dyDescent="0.15">
      <c r="A143">
        <v>137</v>
      </c>
      <c r="B143">
        <v>137</v>
      </c>
      <c r="C143" t="s">
        <v>192</v>
      </c>
      <c r="D143" t="str">
        <f t="shared" si="17"/>
        <v>05</v>
      </c>
      <c r="E143" s="1">
        <v>9.4125000000000014</v>
      </c>
      <c r="F143" s="2">
        <f t="shared" si="12"/>
        <v>7.5874999999999986</v>
      </c>
      <c r="G143" s="1">
        <f>Dynamisk!$C$14</f>
        <v>27.397260273972602</v>
      </c>
      <c r="H143" s="1">
        <f t="shared" si="13"/>
        <v>1.1415525114155252</v>
      </c>
      <c r="I143" s="2">
        <f>Dynamisk!$C$15</f>
        <v>34.246575342465754</v>
      </c>
      <c r="J143" s="2">
        <f>F143/$F$4*Dynamisk!$C$16</f>
        <v>91.423120610993593</v>
      </c>
      <c r="K143" s="2">
        <f t="shared" si="14"/>
        <v>3.8092966921247329</v>
      </c>
      <c r="L143" s="2">
        <f>F143/$F$4*Dynamisk!$C$17</f>
        <v>114.278900763742</v>
      </c>
      <c r="M143" s="2">
        <f>(F143/$F$4)*Dynamisk!$C$16+G143</f>
        <v>118.8203808849662</v>
      </c>
      <c r="N143" s="2">
        <f>Dynamisk!$C$20/365</f>
        <v>34.246575342465754</v>
      </c>
      <c r="O143" s="2">
        <f t="shared" si="15"/>
        <v>1.4269406392694064</v>
      </c>
      <c r="P143" s="2">
        <f>(F143/$F$4)*Dynamisk!$C$16+G143</f>
        <v>118.8203808849662</v>
      </c>
      <c r="Q143" s="2">
        <f t="shared" si="16"/>
        <v>153.06695622743194</v>
      </c>
      <c r="R143" s="17" t="e">
        <f>IF(P143&lt;=Dynamisk!$F$51,Data_kronologisk!P143,#N/A)</f>
        <v>#N/A</v>
      </c>
      <c r="S143" s="22">
        <f>IF(AND(P143&gt;=Dynamisk!$F$51,P143&lt;=Dynamisk!$F$50),P143,#N/A)</f>
        <v>118.8203808849662</v>
      </c>
      <c r="T143" s="22" t="e">
        <f>IF(AND(P143&gt;=Dynamisk!$F$50,P143&lt;=Dynamisk!$F$49),P143,#N/A)</f>
        <v>#N/A</v>
      </c>
      <c r="U143" s="23" t="e">
        <f>IF(P143&gt;=Dynamisk!$F$49,P143,#N/A)</f>
        <v>#N/A</v>
      </c>
      <c r="V143" s="17">
        <f>IF(Q143&gt;=Dynamisk!$F$41,Dynamisk!$F$41,Q143)</f>
        <v>74.703333321584452</v>
      </c>
      <c r="W143" s="22">
        <f>(IF(AND(Q143&gt;=Dynamisk!$F$41,Q143&lt;=Dynamisk!$F$40),Q143,(IF(Q143&gt;Dynamisk!$F$40,Dynamisk!$F$40,#N/A))))-V143</f>
        <v>78.363622905847492</v>
      </c>
      <c r="X143" s="22" t="e">
        <f>(IF(AND(Q143&gt;=Dynamisk!$F$40,Q143&lt;=Dynamisk!$F$39),Q143,(IF(Q143&gt;Dynamisk!$F$39,Dynamisk!$F$39,#N/A))))-W143-V143</f>
        <v>#N/A</v>
      </c>
      <c r="Y143" s="23" t="e">
        <f>(IF(AND(Q143&gt;=Dynamisk!$F$39,Q143&lt;=Dynamisk!$F$38),Q143,(IF(Q143&gt;Dynamisk!$F$38,Dynamisk!$F$38,#N/A))))-W143-V143-X143</f>
        <v>#N/A</v>
      </c>
      <c r="Z143" t="e">
        <f>IF(OR(Data_sæsontarif!D143=Dynamisk!$E$76,Data_sæsontarif!D143=Dynamisk!$E$77,Data_sæsontarif!D143=Dynamisk!$E$78,Data_sæsontarif!D143=Dynamisk!$E$79),Data_sæsontarif!M143,#N/A)</f>
        <v>#N/A</v>
      </c>
      <c r="AA143">
        <f>IF(OR(Data_sæsontarif!D143=Dynamisk!$E$72,Data_sæsontarif!D143=Dynamisk!$E$73,Data_sæsontarif!D143=Dynamisk!$E$74,Data_sæsontarif!D143=Dynamisk!$E$75),Data_sæsontarif!M143,#N/A)</f>
        <v>118.8203808849662</v>
      </c>
      <c r="AB143" t="e">
        <f>IF(OR(Data_sæsontarif!D143=Dynamisk!$E$68,Data_sæsontarif!D143=Dynamisk!$E$69,Data_sæsontarif!D143=Dynamisk!$E$70,Data_sæsontarif!D143=Dynamisk!$E$71),Data_sæsontarif!M143,#N/A)</f>
        <v>#N/A</v>
      </c>
    </row>
    <row r="144" spans="1:28" x14ac:dyDescent="0.15">
      <c r="A144">
        <v>138</v>
      </c>
      <c r="B144">
        <v>138</v>
      </c>
      <c r="C144" t="s">
        <v>193</v>
      </c>
      <c r="D144" t="str">
        <f t="shared" si="17"/>
        <v>05</v>
      </c>
      <c r="E144" s="1">
        <v>10.691666666666668</v>
      </c>
      <c r="F144" s="2">
        <f t="shared" si="12"/>
        <v>6.3083333333333318</v>
      </c>
      <c r="G144" s="1">
        <f>Dynamisk!$C$14</f>
        <v>27.397260273972602</v>
      </c>
      <c r="H144" s="1">
        <f t="shared" si="13"/>
        <v>1.1415525114155252</v>
      </c>
      <c r="I144" s="2">
        <f>Dynamisk!$C$15</f>
        <v>34.246575342465754</v>
      </c>
      <c r="J144" s="2">
        <f>F144/$F$4*Dynamisk!$C$16</f>
        <v>76.010216696894176</v>
      </c>
      <c r="K144" s="2">
        <f t="shared" si="14"/>
        <v>3.1670923623705907</v>
      </c>
      <c r="L144" s="2">
        <f>F144/$F$4*Dynamisk!$C$17</f>
        <v>95.012770871117709</v>
      </c>
      <c r="M144" s="2">
        <f>(F144/$F$4)*Dynamisk!$C$16+G144</f>
        <v>103.40747697086678</v>
      </c>
      <c r="N144" s="2">
        <f>Dynamisk!$C$20/365</f>
        <v>34.246575342465754</v>
      </c>
      <c r="O144" s="2">
        <f t="shared" si="15"/>
        <v>1.4269406392694064</v>
      </c>
      <c r="P144" s="2">
        <f>(F144/$F$4)*Dynamisk!$C$16+G144</f>
        <v>103.40747697086678</v>
      </c>
      <c r="Q144" s="2">
        <f t="shared" si="16"/>
        <v>137.65405231333253</v>
      </c>
      <c r="R144" s="17" t="e">
        <f>IF(P144&lt;=Dynamisk!$F$51,Data_kronologisk!P144,#N/A)</f>
        <v>#N/A</v>
      </c>
      <c r="S144" s="22">
        <f>IF(AND(P144&gt;=Dynamisk!$F$51,P144&lt;=Dynamisk!$F$50),P144,#N/A)</f>
        <v>103.40747697086678</v>
      </c>
      <c r="T144" s="22" t="e">
        <f>IF(AND(P144&gt;=Dynamisk!$F$50,P144&lt;=Dynamisk!$F$49),P144,#N/A)</f>
        <v>#N/A</v>
      </c>
      <c r="U144" s="23" t="e">
        <f>IF(P144&gt;=Dynamisk!$F$49,P144,#N/A)</f>
        <v>#N/A</v>
      </c>
      <c r="V144" s="17">
        <f>IF(Q144&gt;=Dynamisk!$F$41,Dynamisk!$F$41,Q144)</f>
        <v>74.703333321584452</v>
      </c>
      <c r="W144" s="22">
        <f>(IF(AND(Q144&gt;=Dynamisk!$F$41,Q144&lt;=Dynamisk!$F$40),Q144,(IF(Q144&gt;Dynamisk!$F$40,Dynamisk!$F$40,#N/A))))-V144</f>
        <v>62.950718991748076</v>
      </c>
      <c r="X144" s="22" t="e">
        <f>(IF(AND(Q144&gt;=Dynamisk!$F$40,Q144&lt;=Dynamisk!$F$39),Q144,(IF(Q144&gt;Dynamisk!$F$39,Dynamisk!$F$39,#N/A))))-W144-V144</f>
        <v>#N/A</v>
      </c>
      <c r="Y144" s="23" t="e">
        <f>(IF(AND(Q144&gt;=Dynamisk!$F$39,Q144&lt;=Dynamisk!$F$38),Q144,(IF(Q144&gt;Dynamisk!$F$38,Dynamisk!$F$38,#N/A))))-W144-V144-X144</f>
        <v>#N/A</v>
      </c>
      <c r="Z144" t="e">
        <f>IF(OR(Data_sæsontarif!D144=Dynamisk!$E$76,Data_sæsontarif!D144=Dynamisk!$E$77,Data_sæsontarif!D144=Dynamisk!$E$78,Data_sæsontarif!D144=Dynamisk!$E$79),Data_sæsontarif!M144,#N/A)</f>
        <v>#N/A</v>
      </c>
      <c r="AA144">
        <f>IF(OR(Data_sæsontarif!D144=Dynamisk!$E$72,Data_sæsontarif!D144=Dynamisk!$E$73,Data_sæsontarif!D144=Dynamisk!$E$74,Data_sæsontarif!D144=Dynamisk!$E$75),Data_sæsontarif!M144,#N/A)</f>
        <v>103.40747697086678</v>
      </c>
      <c r="AB144" t="e">
        <f>IF(OR(Data_sæsontarif!D144=Dynamisk!$E$68,Data_sæsontarif!D144=Dynamisk!$E$69,Data_sæsontarif!D144=Dynamisk!$E$70,Data_sæsontarif!D144=Dynamisk!$E$71),Data_sæsontarif!M144,#N/A)</f>
        <v>#N/A</v>
      </c>
    </row>
    <row r="145" spans="1:28" x14ac:dyDescent="0.15">
      <c r="A145">
        <v>139</v>
      </c>
      <c r="B145">
        <v>139</v>
      </c>
      <c r="C145" t="s">
        <v>194</v>
      </c>
      <c r="D145" t="str">
        <f t="shared" si="17"/>
        <v>05</v>
      </c>
      <c r="E145" s="1">
        <v>11.725</v>
      </c>
      <c r="F145" s="2">
        <f t="shared" si="12"/>
        <v>5.2750000000000004</v>
      </c>
      <c r="G145" s="1">
        <f>Dynamisk!$C$14</f>
        <v>27.397260273972602</v>
      </c>
      <c r="H145" s="1">
        <f t="shared" si="13"/>
        <v>1.1415525114155252</v>
      </c>
      <c r="I145" s="2">
        <f>Dynamisk!$C$15</f>
        <v>34.246575342465754</v>
      </c>
      <c r="J145" s="2">
        <f>F145/$F$4*Dynamisk!$C$16</f>
        <v>63.55940180863147</v>
      </c>
      <c r="K145" s="2">
        <f t="shared" si="14"/>
        <v>2.6483084086929778</v>
      </c>
      <c r="L145" s="2">
        <f>F145/$F$4*Dynamisk!$C$17</f>
        <v>79.449252260789336</v>
      </c>
      <c r="M145" s="2">
        <f>(F145/$F$4)*Dynamisk!$C$16+G145</f>
        <v>90.956662082604069</v>
      </c>
      <c r="N145" s="2">
        <f>Dynamisk!$C$20/365</f>
        <v>34.246575342465754</v>
      </c>
      <c r="O145" s="2">
        <f t="shared" si="15"/>
        <v>1.4269406392694064</v>
      </c>
      <c r="P145" s="2">
        <f>(F145/$F$4)*Dynamisk!$C$16+G145</f>
        <v>90.956662082604069</v>
      </c>
      <c r="Q145" s="2">
        <f t="shared" si="16"/>
        <v>125.2032374250698</v>
      </c>
      <c r="R145" s="17" t="e">
        <f>IF(P145&lt;=Dynamisk!$F$51,Data_kronologisk!P145,#N/A)</f>
        <v>#N/A</v>
      </c>
      <c r="S145" s="22">
        <f>IF(AND(P145&gt;=Dynamisk!$F$51,P145&lt;=Dynamisk!$F$50),P145,#N/A)</f>
        <v>90.956662082604069</v>
      </c>
      <c r="T145" s="22" t="e">
        <f>IF(AND(P145&gt;=Dynamisk!$F$50,P145&lt;=Dynamisk!$F$49),P145,#N/A)</f>
        <v>#N/A</v>
      </c>
      <c r="U145" s="23" t="e">
        <f>IF(P145&gt;=Dynamisk!$F$49,P145,#N/A)</f>
        <v>#N/A</v>
      </c>
      <c r="V145" s="17">
        <f>IF(Q145&gt;=Dynamisk!$F$41,Dynamisk!$F$41,Q145)</f>
        <v>74.703333321584452</v>
      </c>
      <c r="W145" s="22">
        <f>(IF(AND(Q145&gt;=Dynamisk!$F$41,Q145&lt;=Dynamisk!$F$40),Q145,(IF(Q145&gt;Dynamisk!$F$40,Dynamisk!$F$40,#N/A))))-V145</f>
        <v>50.499904103485349</v>
      </c>
      <c r="X145" s="22" t="e">
        <f>(IF(AND(Q145&gt;=Dynamisk!$F$40,Q145&lt;=Dynamisk!$F$39),Q145,(IF(Q145&gt;Dynamisk!$F$39,Dynamisk!$F$39,#N/A))))-W145-V145</f>
        <v>#N/A</v>
      </c>
      <c r="Y145" s="23" t="e">
        <f>(IF(AND(Q145&gt;=Dynamisk!$F$39,Q145&lt;=Dynamisk!$F$38),Q145,(IF(Q145&gt;Dynamisk!$F$38,Dynamisk!$F$38,#N/A))))-W145-V145-X145</f>
        <v>#N/A</v>
      </c>
      <c r="Z145" t="e">
        <f>IF(OR(Data_sæsontarif!D145=Dynamisk!$E$76,Data_sæsontarif!D145=Dynamisk!$E$77,Data_sæsontarif!D145=Dynamisk!$E$78,Data_sæsontarif!D145=Dynamisk!$E$79),Data_sæsontarif!M145,#N/A)</f>
        <v>#N/A</v>
      </c>
      <c r="AA145">
        <f>IF(OR(Data_sæsontarif!D145=Dynamisk!$E$72,Data_sæsontarif!D145=Dynamisk!$E$73,Data_sæsontarif!D145=Dynamisk!$E$74,Data_sæsontarif!D145=Dynamisk!$E$75),Data_sæsontarif!M145,#N/A)</f>
        <v>90.956662082604069</v>
      </c>
      <c r="AB145" t="e">
        <f>IF(OR(Data_sæsontarif!D145=Dynamisk!$E$68,Data_sæsontarif!D145=Dynamisk!$E$69,Data_sæsontarif!D145=Dynamisk!$E$70,Data_sæsontarif!D145=Dynamisk!$E$71),Data_sæsontarif!M145,#N/A)</f>
        <v>#N/A</v>
      </c>
    </row>
    <row r="146" spans="1:28" x14ac:dyDescent="0.15">
      <c r="A146">
        <v>140</v>
      </c>
      <c r="B146">
        <v>140</v>
      </c>
      <c r="C146" t="s">
        <v>195</v>
      </c>
      <c r="D146" t="str">
        <f t="shared" si="17"/>
        <v>05</v>
      </c>
      <c r="E146" s="1">
        <v>12.041666666666666</v>
      </c>
      <c r="F146" s="2">
        <f t="shared" si="12"/>
        <v>4.9583333333333339</v>
      </c>
      <c r="G146" s="1">
        <f>Dynamisk!$C$14</f>
        <v>27.397260273972602</v>
      </c>
      <c r="H146" s="1">
        <f t="shared" si="13"/>
        <v>1.1415525114155252</v>
      </c>
      <c r="I146" s="2">
        <f>Dynamisk!$C$15</f>
        <v>34.246575342465754</v>
      </c>
      <c r="J146" s="2">
        <f>F146/$F$4*Dynamisk!$C$16</f>
        <v>59.743829504163877</v>
      </c>
      <c r="K146" s="2">
        <f t="shared" si="14"/>
        <v>2.4893262293401617</v>
      </c>
      <c r="L146" s="2">
        <f>F146/$F$4*Dynamisk!$C$17</f>
        <v>74.679786880204844</v>
      </c>
      <c r="M146" s="2">
        <f>(F146/$F$4)*Dynamisk!$C$16+G146</f>
        <v>87.141089778136475</v>
      </c>
      <c r="N146" s="2">
        <f>Dynamisk!$C$20/365</f>
        <v>34.246575342465754</v>
      </c>
      <c r="O146" s="2">
        <f t="shared" si="15"/>
        <v>1.4269406392694064</v>
      </c>
      <c r="P146" s="2">
        <f>(F146/$F$4)*Dynamisk!$C$16+G146</f>
        <v>87.141089778136475</v>
      </c>
      <c r="Q146" s="2">
        <f t="shared" si="16"/>
        <v>121.38766512060224</v>
      </c>
      <c r="R146" s="17" t="e">
        <f>IF(P146&lt;=Dynamisk!$F$51,Data_kronologisk!P146,#N/A)</f>
        <v>#N/A</v>
      </c>
      <c r="S146" s="22">
        <f>IF(AND(P146&gt;=Dynamisk!$F$51,P146&lt;=Dynamisk!$F$50),P146,#N/A)</f>
        <v>87.141089778136475</v>
      </c>
      <c r="T146" s="22" t="e">
        <f>IF(AND(P146&gt;=Dynamisk!$F$50,P146&lt;=Dynamisk!$F$49),P146,#N/A)</f>
        <v>#N/A</v>
      </c>
      <c r="U146" s="23" t="e">
        <f>IF(P146&gt;=Dynamisk!$F$49,P146,#N/A)</f>
        <v>#N/A</v>
      </c>
      <c r="V146" s="17">
        <f>IF(Q146&gt;=Dynamisk!$F$41,Dynamisk!$F$41,Q146)</f>
        <v>74.703333321584452</v>
      </c>
      <c r="W146" s="22">
        <f>(IF(AND(Q146&gt;=Dynamisk!$F$41,Q146&lt;=Dynamisk!$F$40),Q146,(IF(Q146&gt;Dynamisk!$F$40,Dynamisk!$F$40,#N/A))))-V146</f>
        <v>46.684331799017784</v>
      </c>
      <c r="X146" s="22" t="e">
        <f>(IF(AND(Q146&gt;=Dynamisk!$F$40,Q146&lt;=Dynamisk!$F$39),Q146,(IF(Q146&gt;Dynamisk!$F$39,Dynamisk!$F$39,#N/A))))-W146-V146</f>
        <v>#N/A</v>
      </c>
      <c r="Y146" s="23" t="e">
        <f>(IF(AND(Q146&gt;=Dynamisk!$F$39,Q146&lt;=Dynamisk!$F$38),Q146,(IF(Q146&gt;Dynamisk!$F$38,Dynamisk!$F$38,#N/A))))-W146-V146-X146</f>
        <v>#N/A</v>
      </c>
      <c r="Z146" t="e">
        <f>IF(OR(Data_sæsontarif!D146=Dynamisk!$E$76,Data_sæsontarif!D146=Dynamisk!$E$77,Data_sæsontarif!D146=Dynamisk!$E$78,Data_sæsontarif!D146=Dynamisk!$E$79),Data_sæsontarif!M146,#N/A)</f>
        <v>#N/A</v>
      </c>
      <c r="AA146">
        <f>IF(OR(Data_sæsontarif!D146=Dynamisk!$E$72,Data_sæsontarif!D146=Dynamisk!$E$73,Data_sæsontarif!D146=Dynamisk!$E$74,Data_sæsontarif!D146=Dynamisk!$E$75),Data_sæsontarif!M146,#N/A)</f>
        <v>87.141089778136475</v>
      </c>
      <c r="AB146" t="e">
        <f>IF(OR(Data_sæsontarif!D146=Dynamisk!$E$68,Data_sæsontarif!D146=Dynamisk!$E$69,Data_sæsontarif!D146=Dynamisk!$E$70,Data_sæsontarif!D146=Dynamisk!$E$71),Data_sæsontarif!M146,#N/A)</f>
        <v>#N/A</v>
      </c>
    </row>
    <row r="147" spans="1:28" x14ac:dyDescent="0.15">
      <c r="A147">
        <v>141</v>
      </c>
      <c r="B147">
        <v>141</v>
      </c>
      <c r="C147" t="s">
        <v>196</v>
      </c>
      <c r="D147" t="str">
        <f t="shared" si="17"/>
        <v>05</v>
      </c>
      <c r="E147" s="1">
        <v>11.166666666666664</v>
      </c>
      <c r="F147" s="2">
        <f t="shared" si="12"/>
        <v>5.8333333333333357</v>
      </c>
      <c r="G147" s="1">
        <f>Dynamisk!$C$14</f>
        <v>27.397260273972602</v>
      </c>
      <c r="H147" s="1">
        <f t="shared" si="13"/>
        <v>1.1415525114155252</v>
      </c>
      <c r="I147" s="2">
        <f>Dynamisk!$C$15</f>
        <v>34.246575342465754</v>
      </c>
      <c r="J147" s="2">
        <f>F147/$F$4*Dynamisk!$C$16</f>
        <v>70.286858240192799</v>
      </c>
      <c r="K147" s="2">
        <f t="shared" si="14"/>
        <v>2.9286190933413665</v>
      </c>
      <c r="L147" s="2">
        <f>F147/$F$4*Dynamisk!$C$17</f>
        <v>87.858572800241006</v>
      </c>
      <c r="M147" s="2">
        <f>(F147/$F$4)*Dynamisk!$C$16+G147</f>
        <v>97.684118514165405</v>
      </c>
      <c r="N147" s="2">
        <f>Dynamisk!$C$20/365</f>
        <v>34.246575342465754</v>
      </c>
      <c r="O147" s="2">
        <f t="shared" si="15"/>
        <v>1.4269406392694064</v>
      </c>
      <c r="P147" s="2">
        <f>(F147/$F$4)*Dynamisk!$C$16+G147</f>
        <v>97.684118514165405</v>
      </c>
      <c r="Q147" s="2">
        <f t="shared" si="16"/>
        <v>131.93069385663117</v>
      </c>
      <c r="R147" s="17" t="e">
        <f>IF(P147&lt;=Dynamisk!$F$51,Data_kronologisk!P147,#N/A)</f>
        <v>#N/A</v>
      </c>
      <c r="S147" s="22">
        <f>IF(AND(P147&gt;=Dynamisk!$F$51,P147&lt;=Dynamisk!$F$50),P147,#N/A)</f>
        <v>97.684118514165405</v>
      </c>
      <c r="T147" s="22" t="e">
        <f>IF(AND(P147&gt;=Dynamisk!$F$50,P147&lt;=Dynamisk!$F$49),P147,#N/A)</f>
        <v>#N/A</v>
      </c>
      <c r="U147" s="23" t="e">
        <f>IF(P147&gt;=Dynamisk!$F$49,P147,#N/A)</f>
        <v>#N/A</v>
      </c>
      <c r="V147" s="17">
        <f>IF(Q147&gt;=Dynamisk!$F$41,Dynamisk!$F$41,Q147)</f>
        <v>74.703333321584452</v>
      </c>
      <c r="W147" s="22">
        <f>(IF(AND(Q147&gt;=Dynamisk!$F$41,Q147&lt;=Dynamisk!$F$40),Q147,(IF(Q147&gt;Dynamisk!$F$40,Dynamisk!$F$40,#N/A))))-V147</f>
        <v>57.227360535046714</v>
      </c>
      <c r="X147" s="22" t="e">
        <f>(IF(AND(Q147&gt;=Dynamisk!$F$40,Q147&lt;=Dynamisk!$F$39),Q147,(IF(Q147&gt;Dynamisk!$F$39,Dynamisk!$F$39,#N/A))))-W147-V147</f>
        <v>#N/A</v>
      </c>
      <c r="Y147" s="23" t="e">
        <f>(IF(AND(Q147&gt;=Dynamisk!$F$39,Q147&lt;=Dynamisk!$F$38),Q147,(IF(Q147&gt;Dynamisk!$F$38,Dynamisk!$F$38,#N/A))))-W147-V147-X147</f>
        <v>#N/A</v>
      </c>
      <c r="Z147" t="e">
        <f>IF(OR(Data_sæsontarif!D147=Dynamisk!$E$76,Data_sæsontarif!D147=Dynamisk!$E$77,Data_sæsontarif!D147=Dynamisk!$E$78,Data_sæsontarif!D147=Dynamisk!$E$79),Data_sæsontarif!M147,#N/A)</f>
        <v>#N/A</v>
      </c>
      <c r="AA147">
        <f>IF(OR(Data_sæsontarif!D147=Dynamisk!$E$72,Data_sæsontarif!D147=Dynamisk!$E$73,Data_sæsontarif!D147=Dynamisk!$E$74,Data_sæsontarif!D147=Dynamisk!$E$75),Data_sæsontarif!M147,#N/A)</f>
        <v>97.684118514165405</v>
      </c>
      <c r="AB147" t="e">
        <f>IF(OR(Data_sæsontarif!D147=Dynamisk!$E$68,Data_sæsontarif!D147=Dynamisk!$E$69,Data_sæsontarif!D147=Dynamisk!$E$70,Data_sæsontarif!D147=Dynamisk!$E$71),Data_sæsontarif!M147,#N/A)</f>
        <v>#N/A</v>
      </c>
    </row>
    <row r="148" spans="1:28" x14ac:dyDescent="0.15">
      <c r="A148">
        <v>142</v>
      </c>
      <c r="B148">
        <v>142</v>
      </c>
      <c r="C148" t="s">
        <v>197</v>
      </c>
      <c r="D148" t="str">
        <f t="shared" si="17"/>
        <v>05</v>
      </c>
      <c r="E148" s="1">
        <v>12.825000000000001</v>
      </c>
      <c r="F148" s="2">
        <f t="shared" si="12"/>
        <v>4.1749999999999989</v>
      </c>
      <c r="G148" s="1">
        <f>Dynamisk!$C$14</f>
        <v>27.397260273972602</v>
      </c>
      <c r="H148" s="1">
        <f t="shared" si="13"/>
        <v>1.1415525114155252</v>
      </c>
      <c r="I148" s="2">
        <f>Dynamisk!$C$15</f>
        <v>34.246575342465754</v>
      </c>
      <c r="J148" s="2">
        <f>F148/$F$4*Dynamisk!$C$16</f>
        <v>50.305308540480823</v>
      </c>
      <c r="K148" s="2">
        <f t="shared" si="14"/>
        <v>2.0960545225200344</v>
      </c>
      <c r="L148" s="2">
        <f>F148/$F$4*Dynamisk!$C$17</f>
        <v>62.881635675601032</v>
      </c>
      <c r="M148" s="2">
        <f>(F148/$F$4)*Dynamisk!$C$16+G148</f>
        <v>77.702568814453429</v>
      </c>
      <c r="N148" s="2">
        <f>Dynamisk!$C$20/365</f>
        <v>34.246575342465754</v>
      </c>
      <c r="O148" s="2">
        <f t="shared" si="15"/>
        <v>1.4269406392694064</v>
      </c>
      <c r="P148" s="2">
        <f>(F148/$F$4)*Dynamisk!$C$16+G148</f>
        <v>77.702568814453429</v>
      </c>
      <c r="Q148" s="2">
        <f t="shared" si="16"/>
        <v>111.94914415691919</v>
      </c>
      <c r="R148" s="17" t="e">
        <f>IF(P148&lt;=Dynamisk!$F$51,Data_kronologisk!P148,#N/A)</f>
        <v>#N/A</v>
      </c>
      <c r="S148" s="22">
        <f>IF(AND(P148&gt;=Dynamisk!$F$51,P148&lt;=Dynamisk!$F$50),P148,#N/A)</f>
        <v>77.702568814453429</v>
      </c>
      <c r="T148" s="22" t="e">
        <f>IF(AND(P148&gt;=Dynamisk!$F$50,P148&lt;=Dynamisk!$F$49),P148,#N/A)</f>
        <v>#N/A</v>
      </c>
      <c r="U148" s="23" t="e">
        <f>IF(P148&gt;=Dynamisk!$F$49,P148,#N/A)</f>
        <v>#N/A</v>
      </c>
      <c r="V148" s="17">
        <f>IF(Q148&gt;=Dynamisk!$F$41,Dynamisk!$F$41,Q148)</f>
        <v>74.703333321584452</v>
      </c>
      <c r="W148" s="22">
        <f>(IF(AND(Q148&gt;=Dynamisk!$F$41,Q148&lt;=Dynamisk!$F$40),Q148,(IF(Q148&gt;Dynamisk!$F$40,Dynamisk!$F$40,#N/A))))-V148</f>
        <v>37.245810835334737</v>
      </c>
      <c r="X148" s="22" t="e">
        <f>(IF(AND(Q148&gt;=Dynamisk!$F$40,Q148&lt;=Dynamisk!$F$39),Q148,(IF(Q148&gt;Dynamisk!$F$39,Dynamisk!$F$39,#N/A))))-W148-V148</f>
        <v>#N/A</v>
      </c>
      <c r="Y148" s="23" t="e">
        <f>(IF(AND(Q148&gt;=Dynamisk!$F$39,Q148&lt;=Dynamisk!$F$38),Q148,(IF(Q148&gt;Dynamisk!$F$38,Dynamisk!$F$38,#N/A))))-W148-V148-X148</f>
        <v>#N/A</v>
      </c>
      <c r="Z148" t="e">
        <f>IF(OR(Data_sæsontarif!D148=Dynamisk!$E$76,Data_sæsontarif!D148=Dynamisk!$E$77,Data_sæsontarif!D148=Dynamisk!$E$78,Data_sæsontarif!D148=Dynamisk!$E$79),Data_sæsontarif!M148,#N/A)</f>
        <v>#N/A</v>
      </c>
      <c r="AA148">
        <f>IF(OR(Data_sæsontarif!D148=Dynamisk!$E$72,Data_sæsontarif!D148=Dynamisk!$E$73,Data_sæsontarif!D148=Dynamisk!$E$74,Data_sæsontarif!D148=Dynamisk!$E$75),Data_sæsontarif!M148,#N/A)</f>
        <v>77.702568814453429</v>
      </c>
      <c r="AB148" t="e">
        <f>IF(OR(Data_sæsontarif!D148=Dynamisk!$E$68,Data_sæsontarif!D148=Dynamisk!$E$69,Data_sæsontarif!D148=Dynamisk!$E$70,Data_sæsontarif!D148=Dynamisk!$E$71),Data_sæsontarif!M148,#N/A)</f>
        <v>#N/A</v>
      </c>
    </row>
    <row r="149" spans="1:28" x14ac:dyDescent="0.15">
      <c r="A149">
        <v>143</v>
      </c>
      <c r="B149">
        <v>143</v>
      </c>
      <c r="C149" t="s">
        <v>198</v>
      </c>
      <c r="D149" t="str">
        <f t="shared" si="17"/>
        <v>05</v>
      </c>
      <c r="E149" s="1">
        <v>10.633333333333331</v>
      </c>
      <c r="F149" s="2">
        <f t="shared" si="12"/>
        <v>6.3666666666666689</v>
      </c>
      <c r="G149" s="1">
        <f>Dynamisk!$C$14</f>
        <v>27.397260273972602</v>
      </c>
      <c r="H149" s="1">
        <f t="shared" si="13"/>
        <v>1.1415525114155252</v>
      </c>
      <c r="I149" s="2">
        <f>Dynamisk!$C$15</f>
        <v>34.246575342465754</v>
      </c>
      <c r="J149" s="2">
        <f>F149/$F$4*Dynamisk!$C$16</f>
        <v>76.713085279296152</v>
      </c>
      <c r="K149" s="2">
        <f t="shared" si="14"/>
        <v>3.1963785533040063</v>
      </c>
      <c r="L149" s="2">
        <f>F149/$F$4*Dynamisk!$C$17</f>
        <v>95.891356599120186</v>
      </c>
      <c r="M149" s="2">
        <f>(F149/$F$4)*Dynamisk!$C$16+G149</f>
        <v>104.11034555326876</v>
      </c>
      <c r="N149" s="2">
        <f>Dynamisk!$C$20/365</f>
        <v>34.246575342465754</v>
      </c>
      <c r="O149" s="2">
        <f t="shared" si="15"/>
        <v>1.4269406392694064</v>
      </c>
      <c r="P149" s="2">
        <f>(F149/$F$4)*Dynamisk!$C$16+G149</f>
        <v>104.11034555326876</v>
      </c>
      <c r="Q149" s="2">
        <f t="shared" si="16"/>
        <v>138.3569208957345</v>
      </c>
      <c r="R149" s="17" t="e">
        <f>IF(P149&lt;=Dynamisk!$F$51,Data_kronologisk!P149,#N/A)</f>
        <v>#N/A</v>
      </c>
      <c r="S149" s="22">
        <f>IF(AND(P149&gt;=Dynamisk!$F$51,P149&lt;=Dynamisk!$F$50),P149,#N/A)</f>
        <v>104.11034555326876</v>
      </c>
      <c r="T149" s="22" t="e">
        <f>IF(AND(P149&gt;=Dynamisk!$F$50,P149&lt;=Dynamisk!$F$49),P149,#N/A)</f>
        <v>#N/A</v>
      </c>
      <c r="U149" s="23" t="e">
        <f>IF(P149&gt;=Dynamisk!$F$49,P149,#N/A)</f>
        <v>#N/A</v>
      </c>
      <c r="V149" s="17">
        <f>IF(Q149&gt;=Dynamisk!$F$41,Dynamisk!$F$41,Q149)</f>
        <v>74.703333321584452</v>
      </c>
      <c r="W149" s="22">
        <f>(IF(AND(Q149&gt;=Dynamisk!$F$41,Q149&lt;=Dynamisk!$F$40),Q149,(IF(Q149&gt;Dynamisk!$F$40,Dynamisk!$F$40,#N/A))))-V149</f>
        <v>63.653587574150052</v>
      </c>
      <c r="X149" s="22" t="e">
        <f>(IF(AND(Q149&gt;=Dynamisk!$F$40,Q149&lt;=Dynamisk!$F$39),Q149,(IF(Q149&gt;Dynamisk!$F$39,Dynamisk!$F$39,#N/A))))-W149-V149</f>
        <v>#N/A</v>
      </c>
      <c r="Y149" s="23" t="e">
        <f>(IF(AND(Q149&gt;=Dynamisk!$F$39,Q149&lt;=Dynamisk!$F$38),Q149,(IF(Q149&gt;Dynamisk!$F$38,Dynamisk!$F$38,#N/A))))-W149-V149-X149</f>
        <v>#N/A</v>
      </c>
      <c r="Z149" t="e">
        <f>IF(OR(Data_sæsontarif!D149=Dynamisk!$E$76,Data_sæsontarif!D149=Dynamisk!$E$77,Data_sæsontarif!D149=Dynamisk!$E$78,Data_sæsontarif!D149=Dynamisk!$E$79),Data_sæsontarif!M149,#N/A)</f>
        <v>#N/A</v>
      </c>
      <c r="AA149">
        <f>IF(OR(Data_sæsontarif!D149=Dynamisk!$E$72,Data_sæsontarif!D149=Dynamisk!$E$73,Data_sæsontarif!D149=Dynamisk!$E$74,Data_sæsontarif!D149=Dynamisk!$E$75),Data_sæsontarif!M149,#N/A)</f>
        <v>104.11034555326876</v>
      </c>
      <c r="AB149" t="e">
        <f>IF(OR(Data_sæsontarif!D149=Dynamisk!$E$68,Data_sæsontarif!D149=Dynamisk!$E$69,Data_sæsontarif!D149=Dynamisk!$E$70,Data_sæsontarif!D149=Dynamisk!$E$71),Data_sæsontarif!M149,#N/A)</f>
        <v>#N/A</v>
      </c>
    </row>
    <row r="150" spans="1:28" x14ac:dyDescent="0.15">
      <c r="A150">
        <v>144</v>
      </c>
      <c r="B150">
        <v>144</v>
      </c>
      <c r="C150" t="s">
        <v>199</v>
      </c>
      <c r="D150" t="str">
        <f t="shared" si="17"/>
        <v>05</v>
      </c>
      <c r="E150" s="1">
        <v>9.1333333333333329</v>
      </c>
      <c r="F150" s="2">
        <f t="shared" si="12"/>
        <v>7.8666666666666671</v>
      </c>
      <c r="G150" s="1">
        <f>Dynamisk!$C$14</f>
        <v>27.397260273972602</v>
      </c>
      <c r="H150" s="1">
        <f t="shared" si="13"/>
        <v>1.1415525114155252</v>
      </c>
      <c r="I150" s="2">
        <f>Dynamisk!$C$15</f>
        <v>34.246575342465754</v>
      </c>
      <c r="J150" s="2">
        <f>F150/$F$4*Dynamisk!$C$16</f>
        <v>94.786848826774275</v>
      </c>
      <c r="K150" s="2">
        <f t="shared" si="14"/>
        <v>3.9494520344489281</v>
      </c>
      <c r="L150" s="2">
        <f>F150/$F$4*Dynamisk!$C$17</f>
        <v>118.48356103346784</v>
      </c>
      <c r="M150" s="2">
        <f>(F150/$F$4)*Dynamisk!$C$16+G150</f>
        <v>122.18410910074688</v>
      </c>
      <c r="N150" s="2">
        <f>Dynamisk!$C$20/365</f>
        <v>34.246575342465754</v>
      </c>
      <c r="O150" s="2">
        <f t="shared" si="15"/>
        <v>1.4269406392694064</v>
      </c>
      <c r="P150" s="2">
        <f>(F150/$F$4)*Dynamisk!$C$16+G150</f>
        <v>122.18410910074688</v>
      </c>
      <c r="Q150" s="2">
        <f t="shared" si="16"/>
        <v>156.43068444321261</v>
      </c>
      <c r="R150" s="17" t="e">
        <f>IF(P150&lt;=Dynamisk!$F$51,Data_kronologisk!P150,#N/A)</f>
        <v>#N/A</v>
      </c>
      <c r="S150" s="22">
        <f>IF(AND(P150&gt;=Dynamisk!$F$51,P150&lt;=Dynamisk!$F$50),P150,#N/A)</f>
        <v>122.18410910074688</v>
      </c>
      <c r="T150" s="22" t="e">
        <f>IF(AND(P150&gt;=Dynamisk!$F$50,P150&lt;=Dynamisk!$F$49),P150,#N/A)</f>
        <v>#N/A</v>
      </c>
      <c r="U150" s="23" t="e">
        <f>IF(P150&gt;=Dynamisk!$F$49,P150,#N/A)</f>
        <v>#N/A</v>
      </c>
      <c r="V150" s="17">
        <f>IF(Q150&gt;=Dynamisk!$F$41,Dynamisk!$F$41,Q150)</f>
        <v>74.703333321584452</v>
      </c>
      <c r="W150" s="22">
        <f>(IF(AND(Q150&gt;=Dynamisk!$F$41,Q150&lt;=Dynamisk!$F$40),Q150,(IF(Q150&gt;Dynamisk!$F$40,Dynamisk!$F$40,#N/A))))-V150</f>
        <v>81.727351121628161</v>
      </c>
      <c r="X150" s="22" t="e">
        <f>(IF(AND(Q150&gt;=Dynamisk!$F$40,Q150&lt;=Dynamisk!$F$39),Q150,(IF(Q150&gt;Dynamisk!$F$39,Dynamisk!$F$39,#N/A))))-W150-V150</f>
        <v>#N/A</v>
      </c>
      <c r="Y150" s="23" t="e">
        <f>(IF(AND(Q150&gt;=Dynamisk!$F$39,Q150&lt;=Dynamisk!$F$38),Q150,(IF(Q150&gt;Dynamisk!$F$38,Dynamisk!$F$38,#N/A))))-W150-V150-X150</f>
        <v>#N/A</v>
      </c>
      <c r="Z150" t="e">
        <f>IF(OR(Data_sæsontarif!D150=Dynamisk!$E$76,Data_sæsontarif!D150=Dynamisk!$E$77,Data_sæsontarif!D150=Dynamisk!$E$78,Data_sæsontarif!D150=Dynamisk!$E$79),Data_sæsontarif!M150,#N/A)</f>
        <v>#N/A</v>
      </c>
      <c r="AA150">
        <f>IF(OR(Data_sæsontarif!D150=Dynamisk!$E$72,Data_sæsontarif!D150=Dynamisk!$E$73,Data_sæsontarif!D150=Dynamisk!$E$74,Data_sæsontarif!D150=Dynamisk!$E$75),Data_sæsontarif!M150,#N/A)</f>
        <v>122.18410910074688</v>
      </c>
      <c r="AB150" t="e">
        <f>IF(OR(Data_sæsontarif!D150=Dynamisk!$E$68,Data_sæsontarif!D150=Dynamisk!$E$69,Data_sæsontarif!D150=Dynamisk!$E$70,Data_sæsontarif!D150=Dynamisk!$E$71),Data_sæsontarif!M150,#N/A)</f>
        <v>#N/A</v>
      </c>
    </row>
    <row r="151" spans="1:28" x14ac:dyDescent="0.15">
      <c r="A151">
        <v>145</v>
      </c>
      <c r="B151">
        <v>145</v>
      </c>
      <c r="C151" t="s">
        <v>200</v>
      </c>
      <c r="D151" t="str">
        <f t="shared" si="17"/>
        <v>05</v>
      </c>
      <c r="E151" s="1">
        <v>9.8624999999999989</v>
      </c>
      <c r="F151" s="2">
        <f t="shared" si="12"/>
        <v>7.1375000000000011</v>
      </c>
      <c r="G151" s="1">
        <f>Dynamisk!$C$14</f>
        <v>27.397260273972602</v>
      </c>
      <c r="H151" s="1">
        <f t="shared" si="13"/>
        <v>1.1415525114155252</v>
      </c>
      <c r="I151" s="2">
        <f>Dynamisk!$C$15</f>
        <v>34.246575342465754</v>
      </c>
      <c r="J151" s="2">
        <f>F151/$F$4*Dynamisk!$C$16</f>
        <v>86.000991546750171</v>
      </c>
      <c r="K151" s="2">
        <f t="shared" si="14"/>
        <v>3.5833746477812571</v>
      </c>
      <c r="L151" s="2">
        <f>F151/$F$4*Dynamisk!$C$17</f>
        <v>107.50123943343772</v>
      </c>
      <c r="M151" s="2">
        <f>(F151/$F$4)*Dynamisk!$C$16+G151</f>
        <v>113.39825182072278</v>
      </c>
      <c r="N151" s="2">
        <f>Dynamisk!$C$20/365</f>
        <v>34.246575342465754</v>
      </c>
      <c r="O151" s="2">
        <f t="shared" si="15"/>
        <v>1.4269406392694064</v>
      </c>
      <c r="P151" s="2">
        <f>(F151/$F$4)*Dynamisk!$C$16+G151</f>
        <v>113.39825182072278</v>
      </c>
      <c r="Q151" s="2">
        <f t="shared" si="16"/>
        <v>147.64482716318852</v>
      </c>
      <c r="R151" s="17" t="e">
        <f>IF(P151&lt;=Dynamisk!$F$51,Data_kronologisk!P151,#N/A)</f>
        <v>#N/A</v>
      </c>
      <c r="S151" s="22">
        <f>IF(AND(P151&gt;=Dynamisk!$F$51,P151&lt;=Dynamisk!$F$50),P151,#N/A)</f>
        <v>113.39825182072278</v>
      </c>
      <c r="T151" s="22" t="e">
        <f>IF(AND(P151&gt;=Dynamisk!$F$50,P151&lt;=Dynamisk!$F$49),P151,#N/A)</f>
        <v>#N/A</v>
      </c>
      <c r="U151" s="23" t="e">
        <f>IF(P151&gt;=Dynamisk!$F$49,P151,#N/A)</f>
        <v>#N/A</v>
      </c>
      <c r="V151" s="17">
        <f>IF(Q151&gt;=Dynamisk!$F$41,Dynamisk!$F$41,Q151)</f>
        <v>74.703333321584452</v>
      </c>
      <c r="W151" s="22">
        <f>(IF(AND(Q151&gt;=Dynamisk!$F$41,Q151&lt;=Dynamisk!$F$40),Q151,(IF(Q151&gt;Dynamisk!$F$40,Dynamisk!$F$40,#N/A))))-V151</f>
        <v>72.941493841604071</v>
      </c>
      <c r="X151" s="22" t="e">
        <f>(IF(AND(Q151&gt;=Dynamisk!$F$40,Q151&lt;=Dynamisk!$F$39),Q151,(IF(Q151&gt;Dynamisk!$F$39,Dynamisk!$F$39,#N/A))))-W151-V151</f>
        <v>#N/A</v>
      </c>
      <c r="Y151" s="23" t="e">
        <f>(IF(AND(Q151&gt;=Dynamisk!$F$39,Q151&lt;=Dynamisk!$F$38),Q151,(IF(Q151&gt;Dynamisk!$F$38,Dynamisk!$F$38,#N/A))))-W151-V151-X151</f>
        <v>#N/A</v>
      </c>
      <c r="Z151" t="e">
        <f>IF(OR(Data_sæsontarif!D151=Dynamisk!$E$76,Data_sæsontarif!D151=Dynamisk!$E$77,Data_sæsontarif!D151=Dynamisk!$E$78,Data_sæsontarif!D151=Dynamisk!$E$79),Data_sæsontarif!M151,#N/A)</f>
        <v>#N/A</v>
      </c>
      <c r="AA151">
        <f>IF(OR(Data_sæsontarif!D151=Dynamisk!$E$72,Data_sæsontarif!D151=Dynamisk!$E$73,Data_sæsontarif!D151=Dynamisk!$E$74,Data_sæsontarif!D151=Dynamisk!$E$75),Data_sæsontarif!M151,#N/A)</f>
        <v>113.39825182072278</v>
      </c>
      <c r="AB151" t="e">
        <f>IF(OR(Data_sæsontarif!D151=Dynamisk!$E$68,Data_sæsontarif!D151=Dynamisk!$E$69,Data_sæsontarif!D151=Dynamisk!$E$70,Data_sæsontarif!D151=Dynamisk!$E$71),Data_sæsontarif!M151,#N/A)</f>
        <v>#N/A</v>
      </c>
    </row>
    <row r="152" spans="1:28" x14ac:dyDescent="0.15">
      <c r="A152">
        <v>146</v>
      </c>
      <c r="B152">
        <v>146</v>
      </c>
      <c r="C152" t="s">
        <v>201</v>
      </c>
      <c r="D152" t="str">
        <f t="shared" si="17"/>
        <v>05</v>
      </c>
      <c r="E152" s="1">
        <v>9.8833333333333311</v>
      </c>
      <c r="F152" s="2">
        <f t="shared" si="12"/>
        <v>7.1166666666666689</v>
      </c>
      <c r="G152" s="1">
        <f>Dynamisk!$C$14</f>
        <v>27.397260273972602</v>
      </c>
      <c r="H152" s="1">
        <f t="shared" si="13"/>
        <v>1.1415525114155252</v>
      </c>
      <c r="I152" s="2">
        <f>Dynamisk!$C$15</f>
        <v>34.246575342465754</v>
      </c>
      <c r="J152" s="2">
        <f>F152/$F$4*Dynamisk!$C$16</f>
        <v>85.74996705303522</v>
      </c>
      <c r="K152" s="2">
        <f t="shared" si="14"/>
        <v>3.5729152938764677</v>
      </c>
      <c r="L152" s="2">
        <f>F152/$F$4*Dynamisk!$C$17</f>
        <v>107.18745881629403</v>
      </c>
      <c r="M152" s="2">
        <f>(F152/$F$4)*Dynamisk!$C$16+G152</f>
        <v>113.14722732700783</v>
      </c>
      <c r="N152" s="2">
        <f>Dynamisk!$C$20/365</f>
        <v>34.246575342465754</v>
      </c>
      <c r="O152" s="2">
        <f t="shared" si="15"/>
        <v>1.4269406392694064</v>
      </c>
      <c r="P152" s="2">
        <f>(F152/$F$4)*Dynamisk!$C$16+G152</f>
        <v>113.14722732700783</v>
      </c>
      <c r="Q152" s="2">
        <f t="shared" si="16"/>
        <v>147.39380266947356</v>
      </c>
      <c r="R152" s="17" t="e">
        <f>IF(P152&lt;=Dynamisk!$F$51,Data_kronologisk!P152,#N/A)</f>
        <v>#N/A</v>
      </c>
      <c r="S152" s="22">
        <f>IF(AND(P152&gt;=Dynamisk!$F$51,P152&lt;=Dynamisk!$F$50),P152,#N/A)</f>
        <v>113.14722732700783</v>
      </c>
      <c r="T152" s="22" t="e">
        <f>IF(AND(P152&gt;=Dynamisk!$F$50,P152&lt;=Dynamisk!$F$49),P152,#N/A)</f>
        <v>#N/A</v>
      </c>
      <c r="U152" s="23" t="e">
        <f>IF(P152&gt;=Dynamisk!$F$49,P152,#N/A)</f>
        <v>#N/A</v>
      </c>
      <c r="V152" s="17">
        <f>IF(Q152&gt;=Dynamisk!$F$41,Dynamisk!$F$41,Q152)</f>
        <v>74.703333321584452</v>
      </c>
      <c r="W152" s="22">
        <f>(IF(AND(Q152&gt;=Dynamisk!$F$41,Q152&lt;=Dynamisk!$F$40),Q152,(IF(Q152&gt;Dynamisk!$F$40,Dynamisk!$F$40,#N/A))))-V152</f>
        <v>72.690469347889106</v>
      </c>
      <c r="X152" s="22" t="e">
        <f>(IF(AND(Q152&gt;=Dynamisk!$F$40,Q152&lt;=Dynamisk!$F$39),Q152,(IF(Q152&gt;Dynamisk!$F$39,Dynamisk!$F$39,#N/A))))-W152-V152</f>
        <v>#N/A</v>
      </c>
      <c r="Y152" s="23" t="e">
        <f>(IF(AND(Q152&gt;=Dynamisk!$F$39,Q152&lt;=Dynamisk!$F$38),Q152,(IF(Q152&gt;Dynamisk!$F$38,Dynamisk!$F$38,#N/A))))-W152-V152-X152</f>
        <v>#N/A</v>
      </c>
      <c r="Z152" t="e">
        <f>IF(OR(Data_sæsontarif!D152=Dynamisk!$E$76,Data_sæsontarif!D152=Dynamisk!$E$77,Data_sæsontarif!D152=Dynamisk!$E$78,Data_sæsontarif!D152=Dynamisk!$E$79),Data_sæsontarif!M152,#N/A)</f>
        <v>#N/A</v>
      </c>
      <c r="AA152">
        <f>IF(OR(Data_sæsontarif!D152=Dynamisk!$E$72,Data_sæsontarif!D152=Dynamisk!$E$73,Data_sæsontarif!D152=Dynamisk!$E$74,Data_sæsontarif!D152=Dynamisk!$E$75),Data_sæsontarif!M152,#N/A)</f>
        <v>113.14722732700783</v>
      </c>
      <c r="AB152" t="e">
        <f>IF(OR(Data_sæsontarif!D152=Dynamisk!$E$68,Data_sæsontarif!D152=Dynamisk!$E$69,Data_sæsontarif!D152=Dynamisk!$E$70,Data_sæsontarif!D152=Dynamisk!$E$71),Data_sæsontarif!M152,#N/A)</f>
        <v>#N/A</v>
      </c>
    </row>
    <row r="153" spans="1:28" x14ac:dyDescent="0.15">
      <c r="A153">
        <v>147</v>
      </c>
      <c r="B153">
        <v>147</v>
      </c>
      <c r="C153" t="s">
        <v>202</v>
      </c>
      <c r="D153" t="str">
        <f t="shared" si="17"/>
        <v>05</v>
      </c>
      <c r="E153" s="1">
        <v>9.4375000000000018</v>
      </c>
      <c r="F153" s="2">
        <f t="shared" si="12"/>
        <v>7.5624999999999982</v>
      </c>
      <c r="G153" s="1">
        <f>Dynamisk!$C$14</f>
        <v>27.397260273972602</v>
      </c>
      <c r="H153" s="1">
        <f t="shared" si="13"/>
        <v>1.1415525114155252</v>
      </c>
      <c r="I153" s="2">
        <f>Dynamisk!$C$15</f>
        <v>34.246575342465754</v>
      </c>
      <c r="J153" s="2">
        <f>F153/$F$4*Dynamisk!$C$16</f>
        <v>91.121891218535623</v>
      </c>
      <c r="K153" s="2">
        <f t="shared" si="14"/>
        <v>3.7967454674389844</v>
      </c>
      <c r="L153" s="2">
        <f>F153/$F$4*Dynamisk!$C$17</f>
        <v>113.90236402316953</v>
      </c>
      <c r="M153" s="2">
        <f>(F153/$F$4)*Dynamisk!$C$16+G153</f>
        <v>118.51915149250823</v>
      </c>
      <c r="N153" s="2">
        <f>Dynamisk!$C$20/365</f>
        <v>34.246575342465754</v>
      </c>
      <c r="O153" s="2">
        <f t="shared" si="15"/>
        <v>1.4269406392694064</v>
      </c>
      <c r="P153" s="2">
        <f>(F153/$F$4)*Dynamisk!$C$16+G153</f>
        <v>118.51915149250823</v>
      </c>
      <c r="Q153" s="2">
        <f t="shared" si="16"/>
        <v>152.76572683497398</v>
      </c>
      <c r="R153" s="17" t="e">
        <f>IF(P153&lt;=Dynamisk!$F$51,Data_kronologisk!P153,#N/A)</f>
        <v>#N/A</v>
      </c>
      <c r="S153" s="22">
        <f>IF(AND(P153&gt;=Dynamisk!$F$51,P153&lt;=Dynamisk!$F$50),P153,#N/A)</f>
        <v>118.51915149250823</v>
      </c>
      <c r="T153" s="22" t="e">
        <f>IF(AND(P153&gt;=Dynamisk!$F$50,P153&lt;=Dynamisk!$F$49),P153,#N/A)</f>
        <v>#N/A</v>
      </c>
      <c r="U153" s="23" t="e">
        <f>IF(P153&gt;=Dynamisk!$F$49,P153,#N/A)</f>
        <v>#N/A</v>
      </c>
      <c r="V153" s="17">
        <f>IF(Q153&gt;=Dynamisk!$F$41,Dynamisk!$F$41,Q153)</f>
        <v>74.703333321584452</v>
      </c>
      <c r="W153" s="22">
        <f>(IF(AND(Q153&gt;=Dynamisk!$F$41,Q153&lt;=Dynamisk!$F$40),Q153,(IF(Q153&gt;Dynamisk!$F$40,Dynamisk!$F$40,#N/A))))-V153</f>
        <v>78.062393513389523</v>
      </c>
      <c r="X153" s="22" t="e">
        <f>(IF(AND(Q153&gt;=Dynamisk!$F$40,Q153&lt;=Dynamisk!$F$39),Q153,(IF(Q153&gt;Dynamisk!$F$39,Dynamisk!$F$39,#N/A))))-W153-V153</f>
        <v>#N/A</v>
      </c>
      <c r="Y153" s="23" t="e">
        <f>(IF(AND(Q153&gt;=Dynamisk!$F$39,Q153&lt;=Dynamisk!$F$38),Q153,(IF(Q153&gt;Dynamisk!$F$38,Dynamisk!$F$38,#N/A))))-W153-V153-X153</f>
        <v>#N/A</v>
      </c>
      <c r="Z153" t="e">
        <f>IF(OR(Data_sæsontarif!D153=Dynamisk!$E$76,Data_sæsontarif!D153=Dynamisk!$E$77,Data_sæsontarif!D153=Dynamisk!$E$78,Data_sæsontarif!D153=Dynamisk!$E$79),Data_sæsontarif!M153,#N/A)</f>
        <v>#N/A</v>
      </c>
      <c r="AA153">
        <f>IF(OR(Data_sæsontarif!D153=Dynamisk!$E$72,Data_sæsontarif!D153=Dynamisk!$E$73,Data_sæsontarif!D153=Dynamisk!$E$74,Data_sæsontarif!D153=Dynamisk!$E$75),Data_sæsontarif!M153,#N/A)</f>
        <v>118.51915149250823</v>
      </c>
      <c r="AB153" t="e">
        <f>IF(OR(Data_sæsontarif!D153=Dynamisk!$E$68,Data_sæsontarif!D153=Dynamisk!$E$69,Data_sæsontarif!D153=Dynamisk!$E$70,Data_sæsontarif!D153=Dynamisk!$E$71),Data_sæsontarif!M153,#N/A)</f>
        <v>#N/A</v>
      </c>
    </row>
    <row r="154" spans="1:28" x14ac:dyDescent="0.15">
      <c r="A154">
        <v>148</v>
      </c>
      <c r="B154">
        <v>148</v>
      </c>
      <c r="C154" t="s">
        <v>203</v>
      </c>
      <c r="D154" t="str">
        <f t="shared" si="17"/>
        <v>05</v>
      </c>
      <c r="E154" s="1">
        <v>9.8541666666666679</v>
      </c>
      <c r="F154" s="2">
        <f t="shared" si="12"/>
        <v>7.1458333333333321</v>
      </c>
      <c r="G154" s="1">
        <f>Dynamisk!$C$14</f>
        <v>27.397260273972602</v>
      </c>
      <c r="H154" s="1">
        <f t="shared" si="13"/>
        <v>1.1415525114155252</v>
      </c>
      <c r="I154" s="2">
        <f>Dynamisk!$C$15</f>
        <v>34.246575342465754</v>
      </c>
      <c r="J154" s="2">
        <f>F154/$F$4*Dynamisk!$C$16</f>
        <v>86.101401344236137</v>
      </c>
      <c r="K154" s="2">
        <f t="shared" si="14"/>
        <v>3.5875583893431724</v>
      </c>
      <c r="L154" s="2">
        <f>F154/$F$4*Dynamisk!$C$17</f>
        <v>107.62675168029517</v>
      </c>
      <c r="M154" s="2">
        <f>(F154/$F$4)*Dynamisk!$C$16+G154</f>
        <v>113.49866161820874</v>
      </c>
      <c r="N154" s="2">
        <f>Dynamisk!$C$20/365</f>
        <v>34.246575342465754</v>
      </c>
      <c r="O154" s="2">
        <f t="shared" si="15"/>
        <v>1.4269406392694064</v>
      </c>
      <c r="P154" s="2">
        <f>(F154/$F$4)*Dynamisk!$C$16+G154</f>
        <v>113.49866161820874</v>
      </c>
      <c r="Q154" s="2">
        <f t="shared" si="16"/>
        <v>147.7452369606745</v>
      </c>
      <c r="R154" s="17" t="e">
        <f>IF(P154&lt;=Dynamisk!$F$51,Data_kronologisk!P154,#N/A)</f>
        <v>#N/A</v>
      </c>
      <c r="S154" s="22">
        <f>IF(AND(P154&gt;=Dynamisk!$F$51,P154&lt;=Dynamisk!$F$50),P154,#N/A)</f>
        <v>113.49866161820874</v>
      </c>
      <c r="T154" s="22" t="e">
        <f>IF(AND(P154&gt;=Dynamisk!$F$50,P154&lt;=Dynamisk!$F$49),P154,#N/A)</f>
        <v>#N/A</v>
      </c>
      <c r="U154" s="23" t="e">
        <f>IF(P154&gt;=Dynamisk!$F$49,P154,#N/A)</f>
        <v>#N/A</v>
      </c>
      <c r="V154" s="17">
        <f>IF(Q154&gt;=Dynamisk!$F$41,Dynamisk!$F$41,Q154)</f>
        <v>74.703333321584452</v>
      </c>
      <c r="W154" s="22">
        <f>(IF(AND(Q154&gt;=Dynamisk!$F$41,Q154&lt;=Dynamisk!$F$40),Q154,(IF(Q154&gt;Dynamisk!$F$40,Dynamisk!$F$40,#N/A))))-V154</f>
        <v>73.041903639090052</v>
      </c>
      <c r="X154" s="22" t="e">
        <f>(IF(AND(Q154&gt;=Dynamisk!$F$40,Q154&lt;=Dynamisk!$F$39),Q154,(IF(Q154&gt;Dynamisk!$F$39,Dynamisk!$F$39,#N/A))))-W154-V154</f>
        <v>#N/A</v>
      </c>
      <c r="Y154" s="23" t="e">
        <f>(IF(AND(Q154&gt;=Dynamisk!$F$39,Q154&lt;=Dynamisk!$F$38),Q154,(IF(Q154&gt;Dynamisk!$F$38,Dynamisk!$F$38,#N/A))))-W154-V154-X154</f>
        <v>#N/A</v>
      </c>
      <c r="Z154" t="e">
        <f>IF(OR(Data_sæsontarif!D154=Dynamisk!$E$76,Data_sæsontarif!D154=Dynamisk!$E$77,Data_sæsontarif!D154=Dynamisk!$E$78,Data_sæsontarif!D154=Dynamisk!$E$79),Data_sæsontarif!M154,#N/A)</f>
        <v>#N/A</v>
      </c>
      <c r="AA154">
        <f>IF(OR(Data_sæsontarif!D154=Dynamisk!$E$72,Data_sæsontarif!D154=Dynamisk!$E$73,Data_sæsontarif!D154=Dynamisk!$E$74,Data_sæsontarif!D154=Dynamisk!$E$75),Data_sæsontarif!M154,#N/A)</f>
        <v>113.49866161820874</v>
      </c>
      <c r="AB154" t="e">
        <f>IF(OR(Data_sæsontarif!D154=Dynamisk!$E$68,Data_sæsontarif!D154=Dynamisk!$E$69,Data_sæsontarif!D154=Dynamisk!$E$70,Data_sæsontarif!D154=Dynamisk!$E$71),Data_sæsontarif!M154,#N/A)</f>
        <v>#N/A</v>
      </c>
    </row>
    <row r="155" spans="1:28" x14ac:dyDescent="0.15">
      <c r="A155">
        <v>149</v>
      </c>
      <c r="B155">
        <v>149</v>
      </c>
      <c r="C155" t="s">
        <v>204</v>
      </c>
      <c r="D155" t="str">
        <f t="shared" si="17"/>
        <v>05</v>
      </c>
      <c r="E155" s="1">
        <v>9.7083333333333339</v>
      </c>
      <c r="F155" s="2">
        <f t="shared" si="12"/>
        <v>7.2916666666666661</v>
      </c>
      <c r="G155" s="1">
        <f>Dynamisk!$C$14</f>
        <v>27.397260273972602</v>
      </c>
      <c r="H155" s="1">
        <f t="shared" si="13"/>
        <v>1.1415525114155252</v>
      </c>
      <c r="I155" s="2">
        <f>Dynamisk!$C$15</f>
        <v>34.246575342465754</v>
      </c>
      <c r="J155" s="2">
        <f>F155/$F$4*Dynamisk!$C$16</f>
        <v>87.858572800240964</v>
      </c>
      <c r="K155" s="2">
        <f t="shared" si="14"/>
        <v>3.6607738666767067</v>
      </c>
      <c r="L155" s="2">
        <f>F155/$F$4*Dynamisk!$C$17</f>
        <v>109.82321600030122</v>
      </c>
      <c r="M155" s="2">
        <f>(F155/$F$4)*Dynamisk!$C$16+G155</f>
        <v>115.25583307421357</v>
      </c>
      <c r="N155" s="2">
        <f>Dynamisk!$C$20/365</f>
        <v>34.246575342465754</v>
      </c>
      <c r="O155" s="2">
        <f t="shared" si="15"/>
        <v>1.4269406392694064</v>
      </c>
      <c r="P155" s="2">
        <f>(F155/$F$4)*Dynamisk!$C$16+G155</f>
        <v>115.25583307421357</v>
      </c>
      <c r="Q155" s="2">
        <f t="shared" si="16"/>
        <v>149.50240841667932</v>
      </c>
      <c r="R155" s="17" t="e">
        <f>IF(P155&lt;=Dynamisk!$F$51,Data_kronologisk!P155,#N/A)</f>
        <v>#N/A</v>
      </c>
      <c r="S155" s="22">
        <f>IF(AND(P155&gt;=Dynamisk!$F$51,P155&lt;=Dynamisk!$F$50),P155,#N/A)</f>
        <v>115.25583307421357</v>
      </c>
      <c r="T155" s="22" t="e">
        <f>IF(AND(P155&gt;=Dynamisk!$F$50,P155&lt;=Dynamisk!$F$49),P155,#N/A)</f>
        <v>#N/A</v>
      </c>
      <c r="U155" s="23" t="e">
        <f>IF(P155&gt;=Dynamisk!$F$49,P155,#N/A)</f>
        <v>#N/A</v>
      </c>
      <c r="V155" s="17">
        <f>IF(Q155&gt;=Dynamisk!$F$41,Dynamisk!$F$41,Q155)</f>
        <v>74.703333321584452</v>
      </c>
      <c r="W155" s="22">
        <f>(IF(AND(Q155&gt;=Dynamisk!$F$41,Q155&lt;=Dynamisk!$F$40),Q155,(IF(Q155&gt;Dynamisk!$F$40,Dynamisk!$F$40,#N/A))))-V155</f>
        <v>74.799075095094864</v>
      </c>
      <c r="X155" s="22" t="e">
        <f>(IF(AND(Q155&gt;=Dynamisk!$F$40,Q155&lt;=Dynamisk!$F$39),Q155,(IF(Q155&gt;Dynamisk!$F$39,Dynamisk!$F$39,#N/A))))-W155-V155</f>
        <v>#N/A</v>
      </c>
      <c r="Y155" s="23" t="e">
        <f>(IF(AND(Q155&gt;=Dynamisk!$F$39,Q155&lt;=Dynamisk!$F$38),Q155,(IF(Q155&gt;Dynamisk!$F$38,Dynamisk!$F$38,#N/A))))-W155-V155-X155</f>
        <v>#N/A</v>
      </c>
      <c r="Z155" t="e">
        <f>IF(OR(Data_sæsontarif!D155=Dynamisk!$E$76,Data_sæsontarif!D155=Dynamisk!$E$77,Data_sæsontarif!D155=Dynamisk!$E$78,Data_sæsontarif!D155=Dynamisk!$E$79),Data_sæsontarif!M155,#N/A)</f>
        <v>#N/A</v>
      </c>
      <c r="AA155">
        <f>IF(OR(Data_sæsontarif!D155=Dynamisk!$E$72,Data_sæsontarif!D155=Dynamisk!$E$73,Data_sæsontarif!D155=Dynamisk!$E$74,Data_sæsontarif!D155=Dynamisk!$E$75),Data_sæsontarif!M155,#N/A)</f>
        <v>115.25583307421357</v>
      </c>
      <c r="AB155" t="e">
        <f>IF(OR(Data_sæsontarif!D155=Dynamisk!$E$68,Data_sæsontarif!D155=Dynamisk!$E$69,Data_sæsontarif!D155=Dynamisk!$E$70,Data_sæsontarif!D155=Dynamisk!$E$71),Data_sæsontarif!M155,#N/A)</f>
        <v>#N/A</v>
      </c>
    </row>
    <row r="156" spans="1:28" x14ac:dyDescent="0.15">
      <c r="A156">
        <v>150</v>
      </c>
      <c r="B156">
        <v>150</v>
      </c>
      <c r="C156" t="s">
        <v>205</v>
      </c>
      <c r="D156" t="str">
        <f t="shared" si="17"/>
        <v>05</v>
      </c>
      <c r="E156" s="1">
        <v>10.904166666666663</v>
      </c>
      <c r="F156" s="2">
        <f t="shared" si="12"/>
        <v>6.0958333333333368</v>
      </c>
      <c r="G156" s="1">
        <f>Dynamisk!$C$14</f>
        <v>27.397260273972602</v>
      </c>
      <c r="H156" s="1">
        <f t="shared" si="13"/>
        <v>1.1415525114155252</v>
      </c>
      <c r="I156" s="2">
        <f>Dynamisk!$C$15</f>
        <v>34.246575342465754</v>
      </c>
      <c r="J156" s="2">
        <f>F156/$F$4*Dynamisk!$C$16</f>
        <v>73.449766861001493</v>
      </c>
      <c r="K156" s="2">
        <f t="shared" si="14"/>
        <v>3.060406952541729</v>
      </c>
      <c r="L156" s="2">
        <f>F156/$F$4*Dynamisk!$C$17</f>
        <v>91.812208576251862</v>
      </c>
      <c r="M156" s="2">
        <f>(F156/$F$4)*Dynamisk!$C$16+G156</f>
        <v>100.8470271349741</v>
      </c>
      <c r="N156" s="2">
        <f>Dynamisk!$C$20/365</f>
        <v>34.246575342465754</v>
      </c>
      <c r="O156" s="2">
        <f t="shared" si="15"/>
        <v>1.4269406392694064</v>
      </c>
      <c r="P156" s="2">
        <f>(F156/$F$4)*Dynamisk!$C$16+G156</f>
        <v>100.8470271349741</v>
      </c>
      <c r="Q156" s="2">
        <f t="shared" si="16"/>
        <v>135.09360247743984</v>
      </c>
      <c r="R156" s="17" t="e">
        <f>IF(P156&lt;=Dynamisk!$F$51,Data_kronologisk!P156,#N/A)</f>
        <v>#N/A</v>
      </c>
      <c r="S156" s="22">
        <f>IF(AND(P156&gt;=Dynamisk!$F$51,P156&lt;=Dynamisk!$F$50),P156,#N/A)</f>
        <v>100.8470271349741</v>
      </c>
      <c r="T156" s="22" t="e">
        <f>IF(AND(P156&gt;=Dynamisk!$F$50,P156&lt;=Dynamisk!$F$49),P156,#N/A)</f>
        <v>#N/A</v>
      </c>
      <c r="U156" s="23" t="e">
        <f>IF(P156&gt;=Dynamisk!$F$49,P156,#N/A)</f>
        <v>#N/A</v>
      </c>
      <c r="V156" s="17">
        <f>IF(Q156&gt;=Dynamisk!$F$41,Dynamisk!$F$41,Q156)</f>
        <v>74.703333321584452</v>
      </c>
      <c r="W156" s="22">
        <f>(IF(AND(Q156&gt;=Dynamisk!$F$41,Q156&lt;=Dynamisk!$F$40),Q156,(IF(Q156&gt;Dynamisk!$F$40,Dynamisk!$F$40,#N/A))))-V156</f>
        <v>60.390269155855393</v>
      </c>
      <c r="X156" s="22" t="e">
        <f>(IF(AND(Q156&gt;=Dynamisk!$F$40,Q156&lt;=Dynamisk!$F$39),Q156,(IF(Q156&gt;Dynamisk!$F$39,Dynamisk!$F$39,#N/A))))-W156-V156</f>
        <v>#N/A</v>
      </c>
      <c r="Y156" s="23" t="e">
        <f>(IF(AND(Q156&gt;=Dynamisk!$F$39,Q156&lt;=Dynamisk!$F$38),Q156,(IF(Q156&gt;Dynamisk!$F$38,Dynamisk!$F$38,#N/A))))-W156-V156-X156</f>
        <v>#N/A</v>
      </c>
      <c r="Z156" t="e">
        <f>IF(OR(Data_sæsontarif!D156=Dynamisk!$E$76,Data_sæsontarif!D156=Dynamisk!$E$77,Data_sæsontarif!D156=Dynamisk!$E$78,Data_sæsontarif!D156=Dynamisk!$E$79),Data_sæsontarif!M156,#N/A)</f>
        <v>#N/A</v>
      </c>
      <c r="AA156">
        <f>IF(OR(Data_sæsontarif!D156=Dynamisk!$E$72,Data_sæsontarif!D156=Dynamisk!$E$73,Data_sæsontarif!D156=Dynamisk!$E$74,Data_sæsontarif!D156=Dynamisk!$E$75),Data_sæsontarif!M156,#N/A)</f>
        <v>100.8470271349741</v>
      </c>
      <c r="AB156" t="e">
        <f>IF(OR(Data_sæsontarif!D156=Dynamisk!$E$68,Data_sæsontarif!D156=Dynamisk!$E$69,Data_sæsontarif!D156=Dynamisk!$E$70,Data_sæsontarif!D156=Dynamisk!$E$71),Data_sæsontarif!M156,#N/A)</f>
        <v>#N/A</v>
      </c>
    </row>
    <row r="157" spans="1:28" x14ac:dyDescent="0.15">
      <c r="A157">
        <v>151</v>
      </c>
      <c r="B157">
        <v>151</v>
      </c>
      <c r="C157" t="s">
        <v>206</v>
      </c>
      <c r="D157" t="str">
        <f t="shared" si="17"/>
        <v>05</v>
      </c>
      <c r="E157" s="1">
        <v>11.95833333333333</v>
      </c>
      <c r="F157" s="2">
        <f t="shared" si="12"/>
        <v>5.0416666666666696</v>
      </c>
      <c r="G157" s="1">
        <f>Dynamisk!$C$14</f>
        <v>27.397260273972602</v>
      </c>
      <c r="H157" s="1">
        <f t="shared" si="13"/>
        <v>1.1415525114155252</v>
      </c>
      <c r="I157" s="2">
        <f>Dynamisk!$C$15</f>
        <v>34.246575342465754</v>
      </c>
      <c r="J157" s="2">
        <f>F157/$F$4*Dynamisk!$C$16</f>
        <v>60.747927479023794</v>
      </c>
      <c r="K157" s="2">
        <f t="shared" si="14"/>
        <v>2.5311636449593249</v>
      </c>
      <c r="L157" s="2">
        <f>F157/$F$4*Dynamisk!$C$17</f>
        <v>75.93490934877974</v>
      </c>
      <c r="M157" s="2">
        <f>(F157/$F$4)*Dynamisk!$C$16+G157</f>
        <v>88.145187752996392</v>
      </c>
      <c r="N157" s="2">
        <f>Dynamisk!$C$20/365</f>
        <v>34.246575342465754</v>
      </c>
      <c r="O157" s="2">
        <f t="shared" si="15"/>
        <v>1.4269406392694064</v>
      </c>
      <c r="P157" s="2">
        <f>(F157/$F$4)*Dynamisk!$C$16+G157</f>
        <v>88.145187752996392</v>
      </c>
      <c r="Q157" s="2">
        <f t="shared" si="16"/>
        <v>122.39176309546215</v>
      </c>
      <c r="R157" s="17" t="e">
        <f>IF(P157&lt;=Dynamisk!$F$51,Data_kronologisk!P157,#N/A)</f>
        <v>#N/A</v>
      </c>
      <c r="S157" s="22">
        <f>IF(AND(P157&gt;=Dynamisk!$F$51,P157&lt;=Dynamisk!$F$50),P157,#N/A)</f>
        <v>88.145187752996392</v>
      </c>
      <c r="T157" s="22" t="e">
        <f>IF(AND(P157&gt;=Dynamisk!$F$50,P157&lt;=Dynamisk!$F$49),P157,#N/A)</f>
        <v>#N/A</v>
      </c>
      <c r="U157" s="23" t="e">
        <f>IF(P157&gt;=Dynamisk!$F$49,P157,#N/A)</f>
        <v>#N/A</v>
      </c>
      <c r="V157" s="17">
        <f>IF(Q157&gt;=Dynamisk!$F$41,Dynamisk!$F$41,Q157)</f>
        <v>74.703333321584452</v>
      </c>
      <c r="W157" s="22">
        <f>(IF(AND(Q157&gt;=Dynamisk!$F$41,Q157&lt;=Dynamisk!$F$40),Q157,(IF(Q157&gt;Dynamisk!$F$40,Dynamisk!$F$40,#N/A))))-V157</f>
        <v>47.688429773877701</v>
      </c>
      <c r="X157" s="22" t="e">
        <f>(IF(AND(Q157&gt;=Dynamisk!$F$40,Q157&lt;=Dynamisk!$F$39),Q157,(IF(Q157&gt;Dynamisk!$F$39,Dynamisk!$F$39,#N/A))))-W157-V157</f>
        <v>#N/A</v>
      </c>
      <c r="Y157" s="23" t="e">
        <f>(IF(AND(Q157&gt;=Dynamisk!$F$39,Q157&lt;=Dynamisk!$F$38),Q157,(IF(Q157&gt;Dynamisk!$F$38,Dynamisk!$F$38,#N/A))))-W157-V157-X157</f>
        <v>#N/A</v>
      </c>
      <c r="Z157" t="e">
        <f>IF(OR(Data_sæsontarif!D157=Dynamisk!$E$76,Data_sæsontarif!D157=Dynamisk!$E$77,Data_sæsontarif!D157=Dynamisk!$E$78,Data_sæsontarif!D157=Dynamisk!$E$79),Data_sæsontarif!M157,#N/A)</f>
        <v>#N/A</v>
      </c>
      <c r="AA157">
        <f>IF(OR(Data_sæsontarif!D157=Dynamisk!$E$72,Data_sæsontarif!D157=Dynamisk!$E$73,Data_sæsontarif!D157=Dynamisk!$E$74,Data_sæsontarif!D157=Dynamisk!$E$75),Data_sæsontarif!M157,#N/A)</f>
        <v>88.145187752996392</v>
      </c>
      <c r="AB157" t="e">
        <f>IF(OR(Data_sæsontarif!D157=Dynamisk!$E$68,Data_sæsontarif!D157=Dynamisk!$E$69,Data_sæsontarif!D157=Dynamisk!$E$70,Data_sæsontarif!D157=Dynamisk!$E$71),Data_sæsontarif!M157,#N/A)</f>
        <v>#N/A</v>
      </c>
    </row>
    <row r="158" spans="1:28" x14ac:dyDescent="0.15">
      <c r="A158">
        <v>152</v>
      </c>
      <c r="B158">
        <v>152</v>
      </c>
      <c r="C158" t="s">
        <v>207</v>
      </c>
      <c r="D158" t="str">
        <f t="shared" si="17"/>
        <v>06</v>
      </c>
      <c r="E158" s="1">
        <v>10.583333333333334</v>
      </c>
      <c r="F158" s="2">
        <f t="shared" si="12"/>
        <v>6.4166666666666661</v>
      </c>
      <c r="G158" s="1">
        <f>Dynamisk!$C$14</f>
        <v>27.397260273972602</v>
      </c>
      <c r="H158" s="1">
        <f t="shared" si="13"/>
        <v>1.1415525114155252</v>
      </c>
      <c r="I158" s="2">
        <f>Dynamisk!$C$15</f>
        <v>34.246575342465754</v>
      </c>
      <c r="J158" s="2">
        <f>F158/$F$4*Dynamisk!$C$16</f>
        <v>77.315544064212048</v>
      </c>
      <c r="K158" s="2">
        <f t="shared" si="14"/>
        <v>3.2214810026755019</v>
      </c>
      <c r="L158" s="2">
        <f>F158/$F$4*Dynamisk!$C$17</f>
        <v>96.644430080265053</v>
      </c>
      <c r="M158" s="2">
        <f>(F158/$F$4)*Dynamisk!$C$16+G158</f>
        <v>104.71280433818465</v>
      </c>
      <c r="N158" s="2">
        <f>Dynamisk!$C$20/365</f>
        <v>34.246575342465754</v>
      </c>
      <c r="O158" s="2">
        <f t="shared" si="15"/>
        <v>1.4269406392694064</v>
      </c>
      <c r="P158" s="2">
        <f>(F158/$F$4)*Dynamisk!$C$16+G158</f>
        <v>104.71280433818465</v>
      </c>
      <c r="Q158" s="2">
        <f t="shared" si="16"/>
        <v>138.95937968065041</v>
      </c>
      <c r="R158" s="17" t="e">
        <f>IF(P158&lt;=Dynamisk!$F$51,Data_kronologisk!P158,#N/A)</f>
        <v>#N/A</v>
      </c>
      <c r="S158" s="22">
        <f>IF(AND(P158&gt;=Dynamisk!$F$51,P158&lt;=Dynamisk!$F$50),P158,#N/A)</f>
        <v>104.71280433818465</v>
      </c>
      <c r="T158" s="22" t="e">
        <f>IF(AND(P158&gt;=Dynamisk!$F$50,P158&lt;=Dynamisk!$F$49),P158,#N/A)</f>
        <v>#N/A</v>
      </c>
      <c r="U158" s="23" t="e">
        <f>IF(P158&gt;=Dynamisk!$F$49,P158,#N/A)</f>
        <v>#N/A</v>
      </c>
      <c r="V158" s="17">
        <f>IF(Q158&gt;=Dynamisk!$F$41,Dynamisk!$F$41,Q158)</f>
        <v>74.703333321584452</v>
      </c>
      <c r="W158" s="22">
        <f>(IF(AND(Q158&gt;=Dynamisk!$F$41,Q158&lt;=Dynamisk!$F$40),Q158,(IF(Q158&gt;Dynamisk!$F$40,Dynamisk!$F$40,#N/A))))-V158</f>
        <v>64.256046359065962</v>
      </c>
      <c r="X158" s="22" t="e">
        <f>(IF(AND(Q158&gt;=Dynamisk!$F$40,Q158&lt;=Dynamisk!$F$39),Q158,(IF(Q158&gt;Dynamisk!$F$39,Dynamisk!$F$39,#N/A))))-W158-V158</f>
        <v>#N/A</v>
      </c>
      <c r="Y158" s="23" t="e">
        <f>(IF(AND(Q158&gt;=Dynamisk!$F$39,Q158&lt;=Dynamisk!$F$38),Q158,(IF(Q158&gt;Dynamisk!$F$38,Dynamisk!$F$38,#N/A))))-W158-V158-X158</f>
        <v>#N/A</v>
      </c>
      <c r="Z158">
        <f>IF(OR(Data_sæsontarif!D158=Dynamisk!$E$76,Data_sæsontarif!D158=Dynamisk!$E$77,Data_sæsontarif!D158=Dynamisk!$E$78,Data_sæsontarif!D158=Dynamisk!$E$79),Data_sæsontarif!M158,#N/A)</f>
        <v>104.71280433818465</v>
      </c>
      <c r="AA158" t="e">
        <f>IF(OR(Data_sæsontarif!D158=Dynamisk!$E$72,Data_sæsontarif!D158=Dynamisk!$E$73,Data_sæsontarif!D158=Dynamisk!$E$74,Data_sæsontarif!D158=Dynamisk!$E$75),Data_sæsontarif!M158,#N/A)</f>
        <v>#N/A</v>
      </c>
      <c r="AB158" t="e">
        <f>IF(OR(Data_sæsontarif!D158=Dynamisk!$E$68,Data_sæsontarif!D158=Dynamisk!$E$69,Data_sæsontarif!D158=Dynamisk!$E$70,Data_sæsontarif!D158=Dynamisk!$E$71),Data_sæsontarif!M158,#N/A)</f>
        <v>#N/A</v>
      </c>
    </row>
    <row r="159" spans="1:28" x14ac:dyDescent="0.15">
      <c r="A159">
        <v>153</v>
      </c>
      <c r="B159">
        <v>153</v>
      </c>
      <c r="C159" t="s">
        <v>208</v>
      </c>
      <c r="D159" t="str">
        <f t="shared" si="17"/>
        <v>06</v>
      </c>
      <c r="E159" s="1">
        <v>9.6541666666666668</v>
      </c>
      <c r="F159" s="2">
        <f t="shared" si="12"/>
        <v>7.3458333333333332</v>
      </c>
      <c r="G159" s="1">
        <f>Dynamisk!$C$14</f>
        <v>27.397260273972602</v>
      </c>
      <c r="H159" s="1">
        <f t="shared" si="13"/>
        <v>1.1415525114155252</v>
      </c>
      <c r="I159" s="2">
        <f>Dynamisk!$C$15</f>
        <v>34.246575342465754</v>
      </c>
      <c r="J159" s="2">
        <f>F159/$F$4*Dynamisk!$C$16</f>
        <v>88.511236483899893</v>
      </c>
      <c r="K159" s="2">
        <f t="shared" si="14"/>
        <v>3.6879681868291621</v>
      </c>
      <c r="L159" s="2">
        <f>F159/$F$4*Dynamisk!$C$17</f>
        <v>110.63904560487488</v>
      </c>
      <c r="M159" s="2">
        <f>(F159/$F$4)*Dynamisk!$C$16+G159</f>
        <v>115.9084967578725</v>
      </c>
      <c r="N159" s="2">
        <f>Dynamisk!$C$20/365</f>
        <v>34.246575342465754</v>
      </c>
      <c r="O159" s="2">
        <f t="shared" si="15"/>
        <v>1.4269406392694064</v>
      </c>
      <c r="P159" s="2">
        <f>(F159/$F$4)*Dynamisk!$C$16+G159</f>
        <v>115.9084967578725</v>
      </c>
      <c r="Q159" s="2">
        <f t="shared" si="16"/>
        <v>150.15507210033826</v>
      </c>
      <c r="R159" s="17" t="e">
        <f>IF(P159&lt;=Dynamisk!$F$51,Data_kronologisk!P159,#N/A)</f>
        <v>#N/A</v>
      </c>
      <c r="S159" s="22">
        <f>IF(AND(P159&gt;=Dynamisk!$F$51,P159&lt;=Dynamisk!$F$50),P159,#N/A)</f>
        <v>115.9084967578725</v>
      </c>
      <c r="T159" s="22" t="e">
        <f>IF(AND(P159&gt;=Dynamisk!$F$50,P159&lt;=Dynamisk!$F$49),P159,#N/A)</f>
        <v>#N/A</v>
      </c>
      <c r="U159" s="23" t="e">
        <f>IF(P159&gt;=Dynamisk!$F$49,P159,#N/A)</f>
        <v>#N/A</v>
      </c>
      <c r="V159" s="17">
        <f>IF(Q159&gt;=Dynamisk!$F$41,Dynamisk!$F$41,Q159)</f>
        <v>74.703333321584452</v>
      </c>
      <c r="W159" s="22">
        <f>(IF(AND(Q159&gt;=Dynamisk!$F$41,Q159&lt;=Dynamisk!$F$40),Q159,(IF(Q159&gt;Dynamisk!$F$40,Dynamisk!$F$40,#N/A))))-V159</f>
        <v>75.451738778753807</v>
      </c>
      <c r="X159" s="22" t="e">
        <f>(IF(AND(Q159&gt;=Dynamisk!$F$40,Q159&lt;=Dynamisk!$F$39),Q159,(IF(Q159&gt;Dynamisk!$F$39,Dynamisk!$F$39,#N/A))))-W159-V159</f>
        <v>#N/A</v>
      </c>
      <c r="Y159" s="23" t="e">
        <f>(IF(AND(Q159&gt;=Dynamisk!$F$39,Q159&lt;=Dynamisk!$F$38),Q159,(IF(Q159&gt;Dynamisk!$F$38,Dynamisk!$F$38,#N/A))))-W159-V159-X159</f>
        <v>#N/A</v>
      </c>
      <c r="Z159">
        <f>IF(OR(Data_sæsontarif!D159=Dynamisk!$E$76,Data_sæsontarif!D159=Dynamisk!$E$77,Data_sæsontarif!D159=Dynamisk!$E$78,Data_sæsontarif!D159=Dynamisk!$E$79),Data_sæsontarif!M159,#N/A)</f>
        <v>115.9084967578725</v>
      </c>
      <c r="AA159" t="e">
        <f>IF(OR(Data_sæsontarif!D159=Dynamisk!$E$72,Data_sæsontarif!D159=Dynamisk!$E$73,Data_sæsontarif!D159=Dynamisk!$E$74,Data_sæsontarif!D159=Dynamisk!$E$75),Data_sæsontarif!M159,#N/A)</f>
        <v>#N/A</v>
      </c>
      <c r="AB159" t="e">
        <f>IF(OR(Data_sæsontarif!D159=Dynamisk!$E$68,Data_sæsontarif!D159=Dynamisk!$E$69,Data_sæsontarif!D159=Dynamisk!$E$70,Data_sæsontarif!D159=Dynamisk!$E$71),Data_sæsontarif!M159,#N/A)</f>
        <v>#N/A</v>
      </c>
    </row>
    <row r="160" spans="1:28" x14ac:dyDescent="0.15">
      <c r="A160">
        <v>154</v>
      </c>
      <c r="B160">
        <v>154</v>
      </c>
      <c r="C160" t="s">
        <v>209</v>
      </c>
      <c r="D160" t="str">
        <f t="shared" si="17"/>
        <v>06</v>
      </c>
      <c r="E160" s="1">
        <v>15.8125</v>
      </c>
      <c r="F160" s="2">
        <f t="shared" si="12"/>
        <v>1.1875</v>
      </c>
      <c r="G160" s="1">
        <f>Dynamisk!$C$14</f>
        <v>27.397260273972602</v>
      </c>
      <c r="H160" s="1">
        <f t="shared" si="13"/>
        <v>1.1415525114155252</v>
      </c>
      <c r="I160" s="2">
        <f>Dynamisk!$C$15</f>
        <v>34.246575342465754</v>
      </c>
      <c r="J160" s="2">
        <f>F160/$F$4*Dynamisk!$C$16</f>
        <v>14.308396141753532</v>
      </c>
      <c r="K160" s="2">
        <f t="shared" si="14"/>
        <v>0.59618317257306386</v>
      </c>
      <c r="L160" s="2">
        <f>F160/$F$4*Dynamisk!$C$17</f>
        <v>17.885495177191913</v>
      </c>
      <c r="M160" s="2">
        <f>(F160/$F$4)*Dynamisk!$C$16+G160</f>
        <v>41.705656415726132</v>
      </c>
      <c r="N160" s="2">
        <f>Dynamisk!$C$20/365</f>
        <v>34.246575342465754</v>
      </c>
      <c r="O160" s="2">
        <f t="shared" si="15"/>
        <v>1.4269406392694064</v>
      </c>
      <c r="P160" s="2">
        <f>(F160/$F$4)*Dynamisk!$C$16+G160</f>
        <v>41.705656415726132</v>
      </c>
      <c r="Q160" s="2">
        <f t="shared" si="16"/>
        <v>75.952231758191886</v>
      </c>
      <c r="R160" s="17">
        <f>IF(P160&lt;=Dynamisk!$F$51,Data_kronologisk!P160,#N/A)</f>
        <v>41.705656415726132</v>
      </c>
      <c r="S160" s="22" t="e">
        <f>IF(AND(P160&gt;=Dynamisk!$F$51,P160&lt;=Dynamisk!$F$50),P160,#N/A)</f>
        <v>#N/A</v>
      </c>
      <c r="T160" s="22" t="e">
        <f>IF(AND(P160&gt;=Dynamisk!$F$50,P160&lt;=Dynamisk!$F$49),P160,#N/A)</f>
        <v>#N/A</v>
      </c>
      <c r="U160" s="23" t="e">
        <f>IF(P160&gt;=Dynamisk!$F$49,P160,#N/A)</f>
        <v>#N/A</v>
      </c>
      <c r="V160" s="17">
        <f>IF(Q160&gt;=Dynamisk!$F$41,Dynamisk!$F$41,Q160)</f>
        <v>74.703333321584452</v>
      </c>
      <c r="W160" s="22">
        <f>(IF(AND(Q160&gt;=Dynamisk!$F$41,Q160&lt;=Dynamisk!$F$40),Q160,(IF(Q160&gt;Dynamisk!$F$40,Dynamisk!$F$40,#N/A))))-V160</f>
        <v>1.2488984366074334</v>
      </c>
      <c r="X160" s="22" t="e">
        <f>(IF(AND(Q160&gt;=Dynamisk!$F$40,Q160&lt;=Dynamisk!$F$39),Q160,(IF(Q160&gt;Dynamisk!$F$39,Dynamisk!$F$39,#N/A))))-W160-V160</f>
        <v>#N/A</v>
      </c>
      <c r="Y160" s="23" t="e">
        <f>(IF(AND(Q160&gt;=Dynamisk!$F$39,Q160&lt;=Dynamisk!$F$38),Q160,(IF(Q160&gt;Dynamisk!$F$38,Dynamisk!$F$38,#N/A))))-W160-V160-X160</f>
        <v>#N/A</v>
      </c>
      <c r="Z160">
        <f>IF(OR(Data_sæsontarif!D160=Dynamisk!$E$76,Data_sæsontarif!D160=Dynamisk!$E$77,Data_sæsontarif!D160=Dynamisk!$E$78,Data_sæsontarif!D160=Dynamisk!$E$79),Data_sæsontarif!M160,#N/A)</f>
        <v>41.705656415726132</v>
      </c>
      <c r="AA160" t="e">
        <f>IF(OR(Data_sæsontarif!D160=Dynamisk!$E$72,Data_sæsontarif!D160=Dynamisk!$E$73,Data_sæsontarif!D160=Dynamisk!$E$74,Data_sæsontarif!D160=Dynamisk!$E$75),Data_sæsontarif!M160,#N/A)</f>
        <v>#N/A</v>
      </c>
      <c r="AB160" t="e">
        <f>IF(OR(Data_sæsontarif!D160=Dynamisk!$E$68,Data_sæsontarif!D160=Dynamisk!$E$69,Data_sæsontarif!D160=Dynamisk!$E$70,Data_sæsontarif!D160=Dynamisk!$E$71),Data_sæsontarif!M160,#N/A)</f>
        <v>#N/A</v>
      </c>
    </row>
    <row r="161" spans="1:28" x14ac:dyDescent="0.15">
      <c r="A161">
        <v>155</v>
      </c>
      <c r="B161">
        <v>155</v>
      </c>
      <c r="C161" t="s">
        <v>210</v>
      </c>
      <c r="D161" t="str">
        <f t="shared" si="17"/>
        <v>06</v>
      </c>
      <c r="E161" s="1">
        <v>13.891666666666667</v>
      </c>
      <c r="F161" s="2">
        <f t="shared" si="12"/>
        <v>3.1083333333333325</v>
      </c>
      <c r="G161" s="1">
        <f>Dynamisk!$C$14</f>
        <v>27.397260273972602</v>
      </c>
      <c r="H161" s="1">
        <f t="shared" si="13"/>
        <v>1.1415525114155252</v>
      </c>
      <c r="I161" s="2">
        <f>Dynamisk!$C$15</f>
        <v>34.246575342465754</v>
      </c>
      <c r="J161" s="2">
        <f>F161/$F$4*Dynamisk!$C$16</f>
        <v>37.452854462274146</v>
      </c>
      <c r="K161" s="2">
        <f t="shared" si="14"/>
        <v>1.5605356025947561</v>
      </c>
      <c r="L161" s="2">
        <f>F161/$F$4*Dynamisk!$C$17</f>
        <v>46.816068077842679</v>
      </c>
      <c r="M161" s="2">
        <f>(F161/$F$4)*Dynamisk!$C$16+G161</f>
        <v>64.850114736246752</v>
      </c>
      <c r="N161" s="2">
        <f>Dynamisk!$C$20/365</f>
        <v>34.246575342465754</v>
      </c>
      <c r="O161" s="2">
        <f t="shared" si="15"/>
        <v>1.4269406392694064</v>
      </c>
      <c r="P161" s="2">
        <f>(F161/$F$4)*Dynamisk!$C$16+G161</f>
        <v>64.850114736246752</v>
      </c>
      <c r="Q161" s="2">
        <f t="shared" si="16"/>
        <v>99.096690078712498</v>
      </c>
      <c r="R161" s="17">
        <f>IF(P161&lt;=Dynamisk!$F$51,Data_kronologisk!P161,#N/A)</f>
        <v>64.850114736246752</v>
      </c>
      <c r="S161" s="22" t="e">
        <f>IF(AND(P161&gt;=Dynamisk!$F$51,P161&lt;=Dynamisk!$F$50),P161,#N/A)</f>
        <v>#N/A</v>
      </c>
      <c r="T161" s="22" t="e">
        <f>IF(AND(P161&gt;=Dynamisk!$F$50,P161&lt;=Dynamisk!$F$49),P161,#N/A)</f>
        <v>#N/A</v>
      </c>
      <c r="U161" s="23" t="e">
        <f>IF(P161&gt;=Dynamisk!$F$49,P161,#N/A)</f>
        <v>#N/A</v>
      </c>
      <c r="V161" s="17">
        <f>IF(Q161&gt;=Dynamisk!$F$41,Dynamisk!$F$41,Q161)</f>
        <v>74.703333321584452</v>
      </c>
      <c r="W161" s="22">
        <f>(IF(AND(Q161&gt;=Dynamisk!$F$41,Q161&lt;=Dynamisk!$F$40),Q161,(IF(Q161&gt;Dynamisk!$F$40,Dynamisk!$F$40,#N/A))))-V161</f>
        <v>24.393356757128046</v>
      </c>
      <c r="X161" s="22" t="e">
        <f>(IF(AND(Q161&gt;=Dynamisk!$F$40,Q161&lt;=Dynamisk!$F$39),Q161,(IF(Q161&gt;Dynamisk!$F$39,Dynamisk!$F$39,#N/A))))-W161-V161</f>
        <v>#N/A</v>
      </c>
      <c r="Y161" s="23" t="e">
        <f>(IF(AND(Q161&gt;=Dynamisk!$F$39,Q161&lt;=Dynamisk!$F$38),Q161,(IF(Q161&gt;Dynamisk!$F$38,Dynamisk!$F$38,#N/A))))-W161-V161-X161</f>
        <v>#N/A</v>
      </c>
      <c r="Z161">
        <f>IF(OR(Data_sæsontarif!D161=Dynamisk!$E$76,Data_sæsontarif!D161=Dynamisk!$E$77,Data_sæsontarif!D161=Dynamisk!$E$78,Data_sæsontarif!D161=Dynamisk!$E$79),Data_sæsontarif!M161,#N/A)</f>
        <v>64.850114736246752</v>
      </c>
      <c r="AA161" t="e">
        <f>IF(OR(Data_sæsontarif!D161=Dynamisk!$E$72,Data_sæsontarif!D161=Dynamisk!$E$73,Data_sæsontarif!D161=Dynamisk!$E$74,Data_sæsontarif!D161=Dynamisk!$E$75),Data_sæsontarif!M161,#N/A)</f>
        <v>#N/A</v>
      </c>
      <c r="AB161" t="e">
        <f>IF(OR(Data_sæsontarif!D161=Dynamisk!$E$68,Data_sæsontarif!D161=Dynamisk!$E$69,Data_sæsontarif!D161=Dynamisk!$E$70,Data_sæsontarif!D161=Dynamisk!$E$71),Data_sæsontarif!M161,#N/A)</f>
        <v>#N/A</v>
      </c>
    </row>
    <row r="162" spans="1:28" x14ac:dyDescent="0.15">
      <c r="A162">
        <v>156</v>
      </c>
      <c r="B162">
        <v>156</v>
      </c>
      <c r="C162" t="s">
        <v>211</v>
      </c>
      <c r="D162" t="str">
        <f t="shared" si="17"/>
        <v>06</v>
      </c>
      <c r="E162" s="1">
        <v>11.658333333333333</v>
      </c>
      <c r="F162" s="2">
        <f t="shared" si="12"/>
        <v>5.3416666666666668</v>
      </c>
      <c r="G162" s="1">
        <f>Dynamisk!$C$14</f>
        <v>27.397260273972602</v>
      </c>
      <c r="H162" s="1">
        <f t="shared" si="13"/>
        <v>1.1415525114155252</v>
      </c>
      <c r="I162" s="2">
        <f>Dynamisk!$C$15</f>
        <v>34.246575342465754</v>
      </c>
      <c r="J162" s="2">
        <f>F162/$F$4*Dynamisk!$C$16</f>
        <v>64.362680188519391</v>
      </c>
      <c r="K162" s="2">
        <f t="shared" si="14"/>
        <v>2.6817783411883078</v>
      </c>
      <c r="L162" s="2">
        <f>F162/$F$4*Dynamisk!$C$17</f>
        <v>80.453350235649239</v>
      </c>
      <c r="M162" s="2">
        <f>(F162/$F$4)*Dynamisk!$C$16+G162</f>
        <v>91.759940462491997</v>
      </c>
      <c r="N162" s="2">
        <f>Dynamisk!$C$20/365</f>
        <v>34.246575342465754</v>
      </c>
      <c r="O162" s="2">
        <f t="shared" si="15"/>
        <v>1.4269406392694064</v>
      </c>
      <c r="P162" s="2">
        <f>(F162/$F$4)*Dynamisk!$C$16+G162</f>
        <v>91.759940462491997</v>
      </c>
      <c r="Q162" s="2">
        <f t="shared" si="16"/>
        <v>126.00651580495776</v>
      </c>
      <c r="R162" s="17" t="e">
        <f>IF(P162&lt;=Dynamisk!$F$51,Data_kronologisk!P162,#N/A)</f>
        <v>#N/A</v>
      </c>
      <c r="S162" s="22">
        <f>IF(AND(P162&gt;=Dynamisk!$F$51,P162&lt;=Dynamisk!$F$50),P162,#N/A)</f>
        <v>91.759940462491997</v>
      </c>
      <c r="T162" s="22" t="e">
        <f>IF(AND(P162&gt;=Dynamisk!$F$50,P162&lt;=Dynamisk!$F$49),P162,#N/A)</f>
        <v>#N/A</v>
      </c>
      <c r="U162" s="23" t="e">
        <f>IF(P162&gt;=Dynamisk!$F$49,P162,#N/A)</f>
        <v>#N/A</v>
      </c>
      <c r="V162" s="17">
        <f>IF(Q162&gt;=Dynamisk!$F$41,Dynamisk!$F$41,Q162)</f>
        <v>74.703333321584452</v>
      </c>
      <c r="W162" s="22">
        <f>(IF(AND(Q162&gt;=Dynamisk!$F$41,Q162&lt;=Dynamisk!$F$40),Q162,(IF(Q162&gt;Dynamisk!$F$40,Dynamisk!$F$40,#N/A))))-V162</f>
        <v>51.303182483373305</v>
      </c>
      <c r="X162" s="22" t="e">
        <f>(IF(AND(Q162&gt;=Dynamisk!$F$40,Q162&lt;=Dynamisk!$F$39),Q162,(IF(Q162&gt;Dynamisk!$F$39,Dynamisk!$F$39,#N/A))))-W162-V162</f>
        <v>#N/A</v>
      </c>
      <c r="Y162" s="23" t="e">
        <f>(IF(AND(Q162&gt;=Dynamisk!$F$39,Q162&lt;=Dynamisk!$F$38),Q162,(IF(Q162&gt;Dynamisk!$F$38,Dynamisk!$F$38,#N/A))))-W162-V162-X162</f>
        <v>#N/A</v>
      </c>
      <c r="Z162">
        <f>IF(OR(Data_sæsontarif!D162=Dynamisk!$E$76,Data_sæsontarif!D162=Dynamisk!$E$77,Data_sæsontarif!D162=Dynamisk!$E$78,Data_sæsontarif!D162=Dynamisk!$E$79),Data_sæsontarif!M162,#N/A)</f>
        <v>91.759940462491997</v>
      </c>
      <c r="AA162" t="e">
        <f>IF(OR(Data_sæsontarif!D162=Dynamisk!$E$72,Data_sæsontarif!D162=Dynamisk!$E$73,Data_sæsontarif!D162=Dynamisk!$E$74,Data_sæsontarif!D162=Dynamisk!$E$75),Data_sæsontarif!M162,#N/A)</f>
        <v>#N/A</v>
      </c>
      <c r="AB162" t="e">
        <f>IF(OR(Data_sæsontarif!D162=Dynamisk!$E$68,Data_sæsontarif!D162=Dynamisk!$E$69,Data_sæsontarif!D162=Dynamisk!$E$70,Data_sæsontarif!D162=Dynamisk!$E$71),Data_sæsontarif!M162,#N/A)</f>
        <v>#N/A</v>
      </c>
    </row>
    <row r="163" spans="1:28" x14ac:dyDescent="0.15">
      <c r="A163">
        <v>157</v>
      </c>
      <c r="B163">
        <v>157</v>
      </c>
      <c r="C163" t="s">
        <v>212</v>
      </c>
      <c r="D163" t="str">
        <f t="shared" si="17"/>
        <v>06</v>
      </c>
      <c r="E163" s="1">
        <v>9.8666666666666689</v>
      </c>
      <c r="F163" s="2">
        <f t="shared" si="12"/>
        <v>7.1333333333333311</v>
      </c>
      <c r="G163" s="1">
        <f>Dynamisk!$C$14</f>
        <v>27.397260273972602</v>
      </c>
      <c r="H163" s="1">
        <f t="shared" si="13"/>
        <v>1.1415525114155252</v>
      </c>
      <c r="I163" s="2">
        <f>Dynamisk!$C$15</f>
        <v>34.246575342465754</v>
      </c>
      <c r="J163" s="2">
        <f>F163/$F$4*Dynamisk!$C$16</f>
        <v>85.950786648007153</v>
      </c>
      <c r="K163" s="2">
        <f t="shared" si="14"/>
        <v>3.5812827770002982</v>
      </c>
      <c r="L163" s="2">
        <f>F163/$F$4*Dynamisk!$C$17</f>
        <v>107.43848331000893</v>
      </c>
      <c r="M163" s="2">
        <f>(F163/$F$4)*Dynamisk!$C$16+G163</f>
        <v>113.34804692197976</v>
      </c>
      <c r="N163" s="2">
        <f>Dynamisk!$C$20/365</f>
        <v>34.246575342465754</v>
      </c>
      <c r="O163" s="2">
        <f t="shared" si="15"/>
        <v>1.4269406392694064</v>
      </c>
      <c r="P163" s="2">
        <f>(F163/$F$4)*Dynamisk!$C$16+G163</f>
        <v>113.34804692197976</v>
      </c>
      <c r="Q163" s="2">
        <f t="shared" si="16"/>
        <v>147.59462226444549</v>
      </c>
      <c r="R163" s="17" t="e">
        <f>IF(P163&lt;=Dynamisk!$F$51,Data_kronologisk!P163,#N/A)</f>
        <v>#N/A</v>
      </c>
      <c r="S163" s="22">
        <f>IF(AND(P163&gt;=Dynamisk!$F$51,P163&lt;=Dynamisk!$F$50),P163,#N/A)</f>
        <v>113.34804692197976</v>
      </c>
      <c r="T163" s="22" t="e">
        <f>IF(AND(P163&gt;=Dynamisk!$F$50,P163&lt;=Dynamisk!$F$49),P163,#N/A)</f>
        <v>#N/A</v>
      </c>
      <c r="U163" s="23" t="e">
        <f>IF(P163&gt;=Dynamisk!$F$49,P163,#N/A)</f>
        <v>#N/A</v>
      </c>
      <c r="V163" s="17">
        <f>IF(Q163&gt;=Dynamisk!$F$41,Dynamisk!$F$41,Q163)</f>
        <v>74.703333321584452</v>
      </c>
      <c r="W163" s="22">
        <f>(IF(AND(Q163&gt;=Dynamisk!$F$41,Q163&lt;=Dynamisk!$F$40),Q163,(IF(Q163&gt;Dynamisk!$F$40,Dynamisk!$F$40,#N/A))))-V163</f>
        <v>72.891288942861038</v>
      </c>
      <c r="X163" s="22" t="e">
        <f>(IF(AND(Q163&gt;=Dynamisk!$F$40,Q163&lt;=Dynamisk!$F$39),Q163,(IF(Q163&gt;Dynamisk!$F$39,Dynamisk!$F$39,#N/A))))-W163-V163</f>
        <v>#N/A</v>
      </c>
      <c r="Y163" s="23" t="e">
        <f>(IF(AND(Q163&gt;=Dynamisk!$F$39,Q163&lt;=Dynamisk!$F$38),Q163,(IF(Q163&gt;Dynamisk!$F$38,Dynamisk!$F$38,#N/A))))-W163-V163-X163</f>
        <v>#N/A</v>
      </c>
      <c r="Z163">
        <f>IF(OR(Data_sæsontarif!D163=Dynamisk!$E$76,Data_sæsontarif!D163=Dynamisk!$E$77,Data_sæsontarif!D163=Dynamisk!$E$78,Data_sæsontarif!D163=Dynamisk!$E$79),Data_sæsontarif!M163,#N/A)</f>
        <v>113.34804692197976</v>
      </c>
      <c r="AA163" t="e">
        <f>IF(OR(Data_sæsontarif!D163=Dynamisk!$E$72,Data_sæsontarif!D163=Dynamisk!$E$73,Data_sæsontarif!D163=Dynamisk!$E$74,Data_sæsontarif!D163=Dynamisk!$E$75),Data_sæsontarif!M163,#N/A)</f>
        <v>#N/A</v>
      </c>
      <c r="AB163" t="e">
        <f>IF(OR(Data_sæsontarif!D163=Dynamisk!$E$68,Data_sæsontarif!D163=Dynamisk!$E$69,Data_sæsontarif!D163=Dynamisk!$E$70,Data_sæsontarif!D163=Dynamisk!$E$71),Data_sæsontarif!M163,#N/A)</f>
        <v>#N/A</v>
      </c>
    </row>
    <row r="164" spans="1:28" x14ac:dyDescent="0.15">
      <c r="A164">
        <v>158</v>
      </c>
      <c r="B164">
        <v>158</v>
      </c>
      <c r="C164" t="s">
        <v>213</v>
      </c>
      <c r="D164" t="str">
        <f t="shared" si="17"/>
        <v>06</v>
      </c>
      <c r="E164" s="1">
        <v>11.345833333333337</v>
      </c>
      <c r="F164" s="2">
        <f t="shared" si="12"/>
        <v>5.6541666666666632</v>
      </c>
      <c r="G164" s="1">
        <f>Dynamisk!$C$14</f>
        <v>27.397260273972602</v>
      </c>
      <c r="H164" s="1">
        <f t="shared" si="13"/>
        <v>1.1415525114155252</v>
      </c>
      <c r="I164" s="2">
        <f>Dynamisk!$C$15</f>
        <v>34.246575342465754</v>
      </c>
      <c r="J164" s="2">
        <f>F164/$F$4*Dynamisk!$C$16</f>
        <v>68.128047594243967</v>
      </c>
      <c r="K164" s="2">
        <f t="shared" si="14"/>
        <v>2.8386686497601654</v>
      </c>
      <c r="L164" s="2">
        <f>F164/$F$4*Dynamisk!$C$17</f>
        <v>85.160059492804947</v>
      </c>
      <c r="M164" s="2">
        <f>(F164/$F$4)*Dynamisk!$C$16+G164</f>
        <v>95.525307868216572</v>
      </c>
      <c r="N164" s="2">
        <f>Dynamisk!$C$20/365</f>
        <v>34.246575342465754</v>
      </c>
      <c r="O164" s="2">
        <f t="shared" si="15"/>
        <v>1.4269406392694064</v>
      </c>
      <c r="P164" s="2">
        <f>(F164/$F$4)*Dynamisk!$C$16+G164</f>
        <v>95.525307868216572</v>
      </c>
      <c r="Q164" s="2">
        <f t="shared" si="16"/>
        <v>129.77188321068232</v>
      </c>
      <c r="R164" s="17" t="e">
        <f>IF(P164&lt;=Dynamisk!$F$51,Data_kronologisk!P164,#N/A)</f>
        <v>#N/A</v>
      </c>
      <c r="S164" s="22">
        <f>IF(AND(P164&gt;=Dynamisk!$F$51,P164&lt;=Dynamisk!$F$50),P164,#N/A)</f>
        <v>95.525307868216572</v>
      </c>
      <c r="T164" s="22" t="e">
        <f>IF(AND(P164&gt;=Dynamisk!$F$50,P164&lt;=Dynamisk!$F$49),P164,#N/A)</f>
        <v>#N/A</v>
      </c>
      <c r="U164" s="23" t="e">
        <f>IF(P164&gt;=Dynamisk!$F$49,P164,#N/A)</f>
        <v>#N/A</v>
      </c>
      <c r="V164" s="17">
        <f>IF(Q164&gt;=Dynamisk!$F$41,Dynamisk!$F$41,Q164)</f>
        <v>74.703333321584452</v>
      </c>
      <c r="W164" s="22">
        <f>(IF(AND(Q164&gt;=Dynamisk!$F$41,Q164&lt;=Dynamisk!$F$40),Q164,(IF(Q164&gt;Dynamisk!$F$40,Dynamisk!$F$40,#N/A))))-V164</f>
        <v>55.068549889097866</v>
      </c>
      <c r="X164" s="22" t="e">
        <f>(IF(AND(Q164&gt;=Dynamisk!$F$40,Q164&lt;=Dynamisk!$F$39),Q164,(IF(Q164&gt;Dynamisk!$F$39,Dynamisk!$F$39,#N/A))))-W164-V164</f>
        <v>#N/A</v>
      </c>
      <c r="Y164" s="23" t="e">
        <f>(IF(AND(Q164&gt;=Dynamisk!$F$39,Q164&lt;=Dynamisk!$F$38),Q164,(IF(Q164&gt;Dynamisk!$F$38,Dynamisk!$F$38,#N/A))))-W164-V164-X164</f>
        <v>#N/A</v>
      </c>
      <c r="Z164">
        <f>IF(OR(Data_sæsontarif!D164=Dynamisk!$E$76,Data_sæsontarif!D164=Dynamisk!$E$77,Data_sæsontarif!D164=Dynamisk!$E$78,Data_sæsontarif!D164=Dynamisk!$E$79),Data_sæsontarif!M164,#N/A)</f>
        <v>95.525307868216572</v>
      </c>
      <c r="AA164" t="e">
        <f>IF(OR(Data_sæsontarif!D164=Dynamisk!$E$72,Data_sæsontarif!D164=Dynamisk!$E$73,Data_sæsontarif!D164=Dynamisk!$E$74,Data_sæsontarif!D164=Dynamisk!$E$75),Data_sæsontarif!M164,#N/A)</f>
        <v>#N/A</v>
      </c>
      <c r="AB164" t="e">
        <f>IF(OR(Data_sæsontarif!D164=Dynamisk!$E$68,Data_sæsontarif!D164=Dynamisk!$E$69,Data_sæsontarif!D164=Dynamisk!$E$70,Data_sæsontarif!D164=Dynamisk!$E$71),Data_sæsontarif!M164,#N/A)</f>
        <v>#N/A</v>
      </c>
    </row>
    <row r="165" spans="1:28" x14ac:dyDescent="0.15">
      <c r="A165">
        <v>159</v>
      </c>
      <c r="B165">
        <v>159</v>
      </c>
      <c r="C165" t="s">
        <v>214</v>
      </c>
      <c r="D165" t="str">
        <f t="shared" si="17"/>
        <v>06</v>
      </c>
      <c r="E165" s="1">
        <v>11.725000000000001</v>
      </c>
      <c r="F165" s="2">
        <f t="shared" si="12"/>
        <v>5.2749999999999986</v>
      </c>
      <c r="G165" s="1">
        <f>Dynamisk!$C$14</f>
        <v>27.397260273972602</v>
      </c>
      <c r="H165" s="1">
        <f t="shared" si="13"/>
        <v>1.1415525114155252</v>
      </c>
      <c r="I165" s="2">
        <f>Dynamisk!$C$15</f>
        <v>34.246575342465754</v>
      </c>
      <c r="J165" s="2">
        <f>F165/$F$4*Dynamisk!$C$16</f>
        <v>63.559401808631456</v>
      </c>
      <c r="K165" s="2">
        <f t="shared" si="14"/>
        <v>2.6483084086929773</v>
      </c>
      <c r="L165" s="2">
        <f>F165/$F$4*Dynamisk!$C$17</f>
        <v>79.449252260789322</v>
      </c>
      <c r="M165" s="2">
        <f>(F165/$F$4)*Dynamisk!$C$16+G165</f>
        <v>90.956662082604055</v>
      </c>
      <c r="N165" s="2">
        <f>Dynamisk!$C$20/365</f>
        <v>34.246575342465754</v>
      </c>
      <c r="O165" s="2">
        <f t="shared" si="15"/>
        <v>1.4269406392694064</v>
      </c>
      <c r="P165" s="2">
        <f>(F165/$F$4)*Dynamisk!$C$16+G165</f>
        <v>90.956662082604055</v>
      </c>
      <c r="Q165" s="2">
        <f t="shared" si="16"/>
        <v>125.2032374250698</v>
      </c>
      <c r="R165" s="17" t="e">
        <f>IF(P165&lt;=Dynamisk!$F$51,Data_kronologisk!P165,#N/A)</f>
        <v>#N/A</v>
      </c>
      <c r="S165" s="22">
        <f>IF(AND(P165&gt;=Dynamisk!$F$51,P165&lt;=Dynamisk!$F$50),P165,#N/A)</f>
        <v>90.956662082604055</v>
      </c>
      <c r="T165" s="22" t="e">
        <f>IF(AND(P165&gt;=Dynamisk!$F$50,P165&lt;=Dynamisk!$F$49),P165,#N/A)</f>
        <v>#N/A</v>
      </c>
      <c r="U165" s="23" t="e">
        <f>IF(P165&gt;=Dynamisk!$F$49,P165,#N/A)</f>
        <v>#N/A</v>
      </c>
      <c r="V165" s="17">
        <f>IF(Q165&gt;=Dynamisk!$F$41,Dynamisk!$F$41,Q165)</f>
        <v>74.703333321584452</v>
      </c>
      <c r="W165" s="22">
        <f>(IF(AND(Q165&gt;=Dynamisk!$F$41,Q165&lt;=Dynamisk!$F$40),Q165,(IF(Q165&gt;Dynamisk!$F$40,Dynamisk!$F$40,#N/A))))-V165</f>
        <v>50.499904103485349</v>
      </c>
      <c r="X165" s="22" t="e">
        <f>(IF(AND(Q165&gt;=Dynamisk!$F$40,Q165&lt;=Dynamisk!$F$39),Q165,(IF(Q165&gt;Dynamisk!$F$39,Dynamisk!$F$39,#N/A))))-W165-V165</f>
        <v>#N/A</v>
      </c>
      <c r="Y165" s="23" t="e">
        <f>(IF(AND(Q165&gt;=Dynamisk!$F$39,Q165&lt;=Dynamisk!$F$38),Q165,(IF(Q165&gt;Dynamisk!$F$38,Dynamisk!$F$38,#N/A))))-W165-V165-X165</f>
        <v>#N/A</v>
      </c>
      <c r="Z165">
        <f>IF(OR(Data_sæsontarif!D165=Dynamisk!$E$76,Data_sæsontarif!D165=Dynamisk!$E$77,Data_sæsontarif!D165=Dynamisk!$E$78,Data_sæsontarif!D165=Dynamisk!$E$79),Data_sæsontarif!M165,#N/A)</f>
        <v>90.956662082604055</v>
      </c>
      <c r="AA165" t="e">
        <f>IF(OR(Data_sæsontarif!D165=Dynamisk!$E$72,Data_sæsontarif!D165=Dynamisk!$E$73,Data_sæsontarif!D165=Dynamisk!$E$74,Data_sæsontarif!D165=Dynamisk!$E$75),Data_sæsontarif!M165,#N/A)</f>
        <v>#N/A</v>
      </c>
      <c r="AB165" t="e">
        <f>IF(OR(Data_sæsontarif!D165=Dynamisk!$E$68,Data_sæsontarif!D165=Dynamisk!$E$69,Data_sæsontarif!D165=Dynamisk!$E$70,Data_sæsontarif!D165=Dynamisk!$E$71),Data_sæsontarif!M165,#N/A)</f>
        <v>#N/A</v>
      </c>
    </row>
    <row r="166" spans="1:28" x14ac:dyDescent="0.15">
      <c r="A166">
        <v>160</v>
      </c>
      <c r="B166">
        <v>160</v>
      </c>
      <c r="C166" t="s">
        <v>215</v>
      </c>
      <c r="D166" t="str">
        <f t="shared" si="17"/>
        <v>06</v>
      </c>
      <c r="E166" s="1">
        <v>12.574999999999998</v>
      </c>
      <c r="F166" s="2">
        <f t="shared" si="12"/>
        <v>4.4250000000000025</v>
      </c>
      <c r="G166" s="1">
        <f>Dynamisk!$C$14</f>
        <v>27.397260273972602</v>
      </c>
      <c r="H166" s="1">
        <f t="shared" si="13"/>
        <v>1.1415525114155252</v>
      </c>
      <c r="I166" s="2">
        <f>Dynamisk!$C$15</f>
        <v>34.246575342465754</v>
      </c>
      <c r="J166" s="2">
        <f>F166/$F$4*Dynamisk!$C$16</f>
        <v>53.31760246506056</v>
      </c>
      <c r="K166" s="2">
        <f t="shared" si="14"/>
        <v>2.2215667693775232</v>
      </c>
      <c r="L166" s="2">
        <f>F166/$F$4*Dynamisk!$C$17</f>
        <v>66.647003081325693</v>
      </c>
      <c r="M166" s="2">
        <f>(F166/$F$4)*Dynamisk!$C$16+G166</f>
        <v>80.714862739033165</v>
      </c>
      <c r="N166" s="2">
        <f>Dynamisk!$C$20/365</f>
        <v>34.246575342465754</v>
      </c>
      <c r="O166" s="2">
        <f t="shared" si="15"/>
        <v>1.4269406392694064</v>
      </c>
      <c r="P166" s="2">
        <f>(F166/$F$4)*Dynamisk!$C$16+G166</f>
        <v>80.714862739033165</v>
      </c>
      <c r="Q166" s="2">
        <f t="shared" si="16"/>
        <v>114.96143808149893</v>
      </c>
      <c r="R166" s="17" t="e">
        <f>IF(P166&lt;=Dynamisk!$F$51,Data_kronologisk!P166,#N/A)</f>
        <v>#N/A</v>
      </c>
      <c r="S166" s="22">
        <f>IF(AND(P166&gt;=Dynamisk!$F$51,P166&lt;=Dynamisk!$F$50),P166,#N/A)</f>
        <v>80.714862739033165</v>
      </c>
      <c r="T166" s="22" t="e">
        <f>IF(AND(P166&gt;=Dynamisk!$F$50,P166&lt;=Dynamisk!$F$49),P166,#N/A)</f>
        <v>#N/A</v>
      </c>
      <c r="U166" s="23" t="e">
        <f>IF(P166&gt;=Dynamisk!$F$49,P166,#N/A)</f>
        <v>#N/A</v>
      </c>
      <c r="V166" s="17">
        <f>IF(Q166&gt;=Dynamisk!$F$41,Dynamisk!$F$41,Q166)</f>
        <v>74.703333321584452</v>
      </c>
      <c r="W166" s="22">
        <f>(IF(AND(Q166&gt;=Dynamisk!$F$41,Q166&lt;=Dynamisk!$F$40),Q166,(IF(Q166&gt;Dynamisk!$F$40,Dynamisk!$F$40,#N/A))))-V166</f>
        <v>40.258104759914474</v>
      </c>
      <c r="X166" s="22" t="e">
        <f>(IF(AND(Q166&gt;=Dynamisk!$F$40,Q166&lt;=Dynamisk!$F$39),Q166,(IF(Q166&gt;Dynamisk!$F$39,Dynamisk!$F$39,#N/A))))-W166-V166</f>
        <v>#N/A</v>
      </c>
      <c r="Y166" s="23" t="e">
        <f>(IF(AND(Q166&gt;=Dynamisk!$F$39,Q166&lt;=Dynamisk!$F$38),Q166,(IF(Q166&gt;Dynamisk!$F$38,Dynamisk!$F$38,#N/A))))-W166-V166-X166</f>
        <v>#N/A</v>
      </c>
      <c r="Z166">
        <f>IF(OR(Data_sæsontarif!D166=Dynamisk!$E$76,Data_sæsontarif!D166=Dynamisk!$E$77,Data_sæsontarif!D166=Dynamisk!$E$78,Data_sæsontarif!D166=Dynamisk!$E$79),Data_sæsontarif!M166,#N/A)</f>
        <v>80.714862739033165</v>
      </c>
      <c r="AA166" t="e">
        <f>IF(OR(Data_sæsontarif!D166=Dynamisk!$E$72,Data_sæsontarif!D166=Dynamisk!$E$73,Data_sæsontarif!D166=Dynamisk!$E$74,Data_sæsontarif!D166=Dynamisk!$E$75),Data_sæsontarif!M166,#N/A)</f>
        <v>#N/A</v>
      </c>
      <c r="AB166" t="e">
        <f>IF(OR(Data_sæsontarif!D166=Dynamisk!$E$68,Data_sæsontarif!D166=Dynamisk!$E$69,Data_sæsontarif!D166=Dynamisk!$E$70,Data_sæsontarif!D166=Dynamisk!$E$71),Data_sæsontarif!M166,#N/A)</f>
        <v>#N/A</v>
      </c>
    </row>
    <row r="167" spans="1:28" x14ac:dyDescent="0.15">
      <c r="A167">
        <v>161</v>
      </c>
      <c r="B167">
        <v>161</v>
      </c>
      <c r="C167" t="s">
        <v>216</v>
      </c>
      <c r="D167" t="str">
        <f t="shared" si="17"/>
        <v>06</v>
      </c>
      <c r="E167" s="1">
        <v>12.383333333333331</v>
      </c>
      <c r="F167" s="2">
        <f t="shared" si="12"/>
        <v>4.6166666666666689</v>
      </c>
      <c r="G167" s="1">
        <f>Dynamisk!$C$14</f>
        <v>27.397260273972602</v>
      </c>
      <c r="H167" s="1">
        <f t="shared" si="13"/>
        <v>1.1415525114155252</v>
      </c>
      <c r="I167" s="2">
        <f>Dynamisk!$C$15</f>
        <v>34.246575342465754</v>
      </c>
      <c r="J167" s="2">
        <f>F167/$F$4*Dynamisk!$C$16</f>
        <v>55.627027807238314</v>
      </c>
      <c r="K167" s="2">
        <f t="shared" si="14"/>
        <v>2.3177928253015962</v>
      </c>
      <c r="L167" s="2">
        <f>F167/$F$4*Dynamisk!$C$17</f>
        <v>69.53378475904789</v>
      </c>
      <c r="M167" s="2">
        <f>(F167/$F$4)*Dynamisk!$C$16+G167</f>
        <v>83.024288081210912</v>
      </c>
      <c r="N167" s="2">
        <f>Dynamisk!$C$20/365</f>
        <v>34.246575342465754</v>
      </c>
      <c r="O167" s="2">
        <f t="shared" si="15"/>
        <v>1.4269406392694064</v>
      </c>
      <c r="P167" s="2">
        <f>(F167/$F$4)*Dynamisk!$C$16+G167</f>
        <v>83.024288081210912</v>
      </c>
      <c r="Q167" s="2">
        <f t="shared" si="16"/>
        <v>117.27086342367667</v>
      </c>
      <c r="R167" s="17" t="e">
        <f>IF(P167&lt;=Dynamisk!$F$51,Data_kronologisk!P167,#N/A)</f>
        <v>#N/A</v>
      </c>
      <c r="S167" s="22">
        <f>IF(AND(P167&gt;=Dynamisk!$F$51,P167&lt;=Dynamisk!$F$50),P167,#N/A)</f>
        <v>83.024288081210912</v>
      </c>
      <c r="T167" s="22" t="e">
        <f>IF(AND(P167&gt;=Dynamisk!$F$50,P167&lt;=Dynamisk!$F$49),P167,#N/A)</f>
        <v>#N/A</v>
      </c>
      <c r="U167" s="23" t="e">
        <f>IF(P167&gt;=Dynamisk!$F$49,P167,#N/A)</f>
        <v>#N/A</v>
      </c>
      <c r="V167" s="17">
        <f>IF(Q167&gt;=Dynamisk!$F$41,Dynamisk!$F$41,Q167)</f>
        <v>74.703333321584452</v>
      </c>
      <c r="W167" s="22">
        <f>(IF(AND(Q167&gt;=Dynamisk!$F$41,Q167&lt;=Dynamisk!$F$40),Q167,(IF(Q167&gt;Dynamisk!$F$40,Dynamisk!$F$40,#N/A))))-V167</f>
        <v>42.567530102092221</v>
      </c>
      <c r="X167" s="22" t="e">
        <f>(IF(AND(Q167&gt;=Dynamisk!$F$40,Q167&lt;=Dynamisk!$F$39),Q167,(IF(Q167&gt;Dynamisk!$F$39,Dynamisk!$F$39,#N/A))))-W167-V167</f>
        <v>#N/A</v>
      </c>
      <c r="Y167" s="23" t="e">
        <f>(IF(AND(Q167&gt;=Dynamisk!$F$39,Q167&lt;=Dynamisk!$F$38),Q167,(IF(Q167&gt;Dynamisk!$F$38,Dynamisk!$F$38,#N/A))))-W167-V167-X167</f>
        <v>#N/A</v>
      </c>
      <c r="Z167">
        <f>IF(OR(Data_sæsontarif!D167=Dynamisk!$E$76,Data_sæsontarif!D167=Dynamisk!$E$77,Data_sæsontarif!D167=Dynamisk!$E$78,Data_sæsontarif!D167=Dynamisk!$E$79),Data_sæsontarif!M167,#N/A)</f>
        <v>83.024288081210912</v>
      </c>
      <c r="AA167" t="e">
        <f>IF(OR(Data_sæsontarif!D167=Dynamisk!$E$72,Data_sæsontarif!D167=Dynamisk!$E$73,Data_sæsontarif!D167=Dynamisk!$E$74,Data_sæsontarif!D167=Dynamisk!$E$75),Data_sæsontarif!M167,#N/A)</f>
        <v>#N/A</v>
      </c>
      <c r="AB167" t="e">
        <f>IF(OR(Data_sæsontarif!D167=Dynamisk!$E$68,Data_sæsontarif!D167=Dynamisk!$E$69,Data_sæsontarif!D167=Dynamisk!$E$70,Data_sæsontarif!D167=Dynamisk!$E$71),Data_sæsontarif!M167,#N/A)</f>
        <v>#N/A</v>
      </c>
    </row>
    <row r="168" spans="1:28" x14ac:dyDescent="0.15">
      <c r="A168">
        <v>162</v>
      </c>
      <c r="B168">
        <v>162</v>
      </c>
      <c r="C168" t="s">
        <v>217</v>
      </c>
      <c r="D168" t="str">
        <f t="shared" si="17"/>
        <v>06</v>
      </c>
      <c r="E168" s="1">
        <v>11.504166666666668</v>
      </c>
      <c r="F168" s="2">
        <f t="shared" si="12"/>
        <v>5.4958333333333318</v>
      </c>
      <c r="G168" s="1">
        <f>Dynamisk!$C$14</f>
        <v>27.397260273972602</v>
      </c>
      <c r="H168" s="1">
        <f t="shared" si="13"/>
        <v>1.1415525114155252</v>
      </c>
      <c r="I168" s="2">
        <f>Dynamisk!$C$15</f>
        <v>34.246575342465754</v>
      </c>
      <c r="J168" s="2">
        <f>F168/$F$4*Dynamisk!$C$16</f>
        <v>66.220261442010184</v>
      </c>
      <c r="K168" s="2">
        <f t="shared" si="14"/>
        <v>2.7591775600837578</v>
      </c>
      <c r="L168" s="2">
        <f>F168/$F$4*Dynamisk!$C$17</f>
        <v>82.775326802512723</v>
      </c>
      <c r="M168" s="2">
        <f>(F168/$F$4)*Dynamisk!$C$16+G168</f>
        <v>93.617521715982789</v>
      </c>
      <c r="N168" s="2">
        <f>Dynamisk!$C$20/365</f>
        <v>34.246575342465754</v>
      </c>
      <c r="O168" s="2">
        <f t="shared" si="15"/>
        <v>1.4269406392694064</v>
      </c>
      <c r="P168" s="2">
        <f>(F168/$F$4)*Dynamisk!$C$16+G168</f>
        <v>93.617521715982789</v>
      </c>
      <c r="Q168" s="2">
        <f t="shared" si="16"/>
        <v>127.86409705844852</v>
      </c>
      <c r="R168" s="17" t="e">
        <f>IF(P168&lt;=Dynamisk!$F$51,Data_kronologisk!P168,#N/A)</f>
        <v>#N/A</v>
      </c>
      <c r="S168" s="22">
        <f>IF(AND(P168&gt;=Dynamisk!$F$51,P168&lt;=Dynamisk!$F$50),P168,#N/A)</f>
        <v>93.617521715982789</v>
      </c>
      <c r="T168" s="22" t="e">
        <f>IF(AND(P168&gt;=Dynamisk!$F$50,P168&lt;=Dynamisk!$F$49),P168,#N/A)</f>
        <v>#N/A</v>
      </c>
      <c r="U168" s="23" t="e">
        <f>IF(P168&gt;=Dynamisk!$F$49,P168,#N/A)</f>
        <v>#N/A</v>
      </c>
      <c r="V168" s="17">
        <f>IF(Q168&gt;=Dynamisk!$F$41,Dynamisk!$F$41,Q168)</f>
        <v>74.703333321584452</v>
      </c>
      <c r="W168" s="22">
        <f>(IF(AND(Q168&gt;=Dynamisk!$F$41,Q168&lt;=Dynamisk!$F$40),Q168,(IF(Q168&gt;Dynamisk!$F$40,Dynamisk!$F$40,#N/A))))-V168</f>
        <v>53.16076373686407</v>
      </c>
      <c r="X168" s="22" t="e">
        <f>(IF(AND(Q168&gt;=Dynamisk!$F$40,Q168&lt;=Dynamisk!$F$39),Q168,(IF(Q168&gt;Dynamisk!$F$39,Dynamisk!$F$39,#N/A))))-W168-V168</f>
        <v>#N/A</v>
      </c>
      <c r="Y168" s="23" t="e">
        <f>(IF(AND(Q168&gt;=Dynamisk!$F$39,Q168&lt;=Dynamisk!$F$38),Q168,(IF(Q168&gt;Dynamisk!$F$38,Dynamisk!$F$38,#N/A))))-W168-V168-X168</f>
        <v>#N/A</v>
      </c>
      <c r="Z168">
        <f>IF(OR(Data_sæsontarif!D168=Dynamisk!$E$76,Data_sæsontarif!D168=Dynamisk!$E$77,Data_sæsontarif!D168=Dynamisk!$E$78,Data_sæsontarif!D168=Dynamisk!$E$79),Data_sæsontarif!M168,#N/A)</f>
        <v>93.617521715982789</v>
      </c>
      <c r="AA168" t="e">
        <f>IF(OR(Data_sæsontarif!D168=Dynamisk!$E$72,Data_sæsontarif!D168=Dynamisk!$E$73,Data_sæsontarif!D168=Dynamisk!$E$74,Data_sæsontarif!D168=Dynamisk!$E$75),Data_sæsontarif!M168,#N/A)</f>
        <v>#N/A</v>
      </c>
      <c r="AB168" t="e">
        <f>IF(OR(Data_sæsontarif!D168=Dynamisk!$E$68,Data_sæsontarif!D168=Dynamisk!$E$69,Data_sæsontarif!D168=Dynamisk!$E$70,Data_sæsontarif!D168=Dynamisk!$E$71),Data_sæsontarif!M168,#N/A)</f>
        <v>#N/A</v>
      </c>
    </row>
    <row r="169" spans="1:28" x14ac:dyDescent="0.15">
      <c r="A169">
        <v>163</v>
      </c>
      <c r="B169">
        <v>163</v>
      </c>
      <c r="C169" t="s">
        <v>218</v>
      </c>
      <c r="D169" t="str">
        <f t="shared" si="17"/>
        <v>06</v>
      </c>
      <c r="E169" s="1">
        <v>10.741666666666667</v>
      </c>
      <c r="F169" s="2">
        <f t="shared" si="12"/>
        <v>6.2583333333333329</v>
      </c>
      <c r="G169" s="1">
        <f>Dynamisk!$C$14</f>
        <v>27.397260273972602</v>
      </c>
      <c r="H169" s="1">
        <f t="shared" si="13"/>
        <v>1.1415525114155252</v>
      </c>
      <c r="I169" s="2">
        <f>Dynamisk!$C$15</f>
        <v>34.246575342465754</v>
      </c>
      <c r="J169" s="2">
        <f>F169/$F$4*Dynamisk!$C$16</f>
        <v>75.407757911978251</v>
      </c>
      <c r="K169" s="2">
        <f t="shared" si="14"/>
        <v>3.1419899129990938</v>
      </c>
      <c r="L169" s="2">
        <f>F169/$F$4*Dynamisk!$C$17</f>
        <v>94.259697389972814</v>
      </c>
      <c r="M169" s="2">
        <f>(F169/$F$4)*Dynamisk!$C$16+G169</f>
        <v>102.80501818595086</v>
      </c>
      <c r="N169" s="2">
        <f>Dynamisk!$C$20/365</f>
        <v>34.246575342465754</v>
      </c>
      <c r="O169" s="2">
        <f t="shared" si="15"/>
        <v>1.4269406392694064</v>
      </c>
      <c r="P169" s="2">
        <f>(F169/$F$4)*Dynamisk!$C$16+G169</f>
        <v>102.80501818595086</v>
      </c>
      <c r="Q169" s="2">
        <f t="shared" si="16"/>
        <v>137.05159352841662</v>
      </c>
      <c r="R169" s="17" t="e">
        <f>IF(P169&lt;=Dynamisk!$F$51,Data_kronologisk!P169,#N/A)</f>
        <v>#N/A</v>
      </c>
      <c r="S169" s="22">
        <f>IF(AND(P169&gt;=Dynamisk!$F$51,P169&lt;=Dynamisk!$F$50),P169,#N/A)</f>
        <v>102.80501818595086</v>
      </c>
      <c r="T169" s="22" t="e">
        <f>IF(AND(P169&gt;=Dynamisk!$F$50,P169&lt;=Dynamisk!$F$49),P169,#N/A)</f>
        <v>#N/A</v>
      </c>
      <c r="U169" s="23" t="e">
        <f>IF(P169&gt;=Dynamisk!$F$49,P169,#N/A)</f>
        <v>#N/A</v>
      </c>
      <c r="V169" s="17">
        <f>IF(Q169&gt;=Dynamisk!$F$41,Dynamisk!$F$41,Q169)</f>
        <v>74.703333321584452</v>
      </c>
      <c r="W169" s="22">
        <f>(IF(AND(Q169&gt;=Dynamisk!$F$41,Q169&lt;=Dynamisk!$F$40),Q169,(IF(Q169&gt;Dynamisk!$F$40,Dynamisk!$F$40,#N/A))))-V169</f>
        <v>62.348260206832165</v>
      </c>
      <c r="X169" s="22" t="e">
        <f>(IF(AND(Q169&gt;=Dynamisk!$F$40,Q169&lt;=Dynamisk!$F$39),Q169,(IF(Q169&gt;Dynamisk!$F$39,Dynamisk!$F$39,#N/A))))-W169-V169</f>
        <v>#N/A</v>
      </c>
      <c r="Y169" s="23" t="e">
        <f>(IF(AND(Q169&gt;=Dynamisk!$F$39,Q169&lt;=Dynamisk!$F$38),Q169,(IF(Q169&gt;Dynamisk!$F$38,Dynamisk!$F$38,#N/A))))-W169-V169-X169</f>
        <v>#N/A</v>
      </c>
      <c r="Z169">
        <f>IF(OR(Data_sæsontarif!D169=Dynamisk!$E$76,Data_sæsontarif!D169=Dynamisk!$E$77,Data_sæsontarif!D169=Dynamisk!$E$78,Data_sæsontarif!D169=Dynamisk!$E$79),Data_sæsontarif!M169,#N/A)</f>
        <v>102.80501818595086</v>
      </c>
      <c r="AA169" t="e">
        <f>IF(OR(Data_sæsontarif!D169=Dynamisk!$E$72,Data_sæsontarif!D169=Dynamisk!$E$73,Data_sæsontarif!D169=Dynamisk!$E$74,Data_sæsontarif!D169=Dynamisk!$E$75),Data_sæsontarif!M169,#N/A)</f>
        <v>#N/A</v>
      </c>
      <c r="AB169" t="e">
        <f>IF(OR(Data_sæsontarif!D169=Dynamisk!$E$68,Data_sæsontarif!D169=Dynamisk!$E$69,Data_sæsontarif!D169=Dynamisk!$E$70,Data_sæsontarif!D169=Dynamisk!$E$71),Data_sæsontarif!M169,#N/A)</f>
        <v>#N/A</v>
      </c>
    </row>
    <row r="170" spans="1:28" x14ac:dyDescent="0.15">
      <c r="A170">
        <v>164</v>
      </c>
      <c r="B170">
        <v>164</v>
      </c>
      <c r="C170" t="s">
        <v>219</v>
      </c>
      <c r="D170" t="str">
        <f t="shared" si="17"/>
        <v>06</v>
      </c>
      <c r="E170" s="1">
        <v>9.4166666666666661</v>
      </c>
      <c r="F170" s="2">
        <f t="shared" si="12"/>
        <v>7.5833333333333339</v>
      </c>
      <c r="G170" s="1">
        <f>Dynamisk!$C$14</f>
        <v>27.397260273972602</v>
      </c>
      <c r="H170" s="1">
        <f t="shared" si="13"/>
        <v>1.1415525114155252</v>
      </c>
      <c r="I170" s="2">
        <f>Dynamisk!$C$15</f>
        <v>34.246575342465754</v>
      </c>
      <c r="J170" s="2">
        <f>F170/$F$4*Dynamisk!$C$16</f>
        <v>91.372915712250631</v>
      </c>
      <c r="K170" s="2">
        <f t="shared" si="14"/>
        <v>3.8072048213437761</v>
      </c>
      <c r="L170" s="2">
        <f>F170/$F$4*Dynamisk!$C$17</f>
        <v>114.21614464031329</v>
      </c>
      <c r="M170" s="2">
        <f>(F170/$F$4)*Dynamisk!$C$16+G170</f>
        <v>118.77017598622324</v>
      </c>
      <c r="N170" s="2">
        <f>Dynamisk!$C$20/365</f>
        <v>34.246575342465754</v>
      </c>
      <c r="O170" s="2">
        <f t="shared" si="15"/>
        <v>1.4269406392694064</v>
      </c>
      <c r="P170" s="2">
        <f>(F170/$F$4)*Dynamisk!$C$16+G170</f>
        <v>118.77017598622324</v>
      </c>
      <c r="Q170" s="2">
        <f t="shared" si="16"/>
        <v>153.016751328689</v>
      </c>
      <c r="R170" s="17" t="e">
        <f>IF(P170&lt;=Dynamisk!$F$51,Data_kronologisk!P170,#N/A)</f>
        <v>#N/A</v>
      </c>
      <c r="S170" s="22">
        <f>IF(AND(P170&gt;=Dynamisk!$F$51,P170&lt;=Dynamisk!$F$50),P170,#N/A)</f>
        <v>118.77017598622324</v>
      </c>
      <c r="T170" s="22" t="e">
        <f>IF(AND(P170&gt;=Dynamisk!$F$50,P170&lt;=Dynamisk!$F$49),P170,#N/A)</f>
        <v>#N/A</v>
      </c>
      <c r="U170" s="23" t="e">
        <f>IF(P170&gt;=Dynamisk!$F$49,P170,#N/A)</f>
        <v>#N/A</v>
      </c>
      <c r="V170" s="17">
        <f>IF(Q170&gt;=Dynamisk!$F$41,Dynamisk!$F$41,Q170)</f>
        <v>74.703333321584452</v>
      </c>
      <c r="W170" s="22">
        <f>(IF(AND(Q170&gt;=Dynamisk!$F$41,Q170&lt;=Dynamisk!$F$40),Q170,(IF(Q170&gt;Dynamisk!$F$40,Dynamisk!$F$40,#N/A))))-V170</f>
        <v>78.313418007104545</v>
      </c>
      <c r="X170" s="22" t="e">
        <f>(IF(AND(Q170&gt;=Dynamisk!$F$40,Q170&lt;=Dynamisk!$F$39),Q170,(IF(Q170&gt;Dynamisk!$F$39,Dynamisk!$F$39,#N/A))))-W170-V170</f>
        <v>#N/A</v>
      </c>
      <c r="Y170" s="23" t="e">
        <f>(IF(AND(Q170&gt;=Dynamisk!$F$39,Q170&lt;=Dynamisk!$F$38),Q170,(IF(Q170&gt;Dynamisk!$F$38,Dynamisk!$F$38,#N/A))))-W170-V170-X170</f>
        <v>#N/A</v>
      </c>
      <c r="Z170">
        <f>IF(OR(Data_sæsontarif!D170=Dynamisk!$E$76,Data_sæsontarif!D170=Dynamisk!$E$77,Data_sæsontarif!D170=Dynamisk!$E$78,Data_sæsontarif!D170=Dynamisk!$E$79),Data_sæsontarif!M170,#N/A)</f>
        <v>118.77017598622324</v>
      </c>
      <c r="AA170" t="e">
        <f>IF(OR(Data_sæsontarif!D170=Dynamisk!$E$72,Data_sæsontarif!D170=Dynamisk!$E$73,Data_sæsontarif!D170=Dynamisk!$E$74,Data_sæsontarif!D170=Dynamisk!$E$75),Data_sæsontarif!M170,#N/A)</f>
        <v>#N/A</v>
      </c>
      <c r="AB170" t="e">
        <f>IF(OR(Data_sæsontarif!D170=Dynamisk!$E$68,Data_sæsontarif!D170=Dynamisk!$E$69,Data_sæsontarif!D170=Dynamisk!$E$70,Data_sæsontarif!D170=Dynamisk!$E$71),Data_sæsontarif!M170,#N/A)</f>
        <v>#N/A</v>
      </c>
    </row>
    <row r="171" spans="1:28" x14ac:dyDescent="0.15">
      <c r="A171">
        <v>165</v>
      </c>
      <c r="B171">
        <v>165</v>
      </c>
      <c r="C171" t="s">
        <v>220</v>
      </c>
      <c r="D171" t="str">
        <f t="shared" si="17"/>
        <v>06</v>
      </c>
      <c r="E171" s="1">
        <v>13.81666666666667</v>
      </c>
      <c r="F171" s="2">
        <f t="shared" si="12"/>
        <v>3.18333333333333</v>
      </c>
      <c r="G171" s="1">
        <f>Dynamisk!$C$14</f>
        <v>27.397260273972602</v>
      </c>
      <c r="H171" s="1">
        <f t="shared" si="13"/>
        <v>1.1415525114155252</v>
      </c>
      <c r="I171" s="2">
        <f>Dynamisk!$C$15</f>
        <v>34.246575342465754</v>
      </c>
      <c r="J171" s="2">
        <f>F171/$F$4*Dynamisk!$C$16</f>
        <v>38.356542639648019</v>
      </c>
      <c r="K171" s="2">
        <f t="shared" si="14"/>
        <v>1.5981892766520007</v>
      </c>
      <c r="L171" s="2">
        <f>F171/$F$4*Dynamisk!$C$17</f>
        <v>47.945678299560022</v>
      </c>
      <c r="M171" s="2">
        <f>(F171/$F$4)*Dynamisk!$C$16+G171</f>
        <v>65.753802913620618</v>
      </c>
      <c r="N171" s="2">
        <f>Dynamisk!$C$20/365</f>
        <v>34.246575342465754</v>
      </c>
      <c r="O171" s="2">
        <f t="shared" si="15"/>
        <v>1.4269406392694064</v>
      </c>
      <c r="P171" s="2">
        <f>(F171/$F$4)*Dynamisk!$C$16+G171</f>
        <v>65.753802913620618</v>
      </c>
      <c r="Q171" s="2">
        <f t="shared" si="16"/>
        <v>100.00037825608636</v>
      </c>
      <c r="R171" s="17">
        <f>IF(P171&lt;=Dynamisk!$F$51,Data_kronologisk!P171,#N/A)</f>
        <v>65.753802913620618</v>
      </c>
      <c r="S171" s="22" t="e">
        <f>IF(AND(P171&gt;=Dynamisk!$F$51,P171&lt;=Dynamisk!$F$50),P171,#N/A)</f>
        <v>#N/A</v>
      </c>
      <c r="T171" s="22" t="e">
        <f>IF(AND(P171&gt;=Dynamisk!$F$50,P171&lt;=Dynamisk!$F$49),P171,#N/A)</f>
        <v>#N/A</v>
      </c>
      <c r="U171" s="23" t="e">
        <f>IF(P171&gt;=Dynamisk!$F$49,P171,#N/A)</f>
        <v>#N/A</v>
      </c>
      <c r="V171" s="17">
        <f>IF(Q171&gt;=Dynamisk!$F$41,Dynamisk!$F$41,Q171)</f>
        <v>74.703333321584452</v>
      </c>
      <c r="W171" s="22">
        <f>(IF(AND(Q171&gt;=Dynamisk!$F$41,Q171&lt;=Dynamisk!$F$40),Q171,(IF(Q171&gt;Dynamisk!$F$40,Dynamisk!$F$40,#N/A))))-V171</f>
        <v>25.297044934501912</v>
      </c>
      <c r="X171" s="22" t="e">
        <f>(IF(AND(Q171&gt;=Dynamisk!$F$40,Q171&lt;=Dynamisk!$F$39),Q171,(IF(Q171&gt;Dynamisk!$F$39,Dynamisk!$F$39,#N/A))))-W171-V171</f>
        <v>#N/A</v>
      </c>
      <c r="Y171" s="23" t="e">
        <f>(IF(AND(Q171&gt;=Dynamisk!$F$39,Q171&lt;=Dynamisk!$F$38),Q171,(IF(Q171&gt;Dynamisk!$F$38,Dynamisk!$F$38,#N/A))))-W171-V171-X171</f>
        <v>#N/A</v>
      </c>
      <c r="Z171">
        <f>IF(OR(Data_sæsontarif!D171=Dynamisk!$E$76,Data_sæsontarif!D171=Dynamisk!$E$77,Data_sæsontarif!D171=Dynamisk!$E$78,Data_sæsontarif!D171=Dynamisk!$E$79),Data_sæsontarif!M171,#N/A)</f>
        <v>65.753802913620618</v>
      </c>
      <c r="AA171" t="e">
        <f>IF(OR(Data_sæsontarif!D171=Dynamisk!$E$72,Data_sæsontarif!D171=Dynamisk!$E$73,Data_sæsontarif!D171=Dynamisk!$E$74,Data_sæsontarif!D171=Dynamisk!$E$75),Data_sæsontarif!M171,#N/A)</f>
        <v>#N/A</v>
      </c>
      <c r="AB171" t="e">
        <f>IF(OR(Data_sæsontarif!D171=Dynamisk!$E$68,Data_sæsontarif!D171=Dynamisk!$E$69,Data_sæsontarif!D171=Dynamisk!$E$70,Data_sæsontarif!D171=Dynamisk!$E$71),Data_sæsontarif!M171,#N/A)</f>
        <v>#N/A</v>
      </c>
    </row>
    <row r="172" spans="1:28" x14ac:dyDescent="0.15">
      <c r="A172">
        <v>166</v>
      </c>
      <c r="B172">
        <v>166</v>
      </c>
      <c r="C172" t="s">
        <v>221</v>
      </c>
      <c r="D172" t="str">
        <f t="shared" si="17"/>
        <v>06</v>
      </c>
      <c r="E172" s="1">
        <v>15.679166666666667</v>
      </c>
      <c r="F172" s="2">
        <f t="shared" si="12"/>
        <v>1.3208333333333329</v>
      </c>
      <c r="G172" s="1">
        <f>Dynamisk!$C$14</f>
        <v>27.397260273972602</v>
      </c>
      <c r="H172" s="1">
        <f t="shared" si="13"/>
        <v>1.1415525114155252</v>
      </c>
      <c r="I172" s="2">
        <f>Dynamisk!$C$15</f>
        <v>34.246575342465754</v>
      </c>
      <c r="J172" s="2">
        <f>F172/$F$4*Dynamisk!$C$16</f>
        <v>15.914952901529361</v>
      </c>
      <c r="K172" s="2">
        <f t="shared" si="14"/>
        <v>0.66312303756372337</v>
      </c>
      <c r="L172" s="2">
        <f>F172/$F$4*Dynamisk!$C$17</f>
        <v>19.893691126911701</v>
      </c>
      <c r="M172" s="2">
        <f>(F172/$F$4)*Dynamisk!$C$16+G172</f>
        <v>43.312213175501967</v>
      </c>
      <c r="N172" s="2">
        <f>Dynamisk!$C$20/365</f>
        <v>34.246575342465754</v>
      </c>
      <c r="O172" s="2">
        <f t="shared" si="15"/>
        <v>1.4269406392694064</v>
      </c>
      <c r="P172" s="2">
        <f>(F172/$F$4)*Dynamisk!$C$16+G172</f>
        <v>43.312213175501967</v>
      </c>
      <c r="Q172" s="2">
        <f t="shared" si="16"/>
        <v>77.558788517967713</v>
      </c>
      <c r="R172" s="17">
        <f>IF(P172&lt;=Dynamisk!$F$51,Data_kronologisk!P172,#N/A)</f>
        <v>43.312213175501967</v>
      </c>
      <c r="S172" s="22" t="e">
        <f>IF(AND(P172&gt;=Dynamisk!$F$51,P172&lt;=Dynamisk!$F$50),P172,#N/A)</f>
        <v>#N/A</v>
      </c>
      <c r="T172" s="22" t="e">
        <f>IF(AND(P172&gt;=Dynamisk!$F$50,P172&lt;=Dynamisk!$F$49),P172,#N/A)</f>
        <v>#N/A</v>
      </c>
      <c r="U172" s="23" t="e">
        <f>IF(P172&gt;=Dynamisk!$F$49,P172,#N/A)</f>
        <v>#N/A</v>
      </c>
      <c r="V172" s="17">
        <f>IF(Q172&gt;=Dynamisk!$F$41,Dynamisk!$F$41,Q172)</f>
        <v>74.703333321584452</v>
      </c>
      <c r="W172" s="22">
        <f>(IF(AND(Q172&gt;=Dynamisk!$F$41,Q172&lt;=Dynamisk!$F$40),Q172,(IF(Q172&gt;Dynamisk!$F$40,Dynamisk!$F$40,#N/A))))-V172</f>
        <v>2.8554551963832608</v>
      </c>
      <c r="X172" s="22" t="e">
        <f>(IF(AND(Q172&gt;=Dynamisk!$F$40,Q172&lt;=Dynamisk!$F$39),Q172,(IF(Q172&gt;Dynamisk!$F$39,Dynamisk!$F$39,#N/A))))-W172-V172</f>
        <v>#N/A</v>
      </c>
      <c r="Y172" s="23" t="e">
        <f>(IF(AND(Q172&gt;=Dynamisk!$F$39,Q172&lt;=Dynamisk!$F$38),Q172,(IF(Q172&gt;Dynamisk!$F$38,Dynamisk!$F$38,#N/A))))-W172-V172-X172</f>
        <v>#N/A</v>
      </c>
      <c r="Z172">
        <f>IF(OR(Data_sæsontarif!D172=Dynamisk!$E$76,Data_sæsontarif!D172=Dynamisk!$E$77,Data_sæsontarif!D172=Dynamisk!$E$78,Data_sæsontarif!D172=Dynamisk!$E$79),Data_sæsontarif!M172,#N/A)</f>
        <v>43.312213175501967</v>
      </c>
      <c r="AA172" t="e">
        <f>IF(OR(Data_sæsontarif!D172=Dynamisk!$E$72,Data_sæsontarif!D172=Dynamisk!$E$73,Data_sæsontarif!D172=Dynamisk!$E$74,Data_sæsontarif!D172=Dynamisk!$E$75),Data_sæsontarif!M172,#N/A)</f>
        <v>#N/A</v>
      </c>
      <c r="AB172" t="e">
        <f>IF(OR(Data_sæsontarif!D172=Dynamisk!$E$68,Data_sæsontarif!D172=Dynamisk!$E$69,Data_sæsontarif!D172=Dynamisk!$E$70,Data_sæsontarif!D172=Dynamisk!$E$71),Data_sæsontarif!M172,#N/A)</f>
        <v>#N/A</v>
      </c>
    </row>
    <row r="173" spans="1:28" x14ac:dyDescent="0.15">
      <c r="A173">
        <v>167</v>
      </c>
      <c r="B173">
        <v>167</v>
      </c>
      <c r="C173" t="s">
        <v>222</v>
      </c>
      <c r="D173" t="str">
        <f t="shared" si="17"/>
        <v>06</v>
      </c>
      <c r="E173" s="1">
        <v>15.174999999999997</v>
      </c>
      <c r="F173" s="2">
        <f t="shared" si="12"/>
        <v>1.8250000000000028</v>
      </c>
      <c r="G173" s="1">
        <f>Dynamisk!$C$14</f>
        <v>27.397260273972602</v>
      </c>
      <c r="H173" s="1">
        <f t="shared" si="13"/>
        <v>1.1415525114155252</v>
      </c>
      <c r="I173" s="2">
        <f>Dynamisk!$C$15</f>
        <v>34.246575342465754</v>
      </c>
      <c r="J173" s="2">
        <f>F173/$F$4*Dynamisk!$C$16</f>
        <v>21.989745649431775</v>
      </c>
      <c r="K173" s="2">
        <f t="shared" si="14"/>
        <v>0.91623940205965726</v>
      </c>
      <c r="L173" s="2">
        <f>F173/$F$4*Dynamisk!$C$17</f>
        <v>27.487182061789721</v>
      </c>
      <c r="M173" s="2">
        <f>(F173/$F$4)*Dynamisk!$C$16+G173</f>
        <v>49.387005923404374</v>
      </c>
      <c r="N173" s="2">
        <f>Dynamisk!$C$20/365</f>
        <v>34.246575342465754</v>
      </c>
      <c r="O173" s="2">
        <f t="shared" si="15"/>
        <v>1.4269406392694064</v>
      </c>
      <c r="P173" s="2">
        <f>(F173/$F$4)*Dynamisk!$C$16+G173</f>
        <v>49.387005923404374</v>
      </c>
      <c r="Q173" s="2">
        <f t="shared" si="16"/>
        <v>83.633581265870134</v>
      </c>
      <c r="R173" s="17">
        <f>IF(P173&lt;=Dynamisk!$F$51,Data_kronologisk!P173,#N/A)</f>
        <v>49.387005923404374</v>
      </c>
      <c r="S173" s="22" t="e">
        <f>IF(AND(P173&gt;=Dynamisk!$F$51,P173&lt;=Dynamisk!$F$50),P173,#N/A)</f>
        <v>#N/A</v>
      </c>
      <c r="T173" s="22" t="e">
        <f>IF(AND(P173&gt;=Dynamisk!$F$50,P173&lt;=Dynamisk!$F$49),P173,#N/A)</f>
        <v>#N/A</v>
      </c>
      <c r="U173" s="23" t="e">
        <f>IF(P173&gt;=Dynamisk!$F$49,P173,#N/A)</f>
        <v>#N/A</v>
      </c>
      <c r="V173" s="17">
        <f>IF(Q173&gt;=Dynamisk!$F$41,Dynamisk!$F$41,Q173)</f>
        <v>74.703333321584452</v>
      </c>
      <c r="W173" s="22">
        <f>(IF(AND(Q173&gt;=Dynamisk!$F$41,Q173&lt;=Dynamisk!$F$40),Q173,(IF(Q173&gt;Dynamisk!$F$40,Dynamisk!$F$40,#N/A))))-V173</f>
        <v>8.9302479442856821</v>
      </c>
      <c r="X173" s="22" t="e">
        <f>(IF(AND(Q173&gt;=Dynamisk!$F$40,Q173&lt;=Dynamisk!$F$39),Q173,(IF(Q173&gt;Dynamisk!$F$39,Dynamisk!$F$39,#N/A))))-W173-V173</f>
        <v>#N/A</v>
      </c>
      <c r="Y173" s="23" t="e">
        <f>(IF(AND(Q173&gt;=Dynamisk!$F$39,Q173&lt;=Dynamisk!$F$38),Q173,(IF(Q173&gt;Dynamisk!$F$38,Dynamisk!$F$38,#N/A))))-W173-V173-X173</f>
        <v>#N/A</v>
      </c>
      <c r="Z173">
        <f>IF(OR(Data_sæsontarif!D173=Dynamisk!$E$76,Data_sæsontarif!D173=Dynamisk!$E$77,Data_sæsontarif!D173=Dynamisk!$E$78,Data_sæsontarif!D173=Dynamisk!$E$79),Data_sæsontarif!M173,#N/A)</f>
        <v>49.387005923404374</v>
      </c>
      <c r="AA173" t="e">
        <f>IF(OR(Data_sæsontarif!D173=Dynamisk!$E$72,Data_sæsontarif!D173=Dynamisk!$E$73,Data_sæsontarif!D173=Dynamisk!$E$74,Data_sæsontarif!D173=Dynamisk!$E$75),Data_sæsontarif!M173,#N/A)</f>
        <v>#N/A</v>
      </c>
      <c r="AB173" t="e">
        <f>IF(OR(Data_sæsontarif!D173=Dynamisk!$E$68,Data_sæsontarif!D173=Dynamisk!$E$69,Data_sæsontarif!D173=Dynamisk!$E$70,Data_sæsontarif!D173=Dynamisk!$E$71),Data_sæsontarif!M173,#N/A)</f>
        <v>#N/A</v>
      </c>
    </row>
    <row r="174" spans="1:28" x14ac:dyDescent="0.15">
      <c r="A174">
        <v>168</v>
      </c>
      <c r="B174">
        <v>168</v>
      </c>
      <c r="C174" t="s">
        <v>223</v>
      </c>
      <c r="D174" t="str">
        <f t="shared" si="17"/>
        <v>06</v>
      </c>
      <c r="E174" s="1">
        <v>15.108333333333334</v>
      </c>
      <c r="F174" s="2">
        <f t="shared" si="12"/>
        <v>1.8916666666666657</v>
      </c>
      <c r="G174" s="1">
        <f>Dynamisk!$C$14</f>
        <v>27.397260273972602</v>
      </c>
      <c r="H174" s="1">
        <f t="shared" si="13"/>
        <v>1.1415525114155252</v>
      </c>
      <c r="I174" s="2">
        <f>Dynamisk!$C$15</f>
        <v>34.246575342465754</v>
      </c>
      <c r="J174" s="2">
        <f>F174/$F$4*Dynamisk!$C$16</f>
        <v>22.793024029319646</v>
      </c>
      <c r="K174" s="2">
        <f t="shared" si="14"/>
        <v>0.9497093345549853</v>
      </c>
      <c r="L174" s="2">
        <f>F174/$F$4*Dynamisk!$C$17</f>
        <v>28.49128003664956</v>
      </c>
      <c r="M174" s="2">
        <f>(F174/$F$4)*Dynamisk!$C$16+G174</f>
        <v>50.190284303292245</v>
      </c>
      <c r="N174" s="2">
        <f>Dynamisk!$C$20/365</f>
        <v>34.246575342465754</v>
      </c>
      <c r="O174" s="2">
        <f t="shared" si="15"/>
        <v>1.4269406392694064</v>
      </c>
      <c r="P174" s="2">
        <f>(F174/$F$4)*Dynamisk!$C$16+G174</f>
        <v>50.190284303292245</v>
      </c>
      <c r="Q174" s="2">
        <f t="shared" si="16"/>
        <v>84.436859645758005</v>
      </c>
      <c r="R174" s="17">
        <f>IF(P174&lt;=Dynamisk!$F$51,Data_kronologisk!P174,#N/A)</f>
        <v>50.190284303292245</v>
      </c>
      <c r="S174" s="22" t="e">
        <f>IF(AND(P174&gt;=Dynamisk!$F$51,P174&lt;=Dynamisk!$F$50),P174,#N/A)</f>
        <v>#N/A</v>
      </c>
      <c r="T174" s="22" t="e">
        <f>IF(AND(P174&gt;=Dynamisk!$F$50,P174&lt;=Dynamisk!$F$49),P174,#N/A)</f>
        <v>#N/A</v>
      </c>
      <c r="U174" s="23" t="e">
        <f>IF(P174&gt;=Dynamisk!$F$49,P174,#N/A)</f>
        <v>#N/A</v>
      </c>
      <c r="V174" s="17">
        <f>IF(Q174&gt;=Dynamisk!$F$41,Dynamisk!$F$41,Q174)</f>
        <v>74.703333321584452</v>
      </c>
      <c r="W174" s="22">
        <f>(IF(AND(Q174&gt;=Dynamisk!$F$41,Q174&lt;=Dynamisk!$F$40),Q174,(IF(Q174&gt;Dynamisk!$F$40,Dynamisk!$F$40,#N/A))))-V174</f>
        <v>9.7335263241735532</v>
      </c>
      <c r="X174" s="22" t="e">
        <f>(IF(AND(Q174&gt;=Dynamisk!$F$40,Q174&lt;=Dynamisk!$F$39),Q174,(IF(Q174&gt;Dynamisk!$F$39,Dynamisk!$F$39,#N/A))))-W174-V174</f>
        <v>#N/A</v>
      </c>
      <c r="Y174" s="23" t="e">
        <f>(IF(AND(Q174&gt;=Dynamisk!$F$39,Q174&lt;=Dynamisk!$F$38),Q174,(IF(Q174&gt;Dynamisk!$F$38,Dynamisk!$F$38,#N/A))))-W174-V174-X174</f>
        <v>#N/A</v>
      </c>
      <c r="Z174">
        <f>IF(OR(Data_sæsontarif!D174=Dynamisk!$E$76,Data_sæsontarif!D174=Dynamisk!$E$77,Data_sæsontarif!D174=Dynamisk!$E$78,Data_sæsontarif!D174=Dynamisk!$E$79),Data_sæsontarif!M174,#N/A)</f>
        <v>50.190284303292245</v>
      </c>
      <c r="AA174" t="e">
        <f>IF(OR(Data_sæsontarif!D174=Dynamisk!$E$72,Data_sæsontarif!D174=Dynamisk!$E$73,Data_sæsontarif!D174=Dynamisk!$E$74,Data_sæsontarif!D174=Dynamisk!$E$75),Data_sæsontarif!M174,#N/A)</f>
        <v>#N/A</v>
      </c>
      <c r="AB174" t="e">
        <f>IF(OR(Data_sæsontarif!D174=Dynamisk!$E$68,Data_sæsontarif!D174=Dynamisk!$E$69,Data_sæsontarif!D174=Dynamisk!$E$70,Data_sæsontarif!D174=Dynamisk!$E$71),Data_sæsontarif!M174,#N/A)</f>
        <v>#N/A</v>
      </c>
    </row>
    <row r="175" spans="1:28" x14ac:dyDescent="0.15">
      <c r="A175">
        <v>169</v>
      </c>
      <c r="B175">
        <v>169</v>
      </c>
      <c r="C175" t="s">
        <v>224</v>
      </c>
      <c r="D175" t="str">
        <f t="shared" si="17"/>
        <v>06</v>
      </c>
      <c r="E175" s="1">
        <v>15.170833333333334</v>
      </c>
      <c r="F175" s="2">
        <f t="shared" si="12"/>
        <v>1.8291666666666657</v>
      </c>
      <c r="G175" s="1">
        <f>Dynamisk!$C$14</f>
        <v>27.397260273972602</v>
      </c>
      <c r="H175" s="1">
        <f t="shared" si="13"/>
        <v>1.1415525114155252</v>
      </c>
      <c r="I175" s="2">
        <f>Dynamisk!$C$15</f>
        <v>34.246575342465754</v>
      </c>
      <c r="J175" s="2">
        <f>F175/$F$4*Dynamisk!$C$16</f>
        <v>22.039950548174723</v>
      </c>
      <c r="K175" s="2">
        <f t="shared" si="14"/>
        <v>0.91833127284061344</v>
      </c>
      <c r="L175" s="2">
        <f>F175/$F$4*Dynamisk!$C$17</f>
        <v>27.549938185218405</v>
      </c>
      <c r="M175" s="2">
        <f>(F175/$F$4)*Dynamisk!$C$16+G175</f>
        <v>49.437210822147321</v>
      </c>
      <c r="N175" s="2">
        <f>Dynamisk!$C$20/365</f>
        <v>34.246575342465754</v>
      </c>
      <c r="O175" s="2">
        <f t="shared" si="15"/>
        <v>1.4269406392694064</v>
      </c>
      <c r="P175" s="2">
        <f>(F175/$F$4)*Dynamisk!$C$16+G175</f>
        <v>49.437210822147321</v>
      </c>
      <c r="Q175" s="2">
        <f t="shared" si="16"/>
        <v>83.683786164613082</v>
      </c>
      <c r="R175" s="17">
        <f>IF(P175&lt;=Dynamisk!$F$51,Data_kronologisk!P175,#N/A)</f>
        <v>49.437210822147321</v>
      </c>
      <c r="S175" s="22" t="e">
        <f>IF(AND(P175&gt;=Dynamisk!$F$51,P175&lt;=Dynamisk!$F$50),P175,#N/A)</f>
        <v>#N/A</v>
      </c>
      <c r="T175" s="22" t="e">
        <f>IF(AND(P175&gt;=Dynamisk!$F$50,P175&lt;=Dynamisk!$F$49),P175,#N/A)</f>
        <v>#N/A</v>
      </c>
      <c r="U175" s="23" t="e">
        <f>IF(P175&gt;=Dynamisk!$F$49,P175,#N/A)</f>
        <v>#N/A</v>
      </c>
      <c r="V175" s="17">
        <f>IF(Q175&gt;=Dynamisk!$F$41,Dynamisk!$F$41,Q175)</f>
        <v>74.703333321584452</v>
      </c>
      <c r="W175" s="22">
        <f>(IF(AND(Q175&gt;=Dynamisk!$F$41,Q175&lt;=Dynamisk!$F$40),Q175,(IF(Q175&gt;Dynamisk!$F$40,Dynamisk!$F$40,#N/A))))-V175</f>
        <v>8.9804528430286297</v>
      </c>
      <c r="X175" s="22" t="e">
        <f>(IF(AND(Q175&gt;=Dynamisk!$F$40,Q175&lt;=Dynamisk!$F$39),Q175,(IF(Q175&gt;Dynamisk!$F$39,Dynamisk!$F$39,#N/A))))-W175-V175</f>
        <v>#N/A</v>
      </c>
      <c r="Y175" s="23" t="e">
        <f>(IF(AND(Q175&gt;=Dynamisk!$F$39,Q175&lt;=Dynamisk!$F$38),Q175,(IF(Q175&gt;Dynamisk!$F$38,Dynamisk!$F$38,#N/A))))-W175-V175-X175</f>
        <v>#N/A</v>
      </c>
      <c r="Z175">
        <f>IF(OR(Data_sæsontarif!D175=Dynamisk!$E$76,Data_sæsontarif!D175=Dynamisk!$E$77,Data_sæsontarif!D175=Dynamisk!$E$78,Data_sæsontarif!D175=Dynamisk!$E$79),Data_sæsontarif!M175,#N/A)</f>
        <v>49.437210822147321</v>
      </c>
      <c r="AA175" t="e">
        <f>IF(OR(Data_sæsontarif!D175=Dynamisk!$E$72,Data_sæsontarif!D175=Dynamisk!$E$73,Data_sæsontarif!D175=Dynamisk!$E$74,Data_sæsontarif!D175=Dynamisk!$E$75),Data_sæsontarif!M175,#N/A)</f>
        <v>#N/A</v>
      </c>
      <c r="AB175" t="e">
        <f>IF(OR(Data_sæsontarif!D175=Dynamisk!$E$68,Data_sæsontarif!D175=Dynamisk!$E$69,Data_sæsontarif!D175=Dynamisk!$E$70,Data_sæsontarif!D175=Dynamisk!$E$71),Data_sæsontarif!M175,#N/A)</f>
        <v>#N/A</v>
      </c>
    </row>
    <row r="176" spans="1:28" x14ac:dyDescent="0.15">
      <c r="A176">
        <v>170</v>
      </c>
      <c r="B176">
        <v>170</v>
      </c>
      <c r="C176" t="s">
        <v>225</v>
      </c>
      <c r="D176" t="str">
        <f t="shared" si="17"/>
        <v>06</v>
      </c>
      <c r="E176" s="1">
        <v>15.649999999999999</v>
      </c>
      <c r="F176" s="2">
        <f t="shared" si="12"/>
        <v>1.3500000000000014</v>
      </c>
      <c r="G176" s="1">
        <f>Dynamisk!$C$14</f>
        <v>27.397260273972602</v>
      </c>
      <c r="H176" s="1">
        <f t="shared" si="13"/>
        <v>1.1415525114155252</v>
      </c>
      <c r="I176" s="2">
        <f>Dynamisk!$C$15</f>
        <v>34.246575342465754</v>
      </c>
      <c r="J176" s="2">
        <f>F176/$F$4*Dynamisk!$C$16</f>
        <v>16.266387192730345</v>
      </c>
      <c r="K176" s="2">
        <f t="shared" si="14"/>
        <v>0.67776613303043109</v>
      </c>
      <c r="L176" s="2">
        <f>F176/$F$4*Dynamisk!$C$17</f>
        <v>20.332983990912933</v>
      </c>
      <c r="M176" s="2">
        <f>(F176/$F$4)*Dynamisk!$C$16+G176</f>
        <v>43.663647466702947</v>
      </c>
      <c r="N176" s="2">
        <f>Dynamisk!$C$20/365</f>
        <v>34.246575342465754</v>
      </c>
      <c r="O176" s="2">
        <f t="shared" si="15"/>
        <v>1.4269406392694064</v>
      </c>
      <c r="P176" s="2">
        <f>(F176/$F$4)*Dynamisk!$C$16+G176</f>
        <v>43.663647466702947</v>
      </c>
      <c r="Q176" s="2">
        <f t="shared" si="16"/>
        <v>77.910222809168701</v>
      </c>
      <c r="R176" s="17">
        <f>IF(P176&lt;=Dynamisk!$F$51,Data_kronologisk!P176,#N/A)</f>
        <v>43.663647466702947</v>
      </c>
      <c r="S176" s="22" t="e">
        <f>IF(AND(P176&gt;=Dynamisk!$F$51,P176&lt;=Dynamisk!$F$50),P176,#N/A)</f>
        <v>#N/A</v>
      </c>
      <c r="T176" s="22" t="e">
        <f>IF(AND(P176&gt;=Dynamisk!$F$50,P176&lt;=Dynamisk!$F$49),P176,#N/A)</f>
        <v>#N/A</v>
      </c>
      <c r="U176" s="23" t="e">
        <f>IF(P176&gt;=Dynamisk!$F$49,P176,#N/A)</f>
        <v>#N/A</v>
      </c>
      <c r="V176" s="17">
        <f>IF(Q176&gt;=Dynamisk!$F$41,Dynamisk!$F$41,Q176)</f>
        <v>74.703333321584452</v>
      </c>
      <c r="W176" s="22">
        <f>(IF(AND(Q176&gt;=Dynamisk!$F$41,Q176&lt;=Dynamisk!$F$40),Q176,(IF(Q176&gt;Dynamisk!$F$40,Dynamisk!$F$40,#N/A))))-V176</f>
        <v>3.2068894875842489</v>
      </c>
      <c r="X176" s="22" t="e">
        <f>(IF(AND(Q176&gt;=Dynamisk!$F$40,Q176&lt;=Dynamisk!$F$39),Q176,(IF(Q176&gt;Dynamisk!$F$39,Dynamisk!$F$39,#N/A))))-W176-V176</f>
        <v>#N/A</v>
      </c>
      <c r="Y176" s="23" t="e">
        <f>(IF(AND(Q176&gt;=Dynamisk!$F$39,Q176&lt;=Dynamisk!$F$38),Q176,(IF(Q176&gt;Dynamisk!$F$38,Dynamisk!$F$38,#N/A))))-W176-V176-X176</f>
        <v>#N/A</v>
      </c>
      <c r="Z176">
        <f>IF(OR(Data_sæsontarif!D176=Dynamisk!$E$76,Data_sæsontarif!D176=Dynamisk!$E$77,Data_sæsontarif!D176=Dynamisk!$E$78,Data_sæsontarif!D176=Dynamisk!$E$79),Data_sæsontarif!M176,#N/A)</f>
        <v>43.663647466702947</v>
      </c>
      <c r="AA176" t="e">
        <f>IF(OR(Data_sæsontarif!D176=Dynamisk!$E$72,Data_sæsontarif!D176=Dynamisk!$E$73,Data_sæsontarif!D176=Dynamisk!$E$74,Data_sæsontarif!D176=Dynamisk!$E$75),Data_sæsontarif!M176,#N/A)</f>
        <v>#N/A</v>
      </c>
      <c r="AB176" t="e">
        <f>IF(OR(Data_sæsontarif!D176=Dynamisk!$E$68,Data_sæsontarif!D176=Dynamisk!$E$69,Data_sæsontarif!D176=Dynamisk!$E$70,Data_sæsontarif!D176=Dynamisk!$E$71),Data_sæsontarif!M176,#N/A)</f>
        <v>#N/A</v>
      </c>
    </row>
    <row r="177" spans="1:28" x14ac:dyDescent="0.15">
      <c r="A177">
        <v>171</v>
      </c>
      <c r="B177">
        <v>171</v>
      </c>
      <c r="C177" t="s">
        <v>226</v>
      </c>
      <c r="D177" t="str">
        <f t="shared" si="17"/>
        <v>06</v>
      </c>
      <c r="E177" s="1">
        <v>17.283333333333335</v>
      </c>
      <c r="F177" s="2">
        <f t="shared" si="12"/>
        <v>0</v>
      </c>
      <c r="G177" s="1">
        <f>Dynamisk!$C$14</f>
        <v>27.397260273972602</v>
      </c>
      <c r="H177" s="1">
        <f t="shared" si="13"/>
        <v>1.1415525114155252</v>
      </c>
      <c r="I177" s="2">
        <f>Dynamisk!$C$15</f>
        <v>34.246575342465754</v>
      </c>
      <c r="J177" s="2">
        <f>F177/$F$4*Dynamisk!$C$16</f>
        <v>0</v>
      </c>
      <c r="K177" s="2">
        <f t="shared" si="14"/>
        <v>0</v>
      </c>
      <c r="L177" s="2">
        <f>F177/$F$4*Dynamisk!$C$17</f>
        <v>0</v>
      </c>
      <c r="M177" s="2">
        <f>(F177/$F$4)*Dynamisk!$C$16+G177</f>
        <v>27.397260273972602</v>
      </c>
      <c r="N177" s="2">
        <f>Dynamisk!$C$20/365</f>
        <v>34.246575342465754</v>
      </c>
      <c r="O177" s="2">
        <f t="shared" si="15"/>
        <v>1.4269406392694064</v>
      </c>
      <c r="P177" s="2">
        <f>(F177/$F$4)*Dynamisk!$C$16+G177</f>
        <v>27.397260273972602</v>
      </c>
      <c r="Q177" s="2">
        <f t="shared" si="16"/>
        <v>61.643835616438352</v>
      </c>
      <c r="R177" s="17">
        <f>IF(P177&lt;=Dynamisk!$F$51,Data_kronologisk!P177,#N/A)</f>
        <v>27.397260273972602</v>
      </c>
      <c r="S177" s="22" t="e">
        <f>IF(AND(P177&gt;=Dynamisk!$F$51,P177&lt;=Dynamisk!$F$50),P177,#N/A)</f>
        <v>#N/A</v>
      </c>
      <c r="T177" s="22" t="e">
        <f>IF(AND(P177&gt;=Dynamisk!$F$50,P177&lt;=Dynamisk!$F$49),P177,#N/A)</f>
        <v>#N/A</v>
      </c>
      <c r="U177" s="23" t="e">
        <f>IF(P177&gt;=Dynamisk!$F$49,P177,#N/A)</f>
        <v>#N/A</v>
      </c>
      <c r="V177" s="17">
        <f>IF(Q177&gt;=Dynamisk!$F$41,Dynamisk!$F$41,Q177)</f>
        <v>61.643835616438352</v>
      </c>
      <c r="W177" s="22" t="e">
        <f>(IF(AND(Q177&gt;=Dynamisk!$F$41,Q177&lt;=Dynamisk!$F$40),Q177,(IF(Q177&gt;Dynamisk!$F$40,Dynamisk!$F$40,#N/A))))-V177</f>
        <v>#N/A</v>
      </c>
      <c r="X177" s="22" t="e">
        <f>(IF(AND(Q177&gt;=Dynamisk!$F$40,Q177&lt;=Dynamisk!$F$39),Q177,(IF(Q177&gt;Dynamisk!$F$39,Dynamisk!$F$39,#N/A))))-W177-V177</f>
        <v>#N/A</v>
      </c>
      <c r="Y177" s="23" t="e">
        <f>(IF(AND(Q177&gt;=Dynamisk!$F$39,Q177&lt;=Dynamisk!$F$38),Q177,(IF(Q177&gt;Dynamisk!$F$38,Dynamisk!$F$38,#N/A))))-W177-V177-X177</f>
        <v>#N/A</v>
      </c>
      <c r="Z177">
        <f>IF(OR(Data_sæsontarif!D177=Dynamisk!$E$76,Data_sæsontarif!D177=Dynamisk!$E$77,Data_sæsontarif!D177=Dynamisk!$E$78,Data_sæsontarif!D177=Dynamisk!$E$79),Data_sæsontarif!M177,#N/A)</f>
        <v>27.397260273972602</v>
      </c>
      <c r="AA177" t="e">
        <f>IF(OR(Data_sæsontarif!D177=Dynamisk!$E$72,Data_sæsontarif!D177=Dynamisk!$E$73,Data_sæsontarif!D177=Dynamisk!$E$74,Data_sæsontarif!D177=Dynamisk!$E$75),Data_sæsontarif!M177,#N/A)</f>
        <v>#N/A</v>
      </c>
      <c r="AB177" t="e">
        <f>IF(OR(Data_sæsontarif!D177=Dynamisk!$E$68,Data_sæsontarif!D177=Dynamisk!$E$69,Data_sæsontarif!D177=Dynamisk!$E$70,Data_sæsontarif!D177=Dynamisk!$E$71),Data_sæsontarif!M177,#N/A)</f>
        <v>#N/A</v>
      </c>
    </row>
    <row r="178" spans="1:28" x14ac:dyDescent="0.15">
      <c r="A178">
        <v>172</v>
      </c>
      <c r="B178">
        <v>172</v>
      </c>
      <c r="C178" t="s">
        <v>227</v>
      </c>
      <c r="D178" t="str">
        <f t="shared" si="17"/>
        <v>06</v>
      </c>
      <c r="E178" s="1">
        <v>19.333333333333332</v>
      </c>
      <c r="F178" s="2">
        <f t="shared" si="12"/>
        <v>0</v>
      </c>
      <c r="G178" s="1">
        <f>Dynamisk!$C$14</f>
        <v>27.397260273972602</v>
      </c>
      <c r="H178" s="1">
        <f t="shared" si="13"/>
        <v>1.1415525114155252</v>
      </c>
      <c r="I178" s="2">
        <f>Dynamisk!$C$15</f>
        <v>34.246575342465754</v>
      </c>
      <c r="J178" s="2">
        <f>F178/$F$4*Dynamisk!$C$16</f>
        <v>0</v>
      </c>
      <c r="K178" s="2">
        <f t="shared" si="14"/>
        <v>0</v>
      </c>
      <c r="L178" s="2">
        <f>F178/$F$4*Dynamisk!$C$17</f>
        <v>0</v>
      </c>
      <c r="M178" s="2">
        <f>(F178/$F$4)*Dynamisk!$C$16+G178</f>
        <v>27.397260273972602</v>
      </c>
      <c r="N178" s="2">
        <f>Dynamisk!$C$20/365</f>
        <v>34.246575342465754</v>
      </c>
      <c r="O178" s="2">
        <f t="shared" si="15"/>
        <v>1.4269406392694064</v>
      </c>
      <c r="P178" s="2">
        <f>(F178/$F$4)*Dynamisk!$C$16+G178</f>
        <v>27.397260273972602</v>
      </c>
      <c r="Q178" s="2">
        <f t="shared" si="16"/>
        <v>61.643835616438352</v>
      </c>
      <c r="R178" s="17">
        <f>IF(P178&lt;=Dynamisk!$F$51,Data_kronologisk!P178,#N/A)</f>
        <v>27.397260273972602</v>
      </c>
      <c r="S178" s="22" t="e">
        <f>IF(AND(P178&gt;=Dynamisk!$F$51,P178&lt;=Dynamisk!$F$50),P178,#N/A)</f>
        <v>#N/A</v>
      </c>
      <c r="T178" s="22" t="e">
        <f>IF(AND(P178&gt;=Dynamisk!$F$50,P178&lt;=Dynamisk!$F$49),P178,#N/A)</f>
        <v>#N/A</v>
      </c>
      <c r="U178" s="23" t="e">
        <f>IF(P178&gt;=Dynamisk!$F$49,P178,#N/A)</f>
        <v>#N/A</v>
      </c>
      <c r="V178" s="17">
        <f>IF(Q178&gt;=Dynamisk!$F$41,Dynamisk!$F$41,Q178)</f>
        <v>61.643835616438352</v>
      </c>
      <c r="W178" s="22" t="e">
        <f>(IF(AND(Q178&gt;=Dynamisk!$F$41,Q178&lt;=Dynamisk!$F$40),Q178,(IF(Q178&gt;Dynamisk!$F$40,Dynamisk!$F$40,#N/A))))-V178</f>
        <v>#N/A</v>
      </c>
      <c r="X178" s="22" t="e">
        <f>(IF(AND(Q178&gt;=Dynamisk!$F$40,Q178&lt;=Dynamisk!$F$39),Q178,(IF(Q178&gt;Dynamisk!$F$39,Dynamisk!$F$39,#N/A))))-W178-V178</f>
        <v>#N/A</v>
      </c>
      <c r="Y178" s="23" t="e">
        <f>(IF(AND(Q178&gt;=Dynamisk!$F$39,Q178&lt;=Dynamisk!$F$38),Q178,(IF(Q178&gt;Dynamisk!$F$38,Dynamisk!$F$38,#N/A))))-W178-V178-X178</f>
        <v>#N/A</v>
      </c>
      <c r="Z178">
        <f>IF(OR(Data_sæsontarif!D178=Dynamisk!$E$76,Data_sæsontarif!D178=Dynamisk!$E$77,Data_sæsontarif!D178=Dynamisk!$E$78,Data_sæsontarif!D178=Dynamisk!$E$79),Data_sæsontarif!M178,#N/A)</f>
        <v>27.397260273972602</v>
      </c>
      <c r="AA178" t="e">
        <f>IF(OR(Data_sæsontarif!D178=Dynamisk!$E$72,Data_sæsontarif!D178=Dynamisk!$E$73,Data_sæsontarif!D178=Dynamisk!$E$74,Data_sæsontarif!D178=Dynamisk!$E$75),Data_sæsontarif!M178,#N/A)</f>
        <v>#N/A</v>
      </c>
      <c r="AB178" t="e">
        <f>IF(OR(Data_sæsontarif!D178=Dynamisk!$E$68,Data_sæsontarif!D178=Dynamisk!$E$69,Data_sæsontarif!D178=Dynamisk!$E$70,Data_sæsontarif!D178=Dynamisk!$E$71),Data_sæsontarif!M178,#N/A)</f>
        <v>#N/A</v>
      </c>
    </row>
    <row r="179" spans="1:28" x14ac:dyDescent="0.15">
      <c r="A179">
        <v>173</v>
      </c>
      <c r="B179">
        <v>173</v>
      </c>
      <c r="C179" t="s">
        <v>228</v>
      </c>
      <c r="D179" t="str">
        <f t="shared" si="17"/>
        <v>06</v>
      </c>
      <c r="E179" s="1">
        <v>15.583333333333334</v>
      </c>
      <c r="F179" s="2">
        <f t="shared" si="12"/>
        <v>1.4166666666666661</v>
      </c>
      <c r="G179" s="1">
        <f>Dynamisk!$C$14</f>
        <v>27.397260273972602</v>
      </c>
      <c r="H179" s="1">
        <f t="shared" si="13"/>
        <v>1.1415525114155252</v>
      </c>
      <c r="I179" s="2">
        <f>Dynamisk!$C$15</f>
        <v>34.246575342465754</v>
      </c>
      <c r="J179" s="2">
        <f>F179/$F$4*Dynamisk!$C$16</f>
        <v>17.069665572618241</v>
      </c>
      <c r="K179" s="2">
        <f t="shared" si="14"/>
        <v>0.71123606552576002</v>
      </c>
      <c r="L179" s="2">
        <f>F179/$F$4*Dynamisk!$C$17</f>
        <v>21.3370819657728</v>
      </c>
      <c r="M179" s="2">
        <f>(F179/$F$4)*Dynamisk!$C$16+G179</f>
        <v>44.46692584659084</v>
      </c>
      <c r="N179" s="2">
        <f>Dynamisk!$C$20/365</f>
        <v>34.246575342465754</v>
      </c>
      <c r="O179" s="2">
        <f t="shared" si="15"/>
        <v>1.4269406392694064</v>
      </c>
      <c r="P179" s="2">
        <f>(F179/$F$4)*Dynamisk!$C$16+G179</f>
        <v>44.46692584659084</v>
      </c>
      <c r="Q179" s="2">
        <f t="shared" si="16"/>
        <v>78.713501189056601</v>
      </c>
      <c r="R179" s="17">
        <f>IF(P179&lt;=Dynamisk!$F$51,Data_kronologisk!P179,#N/A)</f>
        <v>44.46692584659084</v>
      </c>
      <c r="S179" s="22" t="e">
        <f>IF(AND(P179&gt;=Dynamisk!$F$51,P179&lt;=Dynamisk!$F$50),P179,#N/A)</f>
        <v>#N/A</v>
      </c>
      <c r="T179" s="22" t="e">
        <f>IF(AND(P179&gt;=Dynamisk!$F$50,P179&lt;=Dynamisk!$F$49),P179,#N/A)</f>
        <v>#N/A</v>
      </c>
      <c r="U179" s="23" t="e">
        <f>IF(P179&gt;=Dynamisk!$F$49,P179,#N/A)</f>
        <v>#N/A</v>
      </c>
      <c r="V179" s="17">
        <f>IF(Q179&gt;=Dynamisk!$F$41,Dynamisk!$F$41,Q179)</f>
        <v>74.703333321584452</v>
      </c>
      <c r="W179" s="22">
        <f>(IF(AND(Q179&gt;=Dynamisk!$F$41,Q179&lt;=Dynamisk!$F$40),Q179,(IF(Q179&gt;Dynamisk!$F$40,Dynamisk!$F$40,#N/A))))-V179</f>
        <v>4.0101678674721484</v>
      </c>
      <c r="X179" s="22" t="e">
        <f>(IF(AND(Q179&gt;=Dynamisk!$F$40,Q179&lt;=Dynamisk!$F$39),Q179,(IF(Q179&gt;Dynamisk!$F$39,Dynamisk!$F$39,#N/A))))-W179-V179</f>
        <v>#N/A</v>
      </c>
      <c r="Y179" s="23" t="e">
        <f>(IF(AND(Q179&gt;=Dynamisk!$F$39,Q179&lt;=Dynamisk!$F$38),Q179,(IF(Q179&gt;Dynamisk!$F$38,Dynamisk!$F$38,#N/A))))-W179-V179-X179</f>
        <v>#N/A</v>
      </c>
      <c r="Z179">
        <f>IF(OR(Data_sæsontarif!D179=Dynamisk!$E$76,Data_sæsontarif!D179=Dynamisk!$E$77,Data_sæsontarif!D179=Dynamisk!$E$78,Data_sæsontarif!D179=Dynamisk!$E$79),Data_sæsontarif!M179,#N/A)</f>
        <v>44.46692584659084</v>
      </c>
      <c r="AA179" t="e">
        <f>IF(OR(Data_sæsontarif!D179=Dynamisk!$E$72,Data_sæsontarif!D179=Dynamisk!$E$73,Data_sæsontarif!D179=Dynamisk!$E$74,Data_sæsontarif!D179=Dynamisk!$E$75),Data_sæsontarif!M179,#N/A)</f>
        <v>#N/A</v>
      </c>
      <c r="AB179" t="e">
        <f>IF(OR(Data_sæsontarif!D179=Dynamisk!$E$68,Data_sæsontarif!D179=Dynamisk!$E$69,Data_sæsontarif!D179=Dynamisk!$E$70,Data_sæsontarif!D179=Dynamisk!$E$71),Data_sæsontarif!M179,#N/A)</f>
        <v>#N/A</v>
      </c>
    </row>
    <row r="180" spans="1:28" x14ac:dyDescent="0.15">
      <c r="A180">
        <v>174</v>
      </c>
      <c r="B180">
        <v>174</v>
      </c>
      <c r="C180" t="s">
        <v>229</v>
      </c>
      <c r="D180" t="str">
        <f t="shared" si="17"/>
        <v>06</v>
      </c>
      <c r="E180" s="1">
        <v>18.358333333333338</v>
      </c>
      <c r="F180" s="2">
        <f t="shared" si="12"/>
        <v>0</v>
      </c>
      <c r="G180" s="1">
        <f>Dynamisk!$C$14</f>
        <v>27.397260273972602</v>
      </c>
      <c r="H180" s="1">
        <f t="shared" si="13"/>
        <v>1.1415525114155252</v>
      </c>
      <c r="I180" s="2">
        <f>Dynamisk!$C$15</f>
        <v>34.246575342465754</v>
      </c>
      <c r="J180" s="2">
        <f>F180/$F$4*Dynamisk!$C$16</f>
        <v>0</v>
      </c>
      <c r="K180" s="2">
        <f t="shared" si="14"/>
        <v>0</v>
      </c>
      <c r="L180" s="2">
        <f>F180/$F$4*Dynamisk!$C$17</f>
        <v>0</v>
      </c>
      <c r="M180" s="2">
        <f>(F180/$F$4)*Dynamisk!$C$16+G180</f>
        <v>27.397260273972602</v>
      </c>
      <c r="N180" s="2">
        <f>Dynamisk!$C$20/365</f>
        <v>34.246575342465754</v>
      </c>
      <c r="O180" s="2">
        <f t="shared" si="15"/>
        <v>1.4269406392694064</v>
      </c>
      <c r="P180" s="2">
        <f>(F180/$F$4)*Dynamisk!$C$16+G180</f>
        <v>27.397260273972602</v>
      </c>
      <c r="Q180" s="2">
        <f t="shared" si="16"/>
        <v>61.643835616438352</v>
      </c>
      <c r="R180" s="17">
        <f>IF(P180&lt;=Dynamisk!$F$51,Data_kronologisk!P180,#N/A)</f>
        <v>27.397260273972602</v>
      </c>
      <c r="S180" s="22" t="e">
        <f>IF(AND(P180&gt;=Dynamisk!$F$51,P180&lt;=Dynamisk!$F$50),P180,#N/A)</f>
        <v>#N/A</v>
      </c>
      <c r="T180" s="22" t="e">
        <f>IF(AND(P180&gt;=Dynamisk!$F$50,P180&lt;=Dynamisk!$F$49),P180,#N/A)</f>
        <v>#N/A</v>
      </c>
      <c r="U180" s="23" t="e">
        <f>IF(P180&gt;=Dynamisk!$F$49,P180,#N/A)</f>
        <v>#N/A</v>
      </c>
      <c r="V180" s="17">
        <f>IF(Q180&gt;=Dynamisk!$F$41,Dynamisk!$F$41,Q180)</f>
        <v>61.643835616438352</v>
      </c>
      <c r="W180" s="22" t="e">
        <f>(IF(AND(Q180&gt;=Dynamisk!$F$41,Q180&lt;=Dynamisk!$F$40),Q180,(IF(Q180&gt;Dynamisk!$F$40,Dynamisk!$F$40,#N/A))))-V180</f>
        <v>#N/A</v>
      </c>
      <c r="X180" s="22" t="e">
        <f>(IF(AND(Q180&gt;=Dynamisk!$F$40,Q180&lt;=Dynamisk!$F$39),Q180,(IF(Q180&gt;Dynamisk!$F$39,Dynamisk!$F$39,#N/A))))-W180-V180</f>
        <v>#N/A</v>
      </c>
      <c r="Y180" s="23" t="e">
        <f>(IF(AND(Q180&gt;=Dynamisk!$F$39,Q180&lt;=Dynamisk!$F$38),Q180,(IF(Q180&gt;Dynamisk!$F$38,Dynamisk!$F$38,#N/A))))-W180-V180-X180</f>
        <v>#N/A</v>
      </c>
      <c r="Z180">
        <f>IF(OR(Data_sæsontarif!D180=Dynamisk!$E$76,Data_sæsontarif!D180=Dynamisk!$E$77,Data_sæsontarif!D180=Dynamisk!$E$78,Data_sæsontarif!D180=Dynamisk!$E$79),Data_sæsontarif!M180,#N/A)</f>
        <v>27.397260273972602</v>
      </c>
      <c r="AA180" t="e">
        <f>IF(OR(Data_sæsontarif!D180=Dynamisk!$E$72,Data_sæsontarif!D180=Dynamisk!$E$73,Data_sæsontarif!D180=Dynamisk!$E$74,Data_sæsontarif!D180=Dynamisk!$E$75),Data_sæsontarif!M180,#N/A)</f>
        <v>#N/A</v>
      </c>
      <c r="AB180" t="e">
        <f>IF(OR(Data_sæsontarif!D180=Dynamisk!$E$68,Data_sæsontarif!D180=Dynamisk!$E$69,Data_sæsontarif!D180=Dynamisk!$E$70,Data_sæsontarif!D180=Dynamisk!$E$71),Data_sæsontarif!M180,#N/A)</f>
        <v>#N/A</v>
      </c>
    </row>
    <row r="181" spans="1:28" x14ac:dyDescent="0.15">
      <c r="A181">
        <v>175</v>
      </c>
      <c r="B181">
        <v>175</v>
      </c>
      <c r="C181" t="s">
        <v>230</v>
      </c>
      <c r="D181" t="str">
        <f t="shared" si="17"/>
        <v>06</v>
      </c>
      <c r="E181" s="1">
        <v>19.920833333333338</v>
      </c>
      <c r="F181" s="2">
        <f t="shared" si="12"/>
        <v>0</v>
      </c>
      <c r="G181" s="1">
        <f>Dynamisk!$C$14</f>
        <v>27.397260273972602</v>
      </c>
      <c r="H181" s="1">
        <f t="shared" si="13"/>
        <v>1.1415525114155252</v>
      </c>
      <c r="I181" s="2">
        <f>Dynamisk!$C$15</f>
        <v>34.246575342465754</v>
      </c>
      <c r="J181" s="2">
        <f>F181/$F$4*Dynamisk!$C$16</f>
        <v>0</v>
      </c>
      <c r="K181" s="2">
        <f t="shared" si="14"/>
        <v>0</v>
      </c>
      <c r="L181" s="2">
        <f>F181/$F$4*Dynamisk!$C$17</f>
        <v>0</v>
      </c>
      <c r="M181" s="2">
        <f>(F181/$F$4)*Dynamisk!$C$16+G181</f>
        <v>27.397260273972602</v>
      </c>
      <c r="N181" s="2">
        <f>Dynamisk!$C$20/365</f>
        <v>34.246575342465754</v>
      </c>
      <c r="O181" s="2">
        <f t="shared" si="15"/>
        <v>1.4269406392694064</v>
      </c>
      <c r="P181" s="2">
        <f>(F181/$F$4)*Dynamisk!$C$16+G181</f>
        <v>27.397260273972602</v>
      </c>
      <c r="Q181" s="2">
        <f t="shared" si="16"/>
        <v>61.643835616438352</v>
      </c>
      <c r="R181" s="17">
        <f>IF(P181&lt;=Dynamisk!$F$51,Data_kronologisk!P181,#N/A)</f>
        <v>27.397260273972602</v>
      </c>
      <c r="S181" s="22" t="e">
        <f>IF(AND(P181&gt;=Dynamisk!$F$51,P181&lt;=Dynamisk!$F$50),P181,#N/A)</f>
        <v>#N/A</v>
      </c>
      <c r="T181" s="22" t="e">
        <f>IF(AND(P181&gt;=Dynamisk!$F$50,P181&lt;=Dynamisk!$F$49),P181,#N/A)</f>
        <v>#N/A</v>
      </c>
      <c r="U181" s="23" t="e">
        <f>IF(P181&gt;=Dynamisk!$F$49,P181,#N/A)</f>
        <v>#N/A</v>
      </c>
      <c r="V181" s="17">
        <f>IF(Q181&gt;=Dynamisk!$F$41,Dynamisk!$F$41,Q181)</f>
        <v>61.643835616438352</v>
      </c>
      <c r="W181" s="22" t="e">
        <f>(IF(AND(Q181&gt;=Dynamisk!$F$41,Q181&lt;=Dynamisk!$F$40),Q181,(IF(Q181&gt;Dynamisk!$F$40,Dynamisk!$F$40,#N/A))))-V181</f>
        <v>#N/A</v>
      </c>
      <c r="X181" s="22" t="e">
        <f>(IF(AND(Q181&gt;=Dynamisk!$F$40,Q181&lt;=Dynamisk!$F$39),Q181,(IF(Q181&gt;Dynamisk!$F$39,Dynamisk!$F$39,#N/A))))-W181-V181</f>
        <v>#N/A</v>
      </c>
      <c r="Y181" s="23" t="e">
        <f>(IF(AND(Q181&gt;=Dynamisk!$F$39,Q181&lt;=Dynamisk!$F$38),Q181,(IF(Q181&gt;Dynamisk!$F$38,Dynamisk!$F$38,#N/A))))-W181-V181-X181</f>
        <v>#N/A</v>
      </c>
      <c r="Z181">
        <f>IF(OR(Data_sæsontarif!D181=Dynamisk!$E$76,Data_sæsontarif!D181=Dynamisk!$E$77,Data_sæsontarif!D181=Dynamisk!$E$78,Data_sæsontarif!D181=Dynamisk!$E$79),Data_sæsontarif!M181,#N/A)</f>
        <v>27.397260273972602</v>
      </c>
      <c r="AA181" t="e">
        <f>IF(OR(Data_sæsontarif!D181=Dynamisk!$E$72,Data_sæsontarif!D181=Dynamisk!$E$73,Data_sæsontarif!D181=Dynamisk!$E$74,Data_sæsontarif!D181=Dynamisk!$E$75),Data_sæsontarif!M181,#N/A)</f>
        <v>#N/A</v>
      </c>
      <c r="AB181" t="e">
        <f>IF(OR(Data_sæsontarif!D181=Dynamisk!$E$68,Data_sæsontarif!D181=Dynamisk!$E$69,Data_sæsontarif!D181=Dynamisk!$E$70,Data_sæsontarif!D181=Dynamisk!$E$71),Data_sæsontarif!M181,#N/A)</f>
        <v>#N/A</v>
      </c>
    </row>
    <row r="182" spans="1:28" x14ac:dyDescent="0.15">
      <c r="A182">
        <v>176</v>
      </c>
      <c r="B182">
        <v>176</v>
      </c>
      <c r="C182" t="s">
        <v>231</v>
      </c>
      <c r="D182" t="str">
        <f t="shared" si="17"/>
        <v>06</v>
      </c>
      <c r="E182" s="1">
        <v>15.445833333333333</v>
      </c>
      <c r="F182" s="2">
        <f t="shared" si="12"/>
        <v>1.5541666666666671</v>
      </c>
      <c r="G182" s="1">
        <f>Dynamisk!$C$14</f>
        <v>27.397260273972602</v>
      </c>
      <c r="H182" s="1">
        <f t="shared" si="13"/>
        <v>1.1415525114155252</v>
      </c>
      <c r="I182" s="2">
        <f>Dynamisk!$C$15</f>
        <v>34.246575342465754</v>
      </c>
      <c r="J182" s="2">
        <f>F182/$F$4*Dynamisk!$C$16</f>
        <v>18.72642723113708</v>
      </c>
      <c r="K182" s="2">
        <f t="shared" si="14"/>
        <v>0.78026780129737838</v>
      </c>
      <c r="L182" s="2">
        <f>F182/$F$4*Dynamisk!$C$17</f>
        <v>23.40803403892135</v>
      </c>
      <c r="M182" s="2">
        <f>(F182/$F$4)*Dynamisk!$C$16+G182</f>
        <v>46.123687505109686</v>
      </c>
      <c r="N182" s="2">
        <f>Dynamisk!$C$20/365</f>
        <v>34.246575342465754</v>
      </c>
      <c r="O182" s="2">
        <f t="shared" si="15"/>
        <v>1.4269406392694064</v>
      </c>
      <c r="P182" s="2">
        <f>(F182/$F$4)*Dynamisk!$C$16+G182</f>
        <v>46.123687505109686</v>
      </c>
      <c r="Q182" s="2">
        <f t="shared" si="16"/>
        <v>80.370262847575447</v>
      </c>
      <c r="R182" s="17">
        <f>IF(P182&lt;=Dynamisk!$F$51,Data_kronologisk!P182,#N/A)</f>
        <v>46.123687505109686</v>
      </c>
      <c r="S182" s="22" t="e">
        <f>IF(AND(P182&gt;=Dynamisk!$F$51,P182&lt;=Dynamisk!$F$50),P182,#N/A)</f>
        <v>#N/A</v>
      </c>
      <c r="T182" s="22" t="e">
        <f>IF(AND(P182&gt;=Dynamisk!$F$50,P182&lt;=Dynamisk!$F$49),P182,#N/A)</f>
        <v>#N/A</v>
      </c>
      <c r="U182" s="23" t="e">
        <f>IF(P182&gt;=Dynamisk!$F$49,P182,#N/A)</f>
        <v>#N/A</v>
      </c>
      <c r="V182" s="17">
        <f>IF(Q182&gt;=Dynamisk!$F$41,Dynamisk!$F$41,Q182)</f>
        <v>74.703333321584452</v>
      </c>
      <c r="W182" s="22">
        <f>(IF(AND(Q182&gt;=Dynamisk!$F$41,Q182&lt;=Dynamisk!$F$40),Q182,(IF(Q182&gt;Dynamisk!$F$40,Dynamisk!$F$40,#N/A))))-V182</f>
        <v>5.6669295259909944</v>
      </c>
      <c r="X182" s="22" t="e">
        <f>(IF(AND(Q182&gt;=Dynamisk!$F$40,Q182&lt;=Dynamisk!$F$39),Q182,(IF(Q182&gt;Dynamisk!$F$39,Dynamisk!$F$39,#N/A))))-W182-V182</f>
        <v>#N/A</v>
      </c>
      <c r="Y182" s="23" t="e">
        <f>(IF(AND(Q182&gt;=Dynamisk!$F$39,Q182&lt;=Dynamisk!$F$38),Q182,(IF(Q182&gt;Dynamisk!$F$38,Dynamisk!$F$38,#N/A))))-W182-V182-X182</f>
        <v>#N/A</v>
      </c>
      <c r="Z182">
        <f>IF(OR(Data_sæsontarif!D182=Dynamisk!$E$76,Data_sæsontarif!D182=Dynamisk!$E$77,Data_sæsontarif!D182=Dynamisk!$E$78,Data_sæsontarif!D182=Dynamisk!$E$79),Data_sæsontarif!M182,#N/A)</f>
        <v>46.123687505109686</v>
      </c>
      <c r="AA182" t="e">
        <f>IF(OR(Data_sæsontarif!D182=Dynamisk!$E$72,Data_sæsontarif!D182=Dynamisk!$E$73,Data_sæsontarif!D182=Dynamisk!$E$74,Data_sæsontarif!D182=Dynamisk!$E$75),Data_sæsontarif!M182,#N/A)</f>
        <v>#N/A</v>
      </c>
      <c r="AB182" t="e">
        <f>IF(OR(Data_sæsontarif!D182=Dynamisk!$E$68,Data_sæsontarif!D182=Dynamisk!$E$69,Data_sæsontarif!D182=Dynamisk!$E$70,Data_sæsontarif!D182=Dynamisk!$E$71),Data_sæsontarif!M182,#N/A)</f>
        <v>#N/A</v>
      </c>
    </row>
    <row r="183" spans="1:28" x14ac:dyDescent="0.15">
      <c r="A183">
        <v>177</v>
      </c>
      <c r="B183">
        <v>177</v>
      </c>
      <c r="C183" t="s">
        <v>232</v>
      </c>
      <c r="D183" t="str">
        <f t="shared" si="17"/>
        <v>06</v>
      </c>
      <c r="E183" s="1">
        <v>15.616666666666665</v>
      </c>
      <c r="F183" s="2">
        <f t="shared" si="12"/>
        <v>1.3833333333333346</v>
      </c>
      <c r="G183" s="1">
        <f>Dynamisk!$C$14</f>
        <v>27.397260273972602</v>
      </c>
      <c r="H183" s="1">
        <f t="shared" si="13"/>
        <v>1.1415525114155252</v>
      </c>
      <c r="I183" s="2">
        <f>Dynamisk!$C$15</f>
        <v>34.246575342465754</v>
      </c>
      <c r="J183" s="2">
        <f>F183/$F$4*Dynamisk!$C$16</f>
        <v>16.668026382674306</v>
      </c>
      <c r="K183" s="2">
        <f t="shared" si="14"/>
        <v>0.69450109927809611</v>
      </c>
      <c r="L183" s="2">
        <f>F183/$F$4*Dynamisk!$C$17</f>
        <v>20.83503297834288</v>
      </c>
      <c r="M183" s="2">
        <f>(F183/$F$4)*Dynamisk!$C$16+G183</f>
        <v>44.065286656646904</v>
      </c>
      <c r="N183" s="2">
        <f>Dynamisk!$C$20/365</f>
        <v>34.246575342465754</v>
      </c>
      <c r="O183" s="2">
        <f t="shared" si="15"/>
        <v>1.4269406392694064</v>
      </c>
      <c r="P183" s="2">
        <f>(F183/$F$4)*Dynamisk!$C$16+G183</f>
        <v>44.065286656646904</v>
      </c>
      <c r="Q183" s="2">
        <f t="shared" si="16"/>
        <v>78.311861999112665</v>
      </c>
      <c r="R183" s="17">
        <f>IF(P183&lt;=Dynamisk!$F$51,Data_kronologisk!P183,#N/A)</f>
        <v>44.065286656646904</v>
      </c>
      <c r="S183" s="22" t="e">
        <f>IF(AND(P183&gt;=Dynamisk!$F$51,P183&lt;=Dynamisk!$F$50),P183,#N/A)</f>
        <v>#N/A</v>
      </c>
      <c r="T183" s="22" t="e">
        <f>IF(AND(P183&gt;=Dynamisk!$F$50,P183&lt;=Dynamisk!$F$49),P183,#N/A)</f>
        <v>#N/A</v>
      </c>
      <c r="U183" s="23" t="e">
        <f>IF(P183&gt;=Dynamisk!$F$49,P183,#N/A)</f>
        <v>#N/A</v>
      </c>
      <c r="V183" s="17">
        <f>IF(Q183&gt;=Dynamisk!$F$41,Dynamisk!$F$41,Q183)</f>
        <v>74.703333321584452</v>
      </c>
      <c r="W183" s="22">
        <f>(IF(AND(Q183&gt;=Dynamisk!$F$41,Q183&lt;=Dynamisk!$F$40),Q183,(IF(Q183&gt;Dynamisk!$F$40,Dynamisk!$F$40,#N/A))))-V183</f>
        <v>3.6085286775282128</v>
      </c>
      <c r="X183" s="22" t="e">
        <f>(IF(AND(Q183&gt;=Dynamisk!$F$40,Q183&lt;=Dynamisk!$F$39),Q183,(IF(Q183&gt;Dynamisk!$F$39,Dynamisk!$F$39,#N/A))))-W183-V183</f>
        <v>#N/A</v>
      </c>
      <c r="Y183" s="23" t="e">
        <f>(IF(AND(Q183&gt;=Dynamisk!$F$39,Q183&lt;=Dynamisk!$F$38),Q183,(IF(Q183&gt;Dynamisk!$F$38,Dynamisk!$F$38,#N/A))))-W183-V183-X183</f>
        <v>#N/A</v>
      </c>
      <c r="Z183">
        <f>IF(OR(Data_sæsontarif!D183=Dynamisk!$E$76,Data_sæsontarif!D183=Dynamisk!$E$77,Data_sæsontarif!D183=Dynamisk!$E$78,Data_sæsontarif!D183=Dynamisk!$E$79),Data_sæsontarif!M183,#N/A)</f>
        <v>44.065286656646904</v>
      </c>
      <c r="AA183" t="e">
        <f>IF(OR(Data_sæsontarif!D183=Dynamisk!$E$72,Data_sæsontarif!D183=Dynamisk!$E$73,Data_sæsontarif!D183=Dynamisk!$E$74,Data_sæsontarif!D183=Dynamisk!$E$75),Data_sæsontarif!M183,#N/A)</f>
        <v>#N/A</v>
      </c>
      <c r="AB183" t="e">
        <f>IF(OR(Data_sæsontarif!D183=Dynamisk!$E$68,Data_sæsontarif!D183=Dynamisk!$E$69,Data_sæsontarif!D183=Dynamisk!$E$70,Data_sæsontarif!D183=Dynamisk!$E$71),Data_sæsontarif!M183,#N/A)</f>
        <v>#N/A</v>
      </c>
    </row>
    <row r="184" spans="1:28" x14ac:dyDescent="0.15">
      <c r="A184">
        <v>178</v>
      </c>
      <c r="B184">
        <v>178</v>
      </c>
      <c r="C184" t="s">
        <v>233</v>
      </c>
      <c r="D184" t="str">
        <f t="shared" si="17"/>
        <v>06</v>
      </c>
      <c r="E184" s="1">
        <v>15.316666666666665</v>
      </c>
      <c r="F184" s="2">
        <f t="shared" si="12"/>
        <v>1.6833333333333353</v>
      </c>
      <c r="G184" s="1">
        <f>Dynamisk!$C$14</f>
        <v>27.397260273972602</v>
      </c>
      <c r="H184" s="1">
        <f t="shared" si="13"/>
        <v>1.1415525114155252</v>
      </c>
      <c r="I184" s="2">
        <f>Dynamisk!$C$15</f>
        <v>34.246575342465754</v>
      </c>
      <c r="J184" s="2">
        <f>F184/$F$4*Dynamisk!$C$16</f>
        <v>20.282779092169939</v>
      </c>
      <c r="K184" s="2">
        <f t="shared" si="14"/>
        <v>0.84511579550708082</v>
      </c>
      <c r="L184" s="2">
        <f>F184/$F$4*Dynamisk!$C$17</f>
        <v>25.353473865212425</v>
      </c>
      <c r="M184" s="2">
        <f>(F184/$F$4)*Dynamisk!$C$16+G184</f>
        <v>47.680039366142537</v>
      </c>
      <c r="N184" s="2">
        <f>Dynamisk!$C$20/365</f>
        <v>34.246575342465754</v>
      </c>
      <c r="O184" s="2">
        <f t="shared" si="15"/>
        <v>1.4269406392694064</v>
      </c>
      <c r="P184" s="2">
        <f>(F184/$F$4)*Dynamisk!$C$16+G184</f>
        <v>47.680039366142537</v>
      </c>
      <c r="Q184" s="2">
        <f t="shared" si="16"/>
        <v>81.926614708608298</v>
      </c>
      <c r="R184" s="17">
        <f>IF(P184&lt;=Dynamisk!$F$51,Data_kronologisk!P184,#N/A)</f>
        <v>47.680039366142537</v>
      </c>
      <c r="S184" s="22" t="e">
        <f>IF(AND(P184&gt;=Dynamisk!$F$51,P184&lt;=Dynamisk!$F$50),P184,#N/A)</f>
        <v>#N/A</v>
      </c>
      <c r="T184" s="22" t="e">
        <f>IF(AND(P184&gt;=Dynamisk!$F$50,P184&lt;=Dynamisk!$F$49),P184,#N/A)</f>
        <v>#N/A</v>
      </c>
      <c r="U184" s="23" t="e">
        <f>IF(P184&gt;=Dynamisk!$F$49,P184,#N/A)</f>
        <v>#N/A</v>
      </c>
      <c r="V184" s="17">
        <f>IF(Q184&gt;=Dynamisk!$F$41,Dynamisk!$F$41,Q184)</f>
        <v>74.703333321584452</v>
      </c>
      <c r="W184" s="22">
        <f>(IF(AND(Q184&gt;=Dynamisk!$F$41,Q184&lt;=Dynamisk!$F$40),Q184,(IF(Q184&gt;Dynamisk!$F$40,Dynamisk!$F$40,#N/A))))-V184</f>
        <v>7.2232813870238459</v>
      </c>
      <c r="X184" s="22" t="e">
        <f>(IF(AND(Q184&gt;=Dynamisk!$F$40,Q184&lt;=Dynamisk!$F$39),Q184,(IF(Q184&gt;Dynamisk!$F$39,Dynamisk!$F$39,#N/A))))-W184-V184</f>
        <v>#N/A</v>
      </c>
      <c r="Y184" s="23" t="e">
        <f>(IF(AND(Q184&gt;=Dynamisk!$F$39,Q184&lt;=Dynamisk!$F$38),Q184,(IF(Q184&gt;Dynamisk!$F$38,Dynamisk!$F$38,#N/A))))-W184-V184-X184</f>
        <v>#N/A</v>
      </c>
      <c r="Z184">
        <f>IF(OR(Data_sæsontarif!D184=Dynamisk!$E$76,Data_sæsontarif!D184=Dynamisk!$E$77,Data_sæsontarif!D184=Dynamisk!$E$78,Data_sæsontarif!D184=Dynamisk!$E$79),Data_sæsontarif!M184,#N/A)</f>
        <v>47.680039366142537</v>
      </c>
      <c r="AA184" t="e">
        <f>IF(OR(Data_sæsontarif!D184=Dynamisk!$E$72,Data_sæsontarif!D184=Dynamisk!$E$73,Data_sæsontarif!D184=Dynamisk!$E$74,Data_sæsontarif!D184=Dynamisk!$E$75),Data_sæsontarif!M184,#N/A)</f>
        <v>#N/A</v>
      </c>
      <c r="AB184" t="e">
        <f>IF(OR(Data_sæsontarif!D184=Dynamisk!$E$68,Data_sæsontarif!D184=Dynamisk!$E$69,Data_sæsontarif!D184=Dynamisk!$E$70,Data_sæsontarif!D184=Dynamisk!$E$71),Data_sæsontarif!M184,#N/A)</f>
        <v>#N/A</v>
      </c>
    </row>
    <row r="185" spans="1:28" x14ac:dyDescent="0.15">
      <c r="A185">
        <v>179</v>
      </c>
      <c r="B185">
        <v>179</v>
      </c>
      <c r="C185" t="s">
        <v>234</v>
      </c>
      <c r="D185" t="str">
        <f t="shared" si="17"/>
        <v>06</v>
      </c>
      <c r="E185" s="1">
        <v>15.287499999999996</v>
      </c>
      <c r="F185" s="2">
        <f t="shared" si="12"/>
        <v>1.7125000000000039</v>
      </c>
      <c r="G185" s="1">
        <f>Dynamisk!$C$14</f>
        <v>27.397260273972602</v>
      </c>
      <c r="H185" s="1">
        <f t="shared" si="13"/>
        <v>1.1415525114155252</v>
      </c>
      <c r="I185" s="2">
        <f>Dynamisk!$C$15</f>
        <v>34.246575342465754</v>
      </c>
      <c r="J185" s="2">
        <f>F185/$F$4*Dynamisk!$C$16</f>
        <v>20.63421338337093</v>
      </c>
      <c r="K185" s="2">
        <f t="shared" si="14"/>
        <v>0.85975889097378877</v>
      </c>
      <c r="L185" s="2">
        <f>F185/$F$4*Dynamisk!$C$17</f>
        <v>25.79276672921366</v>
      </c>
      <c r="M185" s="2">
        <f>(F185/$F$4)*Dynamisk!$C$16+G185</f>
        <v>48.031473657343533</v>
      </c>
      <c r="N185" s="2">
        <f>Dynamisk!$C$20/365</f>
        <v>34.246575342465754</v>
      </c>
      <c r="O185" s="2">
        <f t="shared" si="15"/>
        <v>1.4269406392694064</v>
      </c>
      <c r="P185" s="2">
        <f>(F185/$F$4)*Dynamisk!$C$16+G185</f>
        <v>48.031473657343533</v>
      </c>
      <c r="Q185" s="2">
        <f t="shared" si="16"/>
        <v>82.2780489998093</v>
      </c>
      <c r="R185" s="17">
        <f>IF(P185&lt;=Dynamisk!$F$51,Data_kronologisk!P185,#N/A)</f>
        <v>48.031473657343533</v>
      </c>
      <c r="S185" s="22" t="e">
        <f>IF(AND(P185&gt;=Dynamisk!$F$51,P185&lt;=Dynamisk!$F$50),P185,#N/A)</f>
        <v>#N/A</v>
      </c>
      <c r="T185" s="22" t="e">
        <f>IF(AND(P185&gt;=Dynamisk!$F$50,P185&lt;=Dynamisk!$F$49),P185,#N/A)</f>
        <v>#N/A</v>
      </c>
      <c r="U185" s="23" t="e">
        <f>IF(P185&gt;=Dynamisk!$F$49,P185,#N/A)</f>
        <v>#N/A</v>
      </c>
      <c r="V185" s="17">
        <f>IF(Q185&gt;=Dynamisk!$F$41,Dynamisk!$F$41,Q185)</f>
        <v>74.703333321584452</v>
      </c>
      <c r="W185" s="22">
        <f>(IF(AND(Q185&gt;=Dynamisk!$F$41,Q185&lt;=Dynamisk!$F$40),Q185,(IF(Q185&gt;Dynamisk!$F$40,Dynamisk!$F$40,#N/A))))-V185</f>
        <v>7.5747156782248481</v>
      </c>
      <c r="X185" s="22" t="e">
        <f>(IF(AND(Q185&gt;=Dynamisk!$F$40,Q185&lt;=Dynamisk!$F$39),Q185,(IF(Q185&gt;Dynamisk!$F$39,Dynamisk!$F$39,#N/A))))-W185-V185</f>
        <v>#N/A</v>
      </c>
      <c r="Y185" s="23" t="e">
        <f>(IF(AND(Q185&gt;=Dynamisk!$F$39,Q185&lt;=Dynamisk!$F$38),Q185,(IF(Q185&gt;Dynamisk!$F$38,Dynamisk!$F$38,#N/A))))-W185-V185-X185</f>
        <v>#N/A</v>
      </c>
      <c r="Z185">
        <f>IF(OR(Data_sæsontarif!D185=Dynamisk!$E$76,Data_sæsontarif!D185=Dynamisk!$E$77,Data_sæsontarif!D185=Dynamisk!$E$78,Data_sæsontarif!D185=Dynamisk!$E$79),Data_sæsontarif!M185,#N/A)</f>
        <v>48.031473657343533</v>
      </c>
      <c r="AA185" t="e">
        <f>IF(OR(Data_sæsontarif!D185=Dynamisk!$E$72,Data_sæsontarif!D185=Dynamisk!$E$73,Data_sæsontarif!D185=Dynamisk!$E$74,Data_sæsontarif!D185=Dynamisk!$E$75),Data_sæsontarif!M185,#N/A)</f>
        <v>#N/A</v>
      </c>
      <c r="AB185" t="e">
        <f>IF(OR(Data_sæsontarif!D185=Dynamisk!$E$68,Data_sæsontarif!D185=Dynamisk!$E$69,Data_sæsontarif!D185=Dynamisk!$E$70,Data_sæsontarif!D185=Dynamisk!$E$71),Data_sæsontarif!M185,#N/A)</f>
        <v>#N/A</v>
      </c>
    </row>
    <row r="186" spans="1:28" x14ac:dyDescent="0.15">
      <c r="A186">
        <v>180</v>
      </c>
      <c r="B186">
        <v>180</v>
      </c>
      <c r="C186" t="s">
        <v>235</v>
      </c>
      <c r="D186" t="str">
        <f t="shared" si="17"/>
        <v>06</v>
      </c>
      <c r="E186" s="1">
        <v>15.72083333333333</v>
      </c>
      <c r="F186" s="2">
        <f t="shared" si="12"/>
        <v>1.2791666666666703</v>
      </c>
      <c r="G186" s="1">
        <f>Dynamisk!$C$14</f>
        <v>27.397260273972602</v>
      </c>
      <c r="H186" s="1">
        <f t="shared" si="13"/>
        <v>1.1415525114155252</v>
      </c>
      <c r="I186" s="2">
        <f>Dynamisk!$C$15</f>
        <v>34.246575342465754</v>
      </c>
      <c r="J186" s="2">
        <f>F186/$F$4*Dynamisk!$C$16</f>
        <v>15.412903914099461</v>
      </c>
      <c r="K186" s="2">
        <f t="shared" si="14"/>
        <v>0.64220432975414421</v>
      </c>
      <c r="L186" s="2">
        <f>F186/$F$4*Dynamisk!$C$17</f>
        <v>19.266129892624328</v>
      </c>
      <c r="M186" s="2">
        <f>(F186/$F$4)*Dynamisk!$C$16+G186</f>
        <v>42.810164188072065</v>
      </c>
      <c r="N186" s="2">
        <f>Dynamisk!$C$20/365</f>
        <v>34.246575342465754</v>
      </c>
      <c r="O186" s="2">
        <f t="shared" si="15"/>
        <v>1.4269406392694064</v>
      </c>
      <c r="P186" s="2">
        <f>(F186/$F$4)*Dynamisk!$C$16+G186</f>
        <v>42.810164188072065</v>
      </c>
      <c r="Q186" s="2">
        <f t="shared" si="16"/>
        <v>77.056739530537811</v>
      </c>
      <c r="R186" s="17">
        <f>IF(P186&lt;=Dynamisk!$F$51,Data_kronologisk!P186,#N/A)</f>
        <v>42.810164188072065</v>
      </c>
      <c r="S186" s="22" t="e">
        <f>IF(AND(P186&gt;=Dynamisk!$F$51,P186&lt;=Dynamisk!$F$50),P186,#N/A)</f>
        <v>#N/A</v>
      </c>
      <c r="T186" s="22" t="e">
        <f>IF(AND(P186&gt;=Dynamisk!$F$50,P186&lt;=Dynamisk!$F$49),P186,#N/A)</f>
        <v>#N/A</v>
      </c>
      <c r="U186" s="23" t="e">
        <f>IF(P186&gt;=Dynamisk!$F$49,P186,#N/A)</f>
        <v>#N/A</v>
      </c>
      <c r="V186" s="17">
        <f>IF(Q186&gt;=Dynamisk!$F$41,Dynamisk!$F$41,Q186)</f>
        <v>74.703333321584452</v>
      </c>
      <c r="W186" s="22">
        <f>(IF(AND(Q186&gt;=Dynamisk!$F$41,Q186&lt;=Dynamisk!$F$40),Q186,(IF(Q186&gt;Dynamisk!$F$40,Dynamisk!$F$40,#N/A))))-V186</f>
        <v>2.3534062089533592</v>
      </c>
      <c r="X186" s="22" t="e">
        <f>(IF(AND(Q186&gt;=Dynamisk!$F$40,Q186&lt;=Dynamisk!$F$39),Q186,(IF(Q186&gt;Dynamisk!$F$39,Dynamisk!$F$39,#N/A))))-W186-V186</f>
        <v>#N/A</v>
      </c>
      <c r="Y186" s="23" t="e">
        <f>(IF(AND(Q186&gt;=Dynamisk!$F$39,Q186&lt;=Dynamisk!$F$38),Q186,(IF(Q186&gt;Dynamisk!$F$38,Dynamisk!$F$38,#N/A))))-W186-V186-X186</f>
        <v>#N/A</v>
      </c>
      <c r="Z186">
        <f>IF(OR(Data_sæsontarif!D186=Dynamisk!$E$76,Data_sæsontarif!D186=Dynamisk!$E$77,Data_sæsontarif!D186=Dynamisk!$E$78,Data_sæsontarif!D186=Dynamisk!$E$79),Data_sæsontarif!M186,#N/A)</f>
        <v>42.810164188072065</v>
      </c>
      <c r="AA186" t="e">
        <f>IF(OR(Data_sæsontarif!D186=Dynamisk!$E$72,Data_sæsontarif!D186=Dynamisk!$E$73,Data_sæsontarif!D186=Dynamisk!$E$74,Data_sæsontarif!D186=Dynamisk!$E$75),Data_sæsontarif!M186,#N/A)</f>
        <v>#N/A</v>
      </c>
      <c r="AB186" t="e">
        <f>IF(OR(Data_sæsontarif!D186=Dynamisk!$E$68,Data_sæsontarif!D186=Dynamisk!$E$69,Data_sæsontarif!D186=Dynamisk!$E$70,Data_sæsontarif!D186=Dynamisk!$E$71),Data_sæsontarif!M186,#N/A)</f>
        <v>#N/A</v>
      </c>
    </row>
    <row r="187" spans="1:28" x14ac:dyDescent="0.15">
      <c r="A187">
        <v>181</v>
      </c>
      <c r="B187">
        <v>181</v>
      </c>
      <c r="C187" t="s">
        <v>236</v>
      </c>
      <c r="D187" t="str">
        <f t="shared" si="17"/>
        <v>06</v>
      </c>
      <c r="E187" s="1">
        <v>17.420833333333331</v>
      </c>
      <c r="F187" s="2">
        <f t="shared" si="12"/>
        <v>0</v>
      </c>
      <c r="G187" s="1">
        <f>Dynamisk!$C$14</f>
        <v>27.397260273972602</v>
      </c>
      <c r="H187" s="1">
        <f t="shared" si="13"/>
        <v>1.1415525114155252</v>
      </c>
      <c r="I187" s="2">
        <f>Dynamisk!$C$15</f>
        <v>34.246575342465754</v>
      </c>
      <c r="J187" s="2">
        <f>F187/$F$4*Dynamisk!$C$16</f>
        <v>0</v>
      </c>
      <c r="K187" s="2">
        <f t="shared" si="14"/>
        <v>0</v>
      </c>
      <c r="L187" s="2">
        <f>F187/$F$4*Dynamisk!$C$17</f>
        <v>0</v>
      </c>
      <c r="M187" s="2">
        <f>(F187/$F$4)*Dynamisk!$C$16+G187</f>
        <v>27.397260273972602</v>
      </c>
      <c r="N187" s="2">
        <f>Dynamisk!$C$20/365</f>
        <v>34.246575342465754</v>
      </c>
      <c r="O187" s="2">
        <f t="shared" si="15"/>
        <v>1.4269406392694064</v>
      </c>
      <c r="P187" s="2">
        <f>(F187/$F$4)*Dynamisk!$C$16+G187</f>
        <v>27.397260273972602</v>
      </c>
      <c r="Q187" s="2">
        <f t="shared" si="16"/>
        <v>61.643835616438352</v>
      </c>
      <c r="R187" s="17">
        <f>IF(P187&lt;=Dynamisk!$F$51,Data_kronologisk!P187,#N/A)</f>
        <v>27.397260273972602</v>
      </c>
      <c r="S187" s="22" t="e">
        <f>IF(AND(P187&gt;=Dynamisk!$F$51,P187&lt;=Dynamisk!$F$50),P187,#N/A)</f>
        <v>#N/A</v>
      </c>
      <c r="T187" s="22" t="e">
        <f>IF(AND(P187&gt;=Dynamisk!$F$50,P187&lt;=Dynamisk!$F$49),P187,#N/A)</f>
        <v>#N/A</v>
      </c>
      <c r="U187" s="23" t="e">
        <f>IF(P187&gt;=Dynamisk!$F$49,P187,#N/A)</f>
        <v>#N/A</v>
      </c>
      <c r="V187" s="17">
        <f>IF(Q187&gt;=Dynamisk!$F$41,Dynamisk!$F$41,Q187)</f>
        <v>61.643835616438352</v>
      </c>
      <c r="W187" s="22" t="e">
        <f>(IF(AND(Q187&gt;=Dynamisk!$F$41,Q187&lt;=Dynamisk!$F$40),Q187,(IF(Q187&gt;Dynamisk!$F$40,Dynamisk!$F$40,#N/A))))-V187</f>
        <v>#N/A</v>
      </c>
      <c r="X187" s="22" t="e">
        <f>(IF(AND(Q187&gt;=Dynamisk!$F$40,Q187&lt;=Dynamisk!$F$39),Q187,(IF(Q187&gt;Dynamisk!$F$39,Dynamisk!$F$39,#N/A))))-W187-V187</f>
        <v>#N/A</v>
      </c>
      <c r="Y187" s="23" t="e">
        <f>(IF(AND(Q187&gt;=Dynamisk!$F$39,Q187&lt;=Dynamisk!$F$38),Q187,(IF(Q187&gt;Dynamisk!$F$38,Dynamisk!$F$38,#N/A))))-W187-V187-X187</f>
        <v>#N/A</v>
      </c>
      <c r="Z187">
        <f>IF(OR(Data_sæsontarif!D187=Dynamisk!$E$76,Data_sæsontarif!D187=Dynamisk!$E$77,Data_sæsontarif!D187=Dynamisk!$E$78,Data_sæsontarif!D187=Dynamisk!$E$79),Data_sæsontarif!M187,#N/A)</f>
        <v>27.397260273972602</v>
      </c>
      <c r="AA187" t="e">
        <f>IF(OR(Data_sæsontarif!D187=Dynamisk!$E$72,Data_sæsontarif!D187=Dynamisk!$E$73,Data_sæsontarif!D187=Dynamisk!$E$74,Data_sæsontarif!D187=Dynamisk!$E$75),Data_sæsontarif!M187,#N/A)</f>
        <v>#N/A</v>
      </c>
      <c r="AB187" t="e">
        <f>IF(OR(Data_sæsontarif!D187=Dynamisk!$E$68,Data_sæsontarif!D187=Dynamisk!$E$69,Data_sæsontarif!D187=Dynamisk!$E$70,Data_sæsontarif!D187=Dynamisk!$E$71),Data_sæsontarif!M187,#N/A)</f>
        <v>#N/A</v>
      </c>
    </row>
    <row r="188" spans="1:28" x14ac:dyDescent="0.15">
      <c r="A188">
        <v>182</v>
      </c>
      <c r="B188">
        <v>182</v>
      </c>
      <c r="C188" t="s">
        <v>237</v>
      </c>
      <c r="D188" t="str">
        <f t="shared" si="17"/>
        <v>07</v>
      </c>
      <c r="E188" s="1">
        <v>21.029166666666672</v>
      </c>
      <c r="F188" s="2">
        <f t="shared" si="12"/>
        <v>0</v>
      </c>
      <c r="G188" s="1">
        <f>Dynamisk!$C$14</f>
        <v>27.397260273972602</v>
      </c>
      <c r="H188" s="1">
        <f t="shared" si="13"/>
        <v>1.1415525114155252</v>
      </c>
      <c r="I188" s="2">
        <f>Dynamisk!$C$15</f>
        <v>34.246575342465754</v>
      </c>
      <c r="J188" s="2">
        <f>F188/$F$4*Dynamisk!$C$16</f>
        <v>0</v>
      </c>
      <c r="K188" s="2">
        <f t="shared" si="14"/>
        <v>0</v>
      </c>
      <c r="L188" s="2">
        <f>F188/$F$4*Dynamisk!$C$17</f>
        <v>0</v>
      </c>
      <c r="M188" s="2">
        <f>(F188/$F$4)*Dynamisk!$C$16+G188</f>
        <v>27.397260273972602</v>
      </c>
      <c r="N188" s="2">
        <f>Dynamisk!$C$20/365</f>
        <v>34.246575342465754</v>
      </c>
      <c r="O188" s="2">
        <f t="shared" si="15"/>
        <v>1.4269406392694064</v>
      </c>
      <c r="P188" s="2">
        <f>(F188/$F$4)*Dynamisk!$C$16+G188</f>
        <v>27.397260273972602</v>
      </c>
      <c r="Q188" s="2">
        <f t="shared" si="16"/>
        <v>61.643835616438352</v>
      </c>
      <c r="R188" s="17">
        <f>IF(P188&lt;=Dynamisk!$F$51,Data_kronologisk!P188,#N/A)</f>
        <v>27.397260273972602</v>
      </c>
      <c r="S188" s="22" t="e">
        <f>IF(AND(P188&gt;=Dynamisk!$F$51,P188&lt;=Dynamisk!$F$50),P188,#N/A)</f>
        <v>#N/A</v>
      </c>
      <c r="T188" s="22" t="e">
        <f>IF(AND(P188&gt;=Dynamisk!$F$50,P188&lt;=Dynamisk!$F$49),P188,#N/A)</f>
        <v>#N/A</v>
      </c>
      <c r="U188" s="23" t="e">
        <f>IF(P188&gt;=Dynamisk!$F$49,P188,#N/A)</f>
        <v>#N/A</v>
      </c>
      <c r="V188" s="17">
        <f>IF(Q188&gt;=Dynamisk!$F$41,Dynamisk!$F$41,Q188)</f>
        <v>61.643835616438352</v>
      </c>
      <c r="W188" s="22" t="e">
        <f>(IF(AND(Q188&gt;=Dynamisk!$F$41,Q188&lt;=Dynamisk!$F$40),Q188,(IF(Q188&gt;Dynamisk!$F$40,Dynamisk!$F$40,#N/A))))-V188</f>
        <v>#N/A</v>
      </c>
      <c r="X188" s="22" t="e">
        <f>(IF(AND(Q188&gt;=Dynamisk!$F$40,Q188&lt;=Dynamisk!$F$39),Q188,(IF(Q188&gt;Dynamisk!$F$39,Dynamisk!$F$39,#N/A))))-W188-V188</f>
        <v>#N/A</v>
      </c>
      <c r="Y188" s="23" t="e">
        <f>(IF(AND(Q188&gt;=Dynamisk!$F$39,Q188&lt;=Dynamisk!$F$38),Q188,(IF(Q188&gt;Dynamisk!$F$38,Dynamisk!$F$38,#N/A))))-W188-V188-X188</f>
        <v>#N/A</v>
      </c>
      <c r="Z188">
        <f>IF(OR(Data_sæsontarif!D188=Dynamisk!$E$76,Data_sæsontarif!D188=Dynamisk!$E$77,Data_sæsontarif!D188=Dynamisk!$E$78,Data_sæsontarif!D188=Dynamisk!$E$79),Data_sæsontarif!M188,#N/A)</f>
        <v>27.397260273972602</v>
      </c>
      <c r="AA188" t="e">
        <f>IF(OR(Data_sæsontarif!D188=Dynamisk!$E$72,Data_sæsontarif!D188=Dynamisk!$E$73,Data_sæsontarif!D188=Dynamisk!$E$74,Data_sæsontarif!D188=Dynamisk!$E$75),Data_sæsontarif!M188,#N/A)</f>
        <v>#N/A</v>
      </c>
      <c r="AB188" t="e">
        <f>IF(OR(Data_sæsontarif!D188=Dynamisk!$E$68,Data_sæsontarif!D188=Dynamisk!$E$69,Data_sæsontarif!D188=Dynamisk!$E$70,Data_sæsontarif!D188=Dynamisk!$E$71),Data_sæsontarif!M188,#N/A)</f>
        <v>#N/A</v>
      </c>
    </row>
    <row r="189" spans="1:28" x14ac:dyDescent="0.15">
      <c r="A189">
        <v>183</v>
      </c>
      <c r="B189">
        <v>183</v>
      </c>
      <c r="C189" t="s">
        <v>238</v>
      </c>
      <c r="D189" t="str">
        <f t="shared" si="17"/>
        <v>07</v>
      </c>
      <c r="E189" s="1">
        <v>20.3</v>
      </c>
      <c r="F189" s="2">
        <f t="shared" si="12"/>
        <v>0</v>
      </c>
      <c r="G189" s="1">
        <f>Dynamisk!$C$14</f>
        <v>27.397260273972602</v>
      </c>
      <c r="H189" s="1">
        <f t="shared" si="13"/>
        <v>1.1415525114155252</v>
      </c>
      <c r="I189" s="2">
        <f>Dynamisk!$C$15</f>
        <v>34.246575342465754</v>
      </c>
      <c r="J189" s="2">
        <f>F189/$F$4*Dynamisk!$C$16</f>
        <v>0</v>
      </c>
      <c r="K189" s="2">
        <f t="shared" si="14"/>
        <v>0</v>
      </c>
      <c r="L189" s="2">
        <f>F189/$F$4*Dynamisk!$C$17</f>
        <v>0</v>
      </c>
      <c r="M189" s="2">
        <f>(F189/$F$4)*Dynamisk!$C$16+G189</f>
        <v>27.397260273972602</v>
      </c>
      <c r="N189" s="2">
        <f>Dynamisk!$C$20/365</f>
        <v>34.246575342465754</v>
      </c>
      <c r="O189" s="2">
        <f t="shared" si="15"/>
        <v>1.4269406392694064</v>
      </c>
      <c r="P189" s="2">
        <f>(F189/$F$4)*Dynamisk!$C$16+G189</f>
        <v>27.397260273972602</v>
      </c>
      <c r="Q189" s="2">
        <f t="shared" si="16"/>
        <v>61.643835616438352</v>
      </c>
      <c r="R189" s="17">
        <f>IF(P189&lt;=Dynamisk!$F$51,Data_kronologisk!P189,#N/A)</f>
        <v>27.397260273972602</v>
      </c>
      <c r="S189" s="22" t="e">
        <f>IF(AND(P189&gt;=Dynamisk!$F$51,P189&lt;=Dynamisk!$F$50),P189,#N/A)</f>
        <v>#N/A</v>
      </c>
      <c r="T189" s="22" t="e">
        <f>IF(AND(P189&gt;=Dynamisk!$F$50,P189&lt;=Dynamisk!$F$49),P189,#N/A)</f>
        <v>#N/A</v>
      </c>
      <c r="U189" s="23" t="e">
        <f>IF(P189&gt;=Dynamisk!$F$49,P189,#N/A)</f>
        <v>#N/A</v>
      </c>
      <c r="V189" s="17">
        <f>IF(Q189&gt;=Dynamisk!$F$41,Dynamisk!$F$41,Q189)</f>
        <v>61.643835616438352</v>
      </c>
      <c r="W189" s="22" t="e">
        <f>(IF(AND(Q189&gt;=Dynamisk!$F$41,Q189&lt;=Dynamisk!$F$40),Q189,(IF(Q189&gt;Dynamisk!$F$40,Dynamisk!$F$40,#N/A))))-V189</f>
        <v>#N/A</v>
      </c>
      <c r="X189" s="22" t="e">
        <f>(IF(AND(Q189&gt;=Dynamisk!$F$40,Q189&lt;=Dynamisk!$F$39),Q189,(IF(Q189&gt;Dynamisk!$F$39,Dynamisk!$F$39,#N/A))))-W189-V189</f>
        <v>#N/A</v>
      </c>
      <c r="Y189" s="23" t="e">
        <f>(IF(AND(Q189&gt;=Dynamisk!$F$39,Q189&lt;=Dynamisk!$F$38),Q189,(IF(Q189&gt;Dynamisk!$F$38,Dynamisk!$F$38,#N/A))))-W189-V189-X189</f>
        <v>#N/A</v>
      </c>
      <c r="Z189">
        <f>IF(OR(Data_sæsontarif!D189=Dynamisk!$E$76,Data_sæsontarif!D189=Dynamisk!$E$77,Data_sæsontarif!D189=Dynamisk!$E$78,Data_sæsontarif!D189=Dynamisk!$E$79),Data_sæsontarif!M189,#N/A)</f>
        <v>27.397260273972602</v>
      </c>
      <c r="AA189" t="e">
        <f>IF(OR(Data_sæsontarif!D189=Dynamisk!$E$72,Data_sæsontarif!D189=Dynamisk!$E$73,Data_sæsontarif!D189=Dynamisk!$E$74,Data_sæsontarif!D189=Dynamisk!$E$75),Data_sæsontarif!M189,#N/A)</f>
        <v>#N/A</v>
      </c>
      <c r="AB189" t="e">
        <f>IF(OR(Data_sæsontarif!D189=Dynamisk!$E$68,Data_sæsontarif!D189=Dynamisk!$E$69,Data_sæsontarif!D189=Dynamisk!$E$70,Data_sæsontarif!D189=Dynamisk!$E$71),Data_sæsontarif!M189,#N/A)</f>
        <v>#N/A</v>
      </c>
    </row>
    <row r="190" spans="1:28" x14ac:dyDescent="0.15">
      <c r="A190">
        <v>184</v>
      </c>
      <c r="B190">
        <v>184</v>
      </c>
      <c r="C190" t="s">
        <v>239</v>
      </c>
      <c r="D190" t="str">
        <f t="shared" si="17"/>
        <v>07</v>
      </c>
      <c r="E190" s="1">
        <v>21.412499999999998</v>
      </c>
      <c r="F190" s="2">
        <f t="shared" si="12"/>
        <v>0</v>
      </c>
      <c r="G190" s="1">
        <f>Dynamisk!$C$14</f>
        <v>27.397260273972602</v>
      </c>
      <c r="H190" s="1">
        <f t="shared" si="13"/>
        <v>1.1415525114155252</v>
      </c>
      <c r="I190" s="2">
        <f>Dynamisk!$C$15</f>
        <v>34.246575342465754</v>
      </c>
      <c r="J190" s="2">
        <f>F190/$F$4*Dynamisk!$C$16</f>
        <v>0</v>
      </c>
      <c r="K190" s="2">
        <f t="shared" si="14"/>
        <v>0</v>
      </c>
      <c r="L190" s="2">
        <f>F190/$F$4*Dynamisk!$C$17</f>
        <v>0</v>
      </c>
      <c r="M190" s="2">
        <f>(F190/$F$4)*Dynamisk!$C$16+G190</f>
        <v>27.397260273972602</v>
      </c>
      <c r="N190" s="2">
        <f>Dynamisk!$C$20/365</f>
        <v>34.246575342465754</v>
      </c>
      <c r="O190" s="2">
        <f t="shared" si="15"/>
        <v>1.4269406392694064</v>
      </c>
      <c r="P190" s="2">
        <f>(F190/$F$4)*Dynamisk!$C$16+G190</f>
        <v>27.397260273972602</v>
      </c>
      <c r="Q190" s="2">
        <f t="shared" si="16"/>
        <v>61.643835616438352</v>
      </c>
      <c r="R190" s="17">
        <f>IF(P190&lt;=Dynamisk!$F$51,Data_kronologisk!P190,#N/A)</f>
        <v>27.397260273972602</v>
      </c>
      <c r="S190" s="22" t="e">
        <f>IF(AND(P190&gt;=Dynamisk!$F$51,P190&lt;=Dynamisk!$F$50),P190,#N/A)</f>
        <v>#N/A</v>
      </c>
      <c r="T190" s="22" t="e">
        <f>IF(AND(P190&gt;=Dynamisk!$F$50,P190&lt;=Dynamisk!$F$49),P190,#N/A)</f>
        <v>#N/A</v>
      </c>
      <c r="U190" s="23" t="e">
        <f>IF(P190&gt;=Dynamisk!$F$49,P190,#N/A)</f>
        <v>#N/A</v>
      </c>
      <c r="V190" s="17">
        <f>IF(Q190&gt;=Dynamisk!$F$41,Dynamisk!$F$41,Q190)</f>
        <v>61.643835616438352</v>
      </c>
      <c r="W190" s="22" t="e">
        <f>(IF(AND(Q190&gt;=Dynamisk!$F$41,Q190&lt;=Dynamisk!$F$40),Q190,(IF(Q190&gt;Dynamisk!$F$40,Dynamisk!$F$40,#N/A))))-V190</f>
        <v>#N/A</v>
      </c>
      <c r="X190" s="22" t="e">
        <f>(IF(AND(Q190&gt;=Dynamisk!$F$40,Q190&lt;=Dynamisk!$F$39),Q190,(IF(Q190&gt;Dynamisk!$F$39,Dynamisk!$F$39,#N/A))))-W190-V190</f>
        <v>#N/A</v>
      </c>
      <c r="Y190" s="23" t="e">
        <f>(IF(AND(Q190&gt;=Dynamisk!$F$39,Q190&lt;=Dynamisk!$F$38),Q190,(IF(Q190&gt;Dynamisk!$F$38,Dynamisk!$F$38,#N/A))))-W190-V190-X190</f>
        <v>#N/A</v>
      </c>
      <c r="Z190">
        <f>IF(OR(Data_sæsontarif!D190=Dynamisk!$E$76,Data_sæsontarif!D190=Dynamisk!$E$77,Data_sæsontarif!D190=Dynamisk!$E$78,Data_sæsontarif!D190=Dynamisk!$E$79),Data_sæsontarif!M190,#N/A)</f>
        <v>27.397260273972602</v>
      </c>
      <c r="AA190" t="e">
        <f>IF(OR(Data_sæsontarif!D190=Dynamisk!$E$72,Data_sæsontarif!D190=Dynamisk!$E$73,Data_sæsontarif!D190=Dynamisk!$E$74,Data_sæsontarif!D190=Dynamisk!$E$75),Data_sæsontarif!M190,#N/A)</f>
        <v>#N/A</v>
      </c>
      <c r="AB190" t="e">
        <f>IF(OR(Data_sæsontarif!D190=Dynamisk!$E$68,Data_sæsontarif!D190=Dynamisk!$E$69,Data_sæsontarif!D190=Dynamisk!$E$70,Data_sæsontarif!D190=Dynamisk!$E$71),Data_sæsontarif!M190,#N/A)</f>
        <v>#N/A</v>
      </c>
    </row>
    <row r="191" spans="1:28" x14ac:dyDescent="0.15">
      <c r="A191">
        <v>185</v>
      </c>
      <c r="B191">
        <v>185</v>
      </c>
      <c r="C191" t="s">
        <v>240</v>
      </c>
      <c r="D191" t="str">
        <f t="shared" si="17"/>
        <v>07</v>
      </c>
      <c r="E191" s="1">
        <v>21.745833333333326</v>
      </c>
      <c r="F191" s="2">
        <f t="shared" si="12"/>
        <v>0</v>
      </c>
      <c r="G191" s="1">
        <f>Dynamisk!$C$14</f>
        <v>27.397260273972602</v>
      </c>
      <c r="H191" s="1">
        <f t="shared" si="13"/>
        <v>1.1415525114155252</v>
      </c>
      <c r="I191" s="2">
        <f>Dynamisk!$C$15</f>
        <v>34.246575342465754</v>
      </c>
      <c r="J191" s="2">
        <f>F191/$F$4*Dynamisk!$C$16</f>
        <v>0</v>
      </c>
      <c r="K191" s="2">
        <f t="shared" si="14"/>
        <v>0</v>
      </c>
      <c r="L191" s="2">
        <f>F191/$F$4*Dynamisk!$C$17</f>
        <v>0</v>
      </c>
      <c r="M191" s="2">
        <f>(F191/$F$4)*Dynamisk!$C$16+G191</f>
        <v>27.397260273972602</v>
      </c>
      <c r="N191" s="2">
        <f>Dynamisk!$C$20/365</f>
        <v>34.246575342465754</v>
      </c>
      <c r="O191" s="2">
        <f t="shared" si="15"/>
        <v>1.4269406392694064</v>
      </c>
      <c r="P191" s="2">
        <f>(F191/$F$4)*Dynamisk!$C$16+G191</f>
        <v>27.397260273972602</v>
      </c>
      <c r="Q191" s="2">
        <f t="shared" si="16"/>
        <v>61.643835616438352</v>
      </c>
      <c r="R191" s="17">
        <f>IF(P191&lt;=Dynamisk!$F$51,Data_kronologisk!P191,#N/A)</f>
        <v>27.397260273972602</v>
      </c>
      <c r="S191" s="22" t="e">
        <f>IF(AND(P191&gt;=Dynamisk!$F$51,P191&lt;=Dynamisk!$F$50),P191,#N/A)</f>
        <v>#N/A</v>
      </c>
      <c r="T191" s="22" t="e">
        <f>IF(AND(P191&gt;=Dynamisk!$F$50,P191&lt;=Dynamisk!$F$49),P191,#N/A)</f>
        <v>#N/A</v>
      </c>
      <c r="U191" s="23" t="e">
        <f>IF(P191&gt;=Dynamisk!$F$49,P191,#N/A)</f>
        <v>#N/A</v>
      </c>
      <c r="V191" s="17">
        <f>IF(Q191&gt;=Dynamisk!$F$41,Dynamisk!$F$41,Q191)</f>
        <v>61.643835616438352</v>
      </c>
      <c r="W191" s="22" t="e">
        <f>(IF(AND(Q191&gt;=Dynamisk!$F$41,Q191&lt;=Dynamisk!$F$40),Q191,(IF(Q191&gt;Dynamisk!$F$40,Dynamisk!$F$40,#N/A))))-V191</f>
        <v>#N/A</v>
      </c>
      <c r="X191" s="22" t="e">
        <f>(IF(AND(Q191&gt;=Dynamisk!$F$40,Q191&lt;=Dynamisk!$F$39),Q191,(IF(Q191&gt;Dynamisk!$F$39,Dynamisk!$F$39,#N/A))))-W191-V191</f>
        <v>#N/A</v>
      </c>
      <c r="Y191" s="23" t="e">
        <f>(IF(AND(Q191&gt;=Dynamisk!$F$39,Q191&lt;=Dynamisk!$F$38),Q191,(IF(Q191&gt;Dynamisk!$F$38,Dynamisk!$F$38,#N/A))))-W191-V191-X191</f>
        <v>#N/A</v>
      </c>
      <c r="Z191">
        <f>IF(OR(Data_sæsontarif!D191=Dynamisk!$E$76,Data_sæsontarif!D191=Dynamisk!$E$77,Data_sæsontarif!D191=Dynamisk!$E$78,Data_sæsontarif!D191=Dynamisk!$E$79),Data_sæsontarif!M191,#N/A)</f>
        <v>27.397260273972602</v>
      </c>
      <c r="AA191" t="e">
        <f>IF(OR(Data_sæsontarif!D191=Dynamisk!$E$72,Data_sæsontarif!D191=Dynamisk!$E$73,Data_sæsontarif!D191=Dynamisk!$E$74,Data_sæsontarif!D191=Dynamisk!$E$75),Data_sæsontarif!M191,#N/A)</f>
        <v>#N/A</v>
      </c>
      <c r="AB191" t="e">
        <f>IF(OR(Data_sæsontarif!D191=Dynamisk!$E$68,Data_sæsontarif!D191=Dynamisk!$E$69,Data_sæsontarif!D191=Dynamisk!$E$70,Data_sæsontarif!D191=Dynamisk!$E$71),Data_sæsontarif!M191,#N/A)</f>
        <v>#N/A</v>
      </c>
    </row>
    <row r="192" spans="1:28" x14ac:dyDescent="0.15">
      <c r="A192">
        <v>186</v>
      </c>
      <c r="B192">
        <v>186</v>
      </c>
      <c r="C192" t="s">
        <v>241</v>
      </c>
      <c r="D192" t="str">
        <f t="shared" si="17"/>
        <v>07</v>
      </c>
      <c r="E192" s="1">
        <v>19.112500000000001</v>
      </c>
      <c r="F192" s="2">
        <f t="shared" si="12"/>
        <v>0</v>
      </c>
      <c r="G192" s="1">
        <f>Dynamisk!$C$14</f>
        <v>27.397260273972602</v>
      </c>
      <c r="H192" s="1">
        <f t="shared" si="13"/>
        <v>1.1415525114155252</v>
      </c>
      <c r="I192" s="2">
        <f>Dynamisk!$C$15</f>
        <v>34.246575342465754</v>
      </c>
      <c r="J192" s="2">
        <f>F192/$F$4*Dynamisk!$C$16</f>
        <v>0</v>
      </c>
      <c r="K192" s="2">
        <f t="shared" si="14"/>
        <v>0</v>
      </c>
      <c r="L192" s="2">
        <f>F192/$F$4*Dynamisk!$C$17</f>
        <v>0</v>
      </c>
      <c r="M192" s="2">
        <f>(F192/$F$4)*Dynamisk!$C$16+G192</f>
        <v>27.397260273972602</v>
      </c>
      <c r="N192" s="2">
        <f>Dynamisk!$C$20/365</f>
        <v>34.246575342465754</v>
      </c>
      <c r="O192" s="2">
        <f t="shared" si="15"/>
        <v>1.4269406392694064</v>
      </c>
      <c r="P192" s="2">
        <f>(F192/$F$4)*Dynamisk!$C$16+G192</f>
        <v>27.397260273972602</v>
      </c>
      <c r="Q192" s="2">
        <f t="shared" si="16"/>
        <v>61.643835616438352</v>
      </c>
      <c r="R192" s="17">
        <f>IF(P192&lt;=Dynamisk!$F$51,Data_kronologisk!P192,#N/A)</f>
        <v>27.397260273972602</v>
      </c>
      <c r="S192" s="22" t="e">
        <f>IF(AND(P192&gt;=Dynamisk!$F$51,P192&lt;=Dynamisk!$F$50),P192,#N/A)</f>
        <v>#N/A</v>
      </c>
      <c r="T192" s="22" t="e">
        <f>IF(AND(P192&gt;=Dynamisk!$F$50,P192&lt;=Dynamisk!$F$49),P192,#N/A)</f>
        <v>#N/A</v>
      </c>
      <c r="U192" s="23" t="e">
        <f>IF(P192&gt;=Dynamisk!$F$49,P192,#N/A)</f>
        <v>#N/A</v>
      </c>
      <c r="V192" s="17">
        <f>IF(Q192&gt;=Dynamisk!$F$41,Dynamisk!$F$41,Q192)</f>
        <v>61.643835616438352</v>
      </c>
      <c r="W192" s="22" t="e">
        <f>(IF(AND(Q192&gt;=Dynamisk!$F$41,Q192&lt;=Dynamisk!$F$40),Q192,(IF(Q192&gt;Dynamisk!$F$40,Dynamisk!$F$40,#N/A))))-V192</f>
        <v>#N/A</v>
      </c>
      <c r="X192" s="22" t="e">
        <f>(IF(AND(Q192&gt;=Dynamisk!$F$40,Q192&lt;=Dynamisk!$F$39),Q192,(IF(Q192&gt;Dynamisk!$F$39,Dynamisk!$F$39,#N/A))))-W192-V192</f>
        <v>#N/A</v>
      </c>
      <c r="Y192" s="23" t="e">
        <f>(IF(AND(Q192&gt;=Dynamisk!$F$39,Q192&lt;=Dynamisk!$F$38),Q192,(IF(Q192&gt;Dynamisk!$F$38,Dynamisk!$F$38,#N/A))))-W192-V192-X192</f>
        <v>#N/A</v>
      </c>
      <c r="Z192">
        <f>IF(OR(Data_sæsontarif!D192=Dynamisk!$E$76,Data_sæsontarif!D192=Dynamisk!$E$77,Data_sæsontarif!D192=Dynamisk!$E$78,Data_sæsontarif!D192=Dynamisk!$E$79),Data_sæsontarif!M192,#N/A)</f>
        <v>27.397260273972602</v>
      </c>
      <c r="AA192" t="e">
        <f>IF(OR(Data_sæsontarif!D192=Dynamisk!$E$72,Data_sæsontarif!D192=Dynamisk!$E$73,Data_sæsontarif!D192=Dynamisk!$E$74,Data_sæsontarif!D192=Dynamisk!$E$75),Data_sæsontarif!M192,#N/A)</f>
        <v>#N/A</v>
      </c>
      <c r="AB192" t="e">
        <f>IF(OR(Data_sæsontarif!D192=Dynamisk!$E$68,Data_sæsontarif!D192=Dynamisk!$E$69,Data_sæsontarif!D192=Dynamisk!$E$70,Data_sæsontarif!D192=Dynamisk!$E$71),Data_sæsontarif!M192,#N/A)</f>
        <v>#N/A</v>
      </c>
    </row>
    <row r="193" spans="1:28" x14ac:dyDescent="0.15">
      <c r="A193">
        <v>187</v>
      </c>
      <c r="B193">
        <v>187</v>
      </c>
      <c r="C193" t="s">
        <v>242</v>
      </c>
      <c r="D193" t="str">
        <f t="shared" si="17"/>
        <v>07</v>
      </c>
      <c r="E193" s="1">
        <v>17.641666666666669</v>
      </c>
      <c r="F193" s="2">
        <f t="shared" si="12"/>
        <v>0</v>
      </c>
      <c r="G193" s="1">
        <f>Dynamisk!$C$14</f>
        <v>27.397260273972602</v>
      </c>
      <c r="H193" s="1">
        <f t="shared" si="13"/>
        <v>1.1415525114155252</v>
      </c>
      <c r="I193" s="2">
        <f>Dynamisk!$C$15</f>
        <v>34.246575342465754</v>
      </c>
      <c r="J193" s="2">
        <f>F193/$F$4*Dynamisk!$C$16</f>
        <v>0</v>
      </c>
      <c r="K193" s="2">
        <f t="shared" si="14"/>
        <v>0</v>
      </c>
      <c r="L193" s="2">
        <f>F193/$F$4*Dynamisk!$C$17</f>
        <v>0</v>
      </c>
      <c r="M193" s="2">
        <f>(F193/$F$4)*Dynamisk!$C$16+G193</f>
        <v>27.397260273972602</v>
      </c>
      <c r="N193" s="2">
        <f>Dynamisk!$C$20/365</f>
        <v>34.246575342465754</v>
      </c>
      <c r="O193" s="2">
        <f t="shared" si="15"/>
        <v>1.4269406392694064</v>
      </c>
      <c r="P193" s="2">
        <f>(F193/$F$4)*Dynamisk!$C$16+G193</f>
        <v>27.397260273972602</v>
      </c>
      <c r="Q193" s="2">
        <f t="shared" si="16"/>
        <v>61.643835616438352</v>
      </c>
      <c r="R193" s="17">
        <f>IF(P193&lt;=Dynamisk!$F$51,Data_kronologisk!P193,#N/A)</f>
        <v>27.397260273972602</v>
      </c>
      <c r="S193" s="22" t="e">
        <f>IF(AND(P193&gt;=Dynamisk!$F$51,P193&lt;=Dynamisk!$F$50),P193,#N/A)</f>
        <v>#N/A</v>
      </c>
      <c r="T193" s="22" t="e">
        <f>IF(AND(P193&gt;=Dynamisk!$F$50,P193&lt;=Dynamisk!$F$49),P193,#N/A)</f>
        <v>#N/A</v>
      </c>
      <c r="U193" s="23" t="e">
        <f>IF(P193&gt;=Dynamisk!$F$49,P193,#N/A)</f>
        <v>#N/A</v>
      </c>
      <c r="V193" s="17">
        <f>IF(Q193&gt;=Dynamisk!$F$41,Dynamisk!$F$41,Q193)</f>
        <v>61.643835616438352</v>
      </c>
      <c r="W193" s="22" t="e">
        <f>(IF(AND(Q193&gt;=Dynamisk!$F$41,Q193&lt;=Dynamisk!$F$40),Q193,(IF(Q193&gt;Dynamisk!$F$40,Dynamisk!$F$40,#N/A))))-V193</f>
        <v>#N/A</v>
      </c>
      <c r="X193" s="22" t="e">
        <f>(IF(AND(Q193&gt;=Dynamisk!$F$40,Q193&lt;=Dynamisk!$F$39),Q193,(IF(Q193&gt;Dynamisk!$F$39,Dynamisk!$F$39,#N/A))))-W193-V193</f>
        <v>#N/A</v>
      </c>
      <c r="Y193" s="23" t="e">
        <f>(IF(AND(Q193&gt;=Dynamisk!$F$39,Q193&lt;=Dynamisk!$F$38),Q193,(IF(Q193&gt;Dynamisk!$F$38,Dynamisk!$F$38,#N/A))))-W193-V193-X193</f>
        <v>#N/A</v>
      </c>
      <c r="Z193">
        <f>IF(OR(Data_sæsontarif!D193=Dynamisk!$E$76,Data_sæsontarif!D193=Dynamisk!$E$77,Data_sæsontarif!D193=Dynamisk!$E$78,Data_sæsontarif!D193=Dynamisk!$E$79),Data_sæsontarif!M193,#N/A)</f>
        <v>27.397260273972602</v>
      </c>
      <c r="AA193" t="e">
        <f>IF(OR(Data_sæsontarif!D193=Dynamisk!$E$72,Data_sæsontarif!D193=Dynamisk!$E$73,Data_sæsontarif!D193=Dynamisk!$E$74,Data_sæsontarif!D193=Dynamisk!$E$75),Data_sæsontarif!M193,#N/A)</f>
        <v>#N/A</v>
      </c>
      <c r="AB193" t="e">
        <f>IF(OR(Data_sæsontarif!D193=Dynamisk!$E$68,Data_sæsontarif!D193=Dynamisk!$E$69,Data_sæsontarif!D193=Dynamisk!$E$70,Data_sæsontarif!D193=Dynamisk!$E$71),Data_sæsontarif!M193,#N/A)</f>
        <v>#N/A</v>
      </c>
    </row>
    <row r="194" spans="1:28" x14ac:dyDescent="0.15">
      <c r="A194">
        <v>188</v>
      </c>
      <c r="B194">
        <v>188</v>
      </c>
      <c r="C194" t="s">
        <v>243</v>
      </c>
      <c r="D194" t="str">
        <f t="shared" si="17"/>
        <v>07</v>
      </c>
      <c r="E194" s="1">
        <v>17.008333333333333</v>
      </c>
      <c r="F194" s="2">
        <f t="shared" si="12"/>
        <v>0</v>
      </c>
      <c r="G194" s="1">
        <f>Dynamisk!$C$14</f>
        <v>27.397260273972602</v>
      </c>
      <c r="H194" s="1">
        <f t="shared" si="13"/>
        <v>1.1415525114155252</v>
      </c>
      <c r="I194" s="2">
        <f>Dynamisk!$C$15</f>
        <v>34.246575342465754</v>
      </c>
      <c r="J194" s="2">
        <f>F194/$F$4*Dynamisk!$C$16</f>
        <v>0</v>
      </c>
      <c r="K194" s="2">
        <f t="shared" si="14"/>
        <v>0</v>
      </c>
      <c r="L194" s="2">
        <f>F194/$F$4*Dynamisk!$C$17</f>
        <v>0</v>
      </c>
      <c r="M194" s="2">
        <f>(F194/$F$4)*Dynamisk!$C$16+G194</f>
        <v>27.397260273972602</v>
      </c>
      <c r="N194" s="2">
        <f>Dynamisk!$C$20/365</f>
        <v>34.246575342465754</v>
      </c>
      <c r="O194" s="2">
        <f t="shared" si="15"/>
        <v>1.4269406392694064</v>
      </c>
      <c r="P194" s="2">
        <f>(F194/$F$4)*Dynamisk!$C$16+G194</f>
        <v>27.397260273972602</v>
      </c>
      <c r="Q194" s="2">
        <f t="shared" si="16"/>
        <v>61.643835616438352</v>
      </c>
      <c r="R194" s="17">
        <f>IF(P194&lt;=Dynamisk!$F$51,Data_kronologisk!P194,#N/A)</f>
        <v>27.397260273972602</v>
      </c>
      <c r="S194" s="22" t="e">
        <f>IF(AND(P194&gt;=Dynamisk!$F$51,P194&lt;=Dynamisk!$F$50),P194,#N/A)</f>
        <v>#N/A</v>
      </c>
      <c r="T194" s="22" t="e">
        <f>IF(AND(P194&gt;=Dynamisk!$F$50,P194&lt;=Dynamisk!$F$49),P194,#N/A)</f>
        <v>#N/A</v>
      </c>
      <c r="U194" s="23" t="e">
        <f>IF(P194&gt;=Dynamisk!$F$49,P194,#N/A)</f>
        <v>#N/A</v>
      </c>
      <c r="V194" s="17">
        <f>IF(Q194&gt;=Dynamisk!$F$41,Dynamisk!$F$41,Q194)</f>
        <v>61.643835616438352</v>
      </c>
      <c r="W194" s="22" t="e">
        <f>(IF(AND(Q194&gt;=Dynamisk!$F$41,Q194&lt;=Dynamisk!$F$40),Q194,(IF(Q194&gt;Dynamisk!$F$40,Dynamisk!$F$40,#N/A))))-V194</f>
        <v>#N/A</v>
      </c>
      <c r="X194" s="22" t="e">
        <f>(IF(AND(Q194&gt;=Dynamisk!$F$40,Q194&lt;=Dynamisk!$F$39),Q194,(IF(Q194&gt;Dynamisk!$F$39,Dynamisk!$F$39,#N/A))))-W194-V194</f>
        <v>#N/A</v>
      </c>
      <c r="Y194" s="23" t="e">
        <f>(IF(AND(Q194&gt;=Dynamisk!$F$39,Q194&lt;=Dynamisk!$F$38),Q194,(IF(Q194&gt;Dynamisk!$F$38,Dynamisk!$F$38,#N/A))))-W194-V194-X194</f>
        <v>#N/A</v>
      </c>
      <c r="Z194">
        <f>IF(OR(Data_sæsontarif!D194=Dynamisk!$E$76,Data_sæsontarif!D194=Dynamisk!$E$77,Data_sæsontarif!D194=Dynamisk!$E$78,Data_sæsontarif!D194=Dynamisk!$E$79),Data_sæsontarif!M194,#N/A)</f>
        <v>27.397260273972602</v>
      </c>
      <c r="AA194" t="e">
        <f>IF(OR(Data_sæsontarif!D194=Dynamisk!$E$72,Data_sæsontarif!D194=Dynamisk!$E$73,Data_sæsontarif!D194=Dynamisk!$E$74,Data_sæsontarif!D194=Dynamisk!$E$75),Data_sæsontarif!M194,#N/A)</f>
        <v>#N/A</v>
      </c>
      <c r="AB194" t="e">
        <f>IF(OR(Data_sæsontarif!D194=Dynamisk!$E$68,Data_sæsontarif!D194=Dynamisk!$E$69,Data_sæsontarif!D194=Dynamisk!$E$70,Data_sæsontarif!D194=Dynamisk!$E$71),Data_sæsontarif!M194,#N/A)</f>
        <v>#N/A</v>
      </c>
    </row>
    <row r="195" spans="1:28" x14ac:dyDescent="0.15">
      <c r="A195">
        <v>189</v>
      </c>
      <c r="B195">
        <v>189</v>
      </c>
      <c r="C195" t="s">
        <v>244</v>
      </c>
      <c r="D195" t="str">
        <f t="shared" si="17"/>
        <v>07</v>
      </c>
      <c r="E195" s="1">
        <v>16.162499999999998</v>
      </c>
      <c r="F195" s="2">
        <f t="shared" si="12"/>
        <v>0.83750000000000213</v>
      </c>
      <c r="G195" s="1">
        <f>Dynamisk!$C$14</f>
        <v>27.397260273972602</v>
      </c>
      <c r="H195" s="1">
        <f t="shared" si="13"/>
        <v>1.1415525114155252</v>
      </c>
      <c r="I195" s="2">
        <f>Dynamisk!$C$15</f>
        <v>34.246575342465754</v>
      </c>
      <c r="J195" s="2">
        <f>F195/$F$4*Dynamisk!$C$16</f>
        <v>10.091184647341988</v>
      </c>
      <c r="K195" s="2">
        <f t="shared" si="14"/>
        <v>0.42046602697258284</v>
      </c>
      <c r="L195" s="2">
        <f>F195/$F$4*Dynamisk!$C$17</f>
        <v>12.613980809177486</v>
      </c>
      <c r="M195" s="2">
        <f>(F195/$F$4)*Dynamisk!$C$16+G195</f>
        <v>37.488444921314588</v>
      </c>
      <c r="N195" s="2">
        <f>Dynamisk!$C$20/365</f>
        <v>34.246575342465754</v>
      </c>
      <c r="O195" s="2">
        <f t="shared" si="15"/>
        <v>1.4269406392694064</v>
      </c>
      <c r="P195" s="2">
        <f>(F195/$F$4)*Dynamisk!$C$16+G195</f>
        <v>37.488444921314588</v>
      </c>
      <c r="Q195" s="2">
        <f t="shared" si="16"/>
        <v>71.735020263780342</v>
      </c>
      <c r="R195" s="17">
        <f>IF(P195&lt;=Dynamisk!$F$51,Data_kronologisk!P195,#N/A)</f>
        <v>37.488444921314588</v>
      </c>
      <c r="S195" s="22" t="e">
        <f>IF(AND(P195&gt;=Dynamisk!$F$51,P195&lt;=Dynamisk!$F$50),P195,#N/A)</f>
        <v>#N/A</v>
      </c>
      <c r="T195" s="22" t="e">
        <f>IF(AND(P195&gt;=Dynamisk!$F$50,P195&lt;=Dynamisk!$F$49),P195,#N/A)</f>
        <v>#N/A</v>
      </c>
      <c r="U195" s="23" t="e">
        <f>IF(P195&gt;=Dynamisk!$F$49,P195,#N/A)</f>
        <v>#N/A</v>
      </c>
      <c r="V195" s="17">
        <f>IF(Q195&gt;=Dynamisk!$F$41,Dynamisk!$F$41,Q195)</f>
        <v>71.735020263780342</v>
      </c>
      <c r="W195" s="22" t="e">
        <f>(IF(AND(Q195&gt;=Dynamisk!$F$41,Q195&lt;=Dynamisk!$F$40),Q195,(IF(Q195&gt;Dynamisk!$F$40,Dynamisk!$F$40,#N/A))))-V195</f>
        <v>#N/A</v>
      </c>
      <c r="X195" s="22" t="e">
        <f>(IF(AND(Q195&gt;=Dynamisk!$F$40,Q195&lt;=Dynamisk!$F$39),Q195,(IF(Q195&gt;Dynamisk!$F$39,Dynamisk!$F$39,#N/A))))-W195-V195</f>
        <v>#N/A</v>
      </c>
      <c r="Y195" s="23" t="e">
        <f>(IF(AND(Q195&gt;=Dynamisk!$F$39,Q195&lt;=Dynamisk!$F$38),Q195,(IF(Q195&gt;Dynamisk!$F$38,Dynamisk!$F$38,#N/A))))-W195-V195-X195</f>
        <v>#N/A</v>
      </c>
      <c r="Z195">
        <f>IF(OR(Data_sæsontarif!D195=Dynamisk!$E$76,Data_sæsontarif!D195=Dynamisk!$E$77,Data_sæsontarif!D195=Dynamisk!$E$78,Data_sæsontarif!D195=Dynamisk!$E$79),Data_sæsontarif!M195,#N/A)</f>
        <v>37.488444921314588</v>
      </c>
      <c r="AA195" t="e">
        <f>IF(OR(Data_sæsontarif!D195=Dynamisk!$E$72,Data_sæsontarif!D195=Dynamisk!$E$73,Data_sæsontarif!D195=Dynamisk!$E$74,Data_sæsontarif!D195=Dynamisk!$E$75),Data_sæsontarif!M195,#N/A)</f>
        <v>#N/A</v>
      </c>
      <c r="AB195" t="e">
        <f>IF(OR(Data_sæsontarif!D195=Dynamisk!$E$68,Data_sæsontarif!D195=Dynamisk!$E$69,Data_sæsontarif!D195=Dynamisk!$E$70,Data_sæsontarif!D195=Dynamisk!$E$71),Data_sæsontarif!M195,#N/A)</f>
        <v>#N/A</v>
      </c>
    </row>
    <row r="196" spans="1:28" x14ac:dyDescent="0.15">
      <c r="A196">
        <v>190</v>
      </c>
      <c r="B196">
        <v>190</v>
      </c>
      <c r="C196" t="s">
        <v>245</v>
      </c>
      <c r="D196" t="str">
        <f t="shared" si="17"/>
        <v>07</v>
      </c>
      <c r="E196" s="1">
        <v>15.5375</v>
      </c>
      <c r="F196" s="2">
        <f t="shared" si="12"/>
        <v>1.4625000000000004</v>
      </c>
      <c r="G196" s="1">
        <f>Dynamisk!$C$14</f>
        <v>27.397260273972602</v>
      </c>
      <c r="H196" s="1">
        <f t="shared" si="13"/>
        <v>1.1415525114155252</v>
      </c>
      <c r="I196" s="2">
        <f>Dynamisk!$C$15</f>
        <v>34.246575342465754</v>
      </c>
      <c r="J196" s="2">
        <f>F196/$F$4*Dynamisk!$C$16</f>
        <v>17.621919458791194</v>
      </c>
      <c r="K196" s="2">
        <f t="shared" si="14"/>
        <v>0.7342466441162997</v>
      </c>
      <c r="L196" s="2">
        <f>F196/$F$4*Dynamisk!$C$17</f>
        <v>22.027399323488993</v>
      </c>
      <c r="M196" s="2">
        <f>(F196/$F$4)*Dynamisk!$C$16+G196</f>
        <v>45.019179732763796</v>
      </c>
      <c r="N196" s="2">
        <f>Dynamisk!$C$20/365</f>
        <v>34.246575342465754</v>
      </c>
      <c r="O196" s="2">
        <f t="shared" si="15"/>
        <v>1.4269406392694064</v>
      </c>
      <c r="P196" s="2">
        <f>(F196/$F$4)*Dynamisk!$C$16+G196</f>
        <v>45.019179732763796</v>
      </c>
      <c r="Q196" s="2">
        <f t="shared" si="16"/>
        <v>79.265755075229549</v>
      </c>
      <c r="R196" s="17">
        <f>IF(P196&lt;=Dynamisk!$F$51,Data_kronologisk!P196,#N/A)</f>
        <v>45.019179732763796</v>
      </c>
      <c r="S196" s="22" t="e">
        <f>IF(AND(P196&gt;=Dynamisk!$F$51,P196&lt;=Dynamisk!$F$50),P196,#N/A)</f>
        <v>#N/A</v>
      </c>
      <c r="T196" s="22" t="e">
        <f>IF(AND(P196&gt;=Dynamisk!$F$50,P196&lt;=Dynamisk!$F$49),P196,#N/A)</f>
        <v>#N/A</v>
      </c>
      <c r="U196" s="23" t="e">
        <f>IF(P196&gt;=Dynamisk!$F$49,P196,#N/A)</f>
        <v>#N/A</v>
      </c>
      <c r="V196" s="17">
        <f>IF(Q196&gt;=Dynamisk!$F$41,Dynamisk!$F$41,Q196)</f>
        <v>74.703333321584452</v>
      </c>
      <c r="W196" s="22">
        <f>(IF(AND(Q196&gt;=Dynamisk!$F$41,Q196&lt;=Dynamisk!$F$40),Q196,(IF(Q196&gt;Dynamisk!$F$40,Dynamisk!$F$40,#N/A))))-V196</f>
        <v>4.5624217536450971</v>
      </c>
      <c r="X196" s="22" t="e">
        <f>(IF(AND(Q196&gt;=Dynamisk!$F$40,Q196&lt;=Dynamisk!$F$39),Q196,(IF(Q196&gt;Dynamisk!$F$39,Dynamisk!$F$39,#N/A))))-W196-V196</f>
        <v>#N/A</v>
      </c>
      <c r="Y196" s="23" t="e">
        <f>(IF(AND(Q196&gt;=Dynamisk!$F$39,Q196&lt;=Dynamisk!$F$38),Q196,(IF(Q196&gt;Dynamisk!$F$38,Dynamisk!$F$38,#N/A))))-W196-V196-X196</f>
        <v>#N/A</v>
      </c>
      <c r="Z196">
        <f>IF(OR(Data_sæsontarif!D196=Dynamisk!$E$76,Data_sæsontarif!D196=Dynamisk!$E$77,Data_sæsontarif!D196=Dynamisk!$E$78,Data_sæsontarif!D196=Dynamisk!$E$79),Data_sæsontarif!M196,#N/A)</f>
        <v>45.019179732763796</v>
      </c>
      <c r="AA196" t="e">
        <f>IF(OR(Data_sæsontarif!D196=Dynamisk!$E$72,Data_sæsontarif!D196=Dynamisk!$E$73,Data_sæsontarif!D196=Dynamisk!$E$74,Data_sæsontarif!D196=Dynamisk!$E$75),Data_sæsontarif!M196,#N/A)</f>
        <v>#N/A</v>
      </c>
      <c r="AB196" t="e">
        <f>IF(OR(Data_sæsontarif!D196=Dynamisk!$E$68,Data_sæsontarif!D196=Dynamisk!$E$69,Data_sæsontarif!D196=Dynamisk!$E$70,Data_sæsontarif!D196=Dynamisk!$E$71),Data_sæsontarif!M196,#N/A)</f>
        <v>#N/A</v>
      </c>
    </row>
    <row r="197" spans="1:28" x14ac:dyDescent="0.15">
      <c r="A197">
        <v>191</v>
      </c>
      <c r="B197">
        <v>191</v>
      </c>
      <c r="C197" t="s">
        <v>246</v>
      </c>
      <c r="D197" t="str">
        <f t="shared" si="17"/>
        <v>07</v>
      </c>
      <c r="E197" s="1">
        <v>14.295833333333336</v>
      </c>
      <c r="F197" s="2">
        <f t="shared" si="12"/>
        <v>2.7041666666666639</v>
      </c>
      <c r="G197" s="1">
        <f>Dynamisk!$C$14</f>
        <v>27.397260273972602</v>
      </c>
      <c r="H197" s="1">
        <f t="shared" si="13"/>
        <v>1.1415525114155252</v>
      </c>
      <c r="I197" s="2">
        <f>Dynamisk!$C$15</f>
        <v>34.246575342465754</v>
      </c>
      <c r="J197" s="2">
        <f>F197/$F$4*Dynamisk!$C$16</f>
        <v>32.582979284203624</v>
      </c>
      <c r="K197" s="2">
        <f t="shared" si="14"/>
        <v>1.3576241368418176</v>
      </c>
      <c r="L197" s="2">
        <f>F197/$F$4*Dynamisk!$C$17</f>
        <v>40.728724105254528</v>
      </c>
      <c r="M197" s="2">
        <f>(F197/$F$4)*Dynamisk!$C$16+G197</f>
        <v>59.980239558176223</v>
      </c>
      <c r="N197" s="2">
        <f>Dynamisk!$C$20/365</f>
        <v>34.246575342465754</v>
      </c>
      <c r="O197" s="2">
        <f t="shared" si="15"/>
        <v>1.4269406392694064</v>
      </c>
      <c r="P197" s="2">
        <f>(F197/$F$4)*Dynamisk!$C$16+G197</f>
        <v>59.980239558176223</v>
      </c>
      <c r="Q197" s="2">
        <f t="shared" si="16"/>
        <v>94.226814900641969</v>
      </c>
      <c r="R197" s="17">
        <f>IF(P197&lt;=Dynamisk!$F$51,Data_kronologisk!P197,#N/A)</f>
        <v>59.980239558176223</v>
      </c>
      <c r="S197" s="22" t="e">
        <f>IF(AND(P197&gt;=Dynamisk!$F$51,P197&lt;=Dynamisk!$F$50),P197,#N/A)</f>
        <v>#N/A</v>
      </c>
      <c r="T197" s="22" t="e">
        <f>IF(AND(P197&gt;=Dynamisk!$F$50,P197&lt;=Dynamisk!$F$49),P197,#N/A)</f>
        <v>#N/A</v>
      </c>
      <c r="U197" s="23" t="e">
        <f>IF(P197&gt;=Dynamisk!$F$49,P197,#N/A)</f>
        <v>#N/A</v>
      </c>
      <c r="V197" s="17">
        <f>IF(Q197&gt;=Dynamisk!$F$41,Dynamisk!$F$41,Q197)</f>
        <v>74.703333321584452</v>
      </c>
      <c r="W197" s="22">
        <f>(IF(AND(Q197&gt;=Dynamisk!$F$41,Q197&lt;=Dynamisk!$F$40),Q197,(IF(Q197&gt;Dynamisk!$F$40,Dynamisk!$F$40,#N/A))))-V197</f>
        <v>19.523481579057517</v>
      </c>
      <c r="X197" s="22" t="e">
        <f>(IF(AND(Q197&gt;=Dynamisk!$F$40,Q197&lt;=Dynamisk!$F$39),Q197,(IF(Q197&gt;Dynamisk!$F$39,Dynamisk!$F$39,#N/A))))-W197-V197</f>
        <v>#N/A</v>
      </c>
      <c r="Y197" s="23" t="e">
        <f>(IF(AND(Q197&gt;=Dynamisk!$F$39,Q197&lt;=Dynamisk!$F$38),Q197,(IF(Q197&gt;Dynamisk!$F$38,Dynamisk!$F$38,#N/A))))-W197-V197-X197</f>
        <v>#N/A</v>
      </c>
      <c r="Z197">
        <f>IF(OR(Data_sæsontarif!D197=Dynamisk!$E$76,Data_sæsontarif!D197=Dynamisk!$E$77,Data_sæsontarif!D197=Dynamisk!$E$78,Data_sæsontarif!D197=Dynamisk!$E$79),Data_sæsontarif!M197,#N/A)</f>
        <v>59.980239558176223</v>
      </c>
      <c r="AA197" t="e">
        <f>IF(OR(Data_sæsontarif!D197=Dynamisk!$E$72,Data_sæsontarif!D197=Dynamisk!$E$73,Data_sæsontarif!D197=Dynamisk!$E$74,Data_sæsontarif!D197=Dynamisk!$E$75),Data_sæsontarif!M197,#N/A)</f>
        <v>#N/A</v>
      </c>
      <c r="AB197" t="e">
        <f>IF(OR(Data_sæsontarif!D197=Dynamisk!$E$68,Data_sæsontarif!D197=Dynamisk!$E$69,Data_sæsontarif!D197=Dynamisk!$E$70,Data_sæsontarif!D197=Dynamisk!$E$71),Data_sæsontarif!M197,#N/A)</f>
        <v>#N/A</v>
      </c>
    </row>
    <row r="198" spans="1:28" x14ac:dyDescent="0.15">
      <c r="A198">
        <v>192</v>
      </c>
      <c r="B198">
        <v>192</v>
      </c>
      <c r="C198" t="s">
        <v>247</v>
      </c>
      <c r="D198" t="str">
        <f t="shared" si="17"/>
        <v>07</v>
      </c>
      <c r="E198" s="1">
        <v>15.262499999999998</v>
      </c>
      <c r="F198" s="2">
        <f t="shared" si="12"/>
        <v>1.7375000000000025</v>
      </c>
      <c r="G198" s="1">
        <f>Dynamisk!$C$14</f>
        <v>27.397260273972602</v>
      </c>
      <c r="H198" s="1">
        <f t="shared" si="13"/>
        <v>1.1415525114155252</v>
      </c>
      <c r="I198" s="2">
        <f>Dynamisk!$C$15</f>
        <v>34.246575342465754</v>
      </c>
      <c r="J198" s="2">
        <f>F198/$F$4*Dynamisk!$C$16</f>
        <v>20.935442775828879</v>
      </c>
      <c r="K198" s="2">
        <f t="shared" si="14"/>
        <v>0.87231011565953664</v>
      </c>
      <c r="L198" s="2">
        <f>F198/$F$4*Dynamisk!$C$17</f>
        <v>26.169303469786097</v>
      </c>
      <c r="M198" s="2">
        <f>(F198/$F$4)*Dynamisk!$C$16+G198</f>
        <v>48.332703049801481</v>
      </c>
      <c r="N198" s="2">
        <f>Dynamisk!$C$20/365</f>
        <v>34.246575342465754</v>
      </c>
      <c r="O198" s="2">
        <f t="shared" si="15"/>
        <v>1.4269406392694064</v>
      </c>
      <c r="P198" s="2">
        <f>(F198/$F$4)*Dynamisk!$C$16+G198</f>
        <v>48.332703049801481</v>
      </c>
      <c r="Q198" s="2">
        <f t="shared" si="16"/>
        <v>82.579278392267241</v>
      </c>
      <c r="R198" s="17">
        <f>IF(P198&lt;=Dynamisk!$F$51,Data_kronologisk!P198,#N/A)</f>
        <v>48.332703049801481</v>
      </c>
      <c r="S198" s="22" t="e">
        <f>IF(AND(P198&gt;=Dynamisk!$F$51,P198&lt;=Dynamisk!$F$50),P198,#N/A)</f>
        <v>#N/A</v>
      </c>
      <c r="T198" s="22" t="e">
        <f>IF(AND(P198&gt;=Dynamisk!$F$50,P198&lt;=Dynamisk!$F$49),P198,#N/A)</f>
        <v>#N/A</v>
      </c>
      <c r="U198" s="23" t="e">
        <f>IF(P198&gt;=Dynamisk!$F$49,P198,#N/A)</f>
        <v>#N/A</v>
      </c>
      <c r="V198" s="17">
        <f>IF(Q198&gt;=Dynamisk!$F$41,Dynamisk!$F$41,Q198)</f>
        <v>74.703333321584452</v>
      </c>
      <c r="W198" s="22">
        <f>(IF(AND(Q198&gt;=Dynamisk!$F$41,Q198&lt;=Dynamisk!$F$40),Q198,(IF(Q198&gt;Dynamisk!$F$40,Dynamisk!$F$40,#N/A))))-V198</f>
        <v>7.8759450706827892</v>
      </c>
      <c r="X198" s="22" t="e">
        <f>(IF(AND(Q198&gt;=Dynamisk!$F$40,Q198&lt;=Dynamisk!$F$39),Q198,(IF(Q198&gt;Dynamisk!$F$39,Dynamisk!$F$39,#N/A))))-W198-V198</f>
        <v>#N/A</v>
      </c>
      <c r="Y198" s="23" t="e">
        <f>(IF(AND(Q198&gt;=Dynamisk!$F$39,Q198&lt;=Dynamisk!$F$38),Q198,(IF(Q198&gt;Dynamisk!$F$38,Dynamisk!$F$38,#N/A))))-W198-V198-X198</f>
        <v>#N/A</v>
      </c>
      <c r="Z198">
        <f>IF(OR(Data_sæsontarif!D198=Dynamisk!$E$76,Data_sæsontarif!D198=Dynamisk!$E$77,Data_sæsontarif!D198=Dynamisk!$E$78,Data_sæsontarif!D198=Dynamisk!$E$79),Data_sæsontarif!M198,#N/A)</f>
        <v>48.332703049801481</v>
      </c>
      <c r="AA198" t="e">
        <f>IF(OR(Data_sæsontarif!D198=Dynamisk!$E$72,Data_sæsontarif!D198=Dynamisk!$E$73,Data_sæsontarif!D198=Dynamisk!$E$74,Data_sæsontarif!D198=Dynamisk!$E$75),Data_sæsontarif!M198,#N/A)</f>
        <v>#N/A</v>
      </c>
      <c r="AB198" t="e">
        <f>IF(OR(Data_sæsontarif!D198=Dynamisk!$E$68,Data_sæsontarif!D198=Dynamisk!$E$69,Data_sæsontarif!D198=Dynamisk!$E$70,Data_sæsontarif!D198=Dynamisk!$E$71),Data_sæsontarif!M198,#N/A)</f>
        <v>#N/A</v>
      </c>
    </row>
    <row r="199" spans="1:28" x14ac:dyDescent="0.15">
      <c r="A199">
        <v>193</v>
      </c>
      <c r="B199">
        <v>193</v>
      </c>
      <c r="C199" t="s">
        <v>248</v>
      </c>
      <c r="D199" t="str">
        <f t="shared" si="17"/>
        <v>07</v>
      </c>
      <c r="E199" s="1">
        <v>16.033333333333331</v>
      </c>
      <c r="F199" s="2">
        <f t="shared" ref="F199:F262" si="18">IF(E199&lt;=17,17-E199,0)</f>
        <v>0.96666666666666856</v>
      </c>
      <c r="G199" s="1">
        <f>Dynamisk!$C$14</f>
        <v>27.397260273972602</v>
      </c>
      <c r="H199" s="1">
        <f t="shared" ref="H199:H262" si="19">G199/24</f>
        <v>1.1415525114155252</v>
      </c>
      <c r="I199" s="2">
        <f>Dynamisk!$C$15</f>
        <v>34.246575342465754</v>
      </c>
      <c r="J199" s="2">
        <f>F199/$F$4*Dynamisk!$C$16</f>
        <v>11.647536508374825</v>
      </c>
      <c r="K199" s="2">
        <f t="shared" ref="K199:K262" si="20">J199/24</f>
        <v>0.48531402118228439</v>
      </c>
      <c r="L199" s="2">
        <f>F199/$F$4*Dynamisk!$C$17</f>
        <v>14.559420635468532</v>
      </c>
      <c r="M199" s="2">
        <f>(F199/$F$4)*Dynamisk!$C$16+G199</f>
        <v>39.044796782347426</v>
      </c>
      <c r="N199" s="2">
        <f>Dynamisk!$C$20/365</f>
        <v>34.246575342465754</v>
      </c>
      <c r="O199" s="2">
        <f t="shared" ref="O199:O262" si="21">N199/24</f>
        <v>1.4269406392694064</v>
      </c>
      <c r="P199" s="2">
        <f>(F199/$F$4)*Dynamisk!$C$16+G199</f>
        <v>39.044796782347426</v>
      </c>
      <c r="Q199" s="2">
        <f t="shared" ref="Q199:Q262" si="22">(O199+K199+H199)*24</f>
        <v>73.291372124813179</v>
      </c>
      <c r="R199" s="17">
        <f>IF(P199&lt;=Dynamisk!$F$51,Data_kronologisk!P199,#N/A)</f>
        <v>39.044796782347426</v>
      </c>
      <c r="S199" s="22" t="e">
        <f>IF(AND(P199&gt;=Dynamisk!$F$51,P199&lt;=Dynamisk!$F$50),P199,#N/A)</f>
        <v>#N/A</v>
      </c>
      <c r="T199" s="22" t="e">
        <f>IF(AND(P199&gt;=Dynamisk!$F$50,P199&lt;=Dynamisk!$F$49),P199,#N/A)</f>
        <v>#N/A</v>
      </c>
      <c r="U199" s="23" t="e">
        <f>IF(P199&gt;=Dynamisk!$F$49,P199,#N/A)</f>
        <v>#N/A</v>
      </c>
      <c r="V199" s="17">
        <f>IF(Q199&gt;=Dynamisk!$F$41,Dynamisk!$F$41,Q199)</f>
        <v>73.291372124813179</v>
      </c>
      <c r="W199" s="22" t="e">
        <f>(IF(AND(Q199&gt;=Dynamisk!$F$41,Q199&lt;=Dynamisk!$F$40),Q199,(IF(Q199&gt;Dynamisk!$F$40,Dynamisk!$F$40,#N/A))))-V199</f>
        <v>#N/A</v>
      </c>
      <c r="X199" s="22" t="e">
        <f>(IF(AND(Q199&gt;=Dynamisk!$F$40,Q199&lt;=Dynamisk!$F$39),Q199,(IF(Q199&gt;Dynamisk!$F$39,Dynamisk!$F$39,#N/A))))-W199-V199</f>
        <v>#N/A</v>
      </c>
      <c r="Y199" s="23" t="e">
        <f>(IF(AND(Q199&gt;=Dynamisk!$F$39,Q199&lt;=Dynamisk!$F$38),Q199,(IF(Q199&gt;Dynamisk!$F$38,Dynamisk!$F$38,#N/A))))-W199-V199-X199</f>
        <v>#N/A</v>
      </c>
      <c r="Z199">
        <f>IF(OR(Data_sæsontarif!D199=Dynamisk!$E$76,Data_sæsontarif!D199=Dynamisk!$E$77,Data_sæsontarif!D199=Dynamisk!$E$78,Data_sæsontarif!D199=Dynamisk!$E$79),Data_sæsontarif!M199,#N/A)</f>
        <v>39.044796782347426</v>
      </c>
      <c r="AA199" t="e">
        <f>IF(OR(Data_sæsontarif!D199=Dynamisk!$E$72,Data_sæsontarif!D199=Dynamisk!$E$73,Data_sæsontarif!D199=Dynamisk!$E$74,Data_sæsontarif!D199=Dynamisk!$E$75),Data_sæsontarif!M199,#N/A)</f>
        <v>#N/A</v>
      </c>
      <c r="AB199" t="e">
        <f>IF(OR(Data_sæsontarif!D199=Dynamisk!$E$68,Data_sæsontarif!D199=Dynamisk!$E$69,Data_sæsontarif!D199=Dynamisk!$E$70,Data_sæsontarif!D199=Dynamisk!$E$71),Data_sæsontarif!M199,#N/A)</f>
        <v>#N/A</v>
      </c>
    </row>
    <row r="200" spans="1:28" x14ac:dyDescent="0.15">
      <c r="A200">
        <v>194</v>
      </c>
      <c r="B200">
        <v>194</v>
      </c>
      <c r="C200" t="s">
        <v>249</v>
      </c>
      <c r="D200" t="str">
        <f t="shared" ref="D200:D263" si="23">RIGHT(C200,2)</f>
        <v>07</v>
      </c>
      <c r="E200" s="1">
        <v>17.854166666666668</v>
      </c>
      <c r="F200" s="2">
        <f t="shared" si="18"/>
        <v>0</v>
      </c>
      <c r="G200" s="1">
        <f>Dynamisk!$C$14</f>
        <v>27.397260273972602</v>
      </c>
      <c r="H200" s="1">
        <f t="shared" si="19"/>
        <v>1.1415525114155252</v>
      </c>
      <c r="I200" s="2">
        <f>Dynamisk!$C$15</f>
        <v>34.246575342465754</v>
      </c>
      <c r="J200" s="2">
        <f>F200/$F$4*Dynamisk!$C$16</f>
        <v>0</v>
      </c>
      <c r="K200" s="2">
        <f t="shared" si="20"/>
        <v>0</v>
      </c>
      <c r="L200" s="2">
        <f>F200/$F$4*Dynamisk!$C$17</f>
        <v>0</v>
      </c>
      <c r="M200" s="2">
        <f>(F200/$F$4)*Dynamisk!$C$16+G200</f>
        <v>27.397260273972602</v>
      </c>
      <c r="N200" s="2">
        <f>Dynamisk!$C$20/365</f>
        <v>34.246575342465754</v>
      </c>
      <c r="O200" s="2">
        <f t="shared" si="21"/>
        <v>1.4269406392694064</v>
      </c>
      <c r="P200" s="2">
        <f>(F200/$F$4)*Dynamisk!$C$16+G200</f>
        <v>27.397260273972602</v>
      </c>
      <c r="Q200" s="2">
        <f t="shared" si="22"/>
        <v>61.643835616438352</v>
      </c>
      <c r="R200" s="17">
        <f>IF(P200&lt;=Dynamisk!$F$51,Data_kronologisk!P200,#N/A)</f>
        <v>27.397260273972602</v>
      </c>
      <c r="S200" s="22" t="e">
        <f>IF(AND(P200&gt;=Dynamisk!$F$51,P200&lt;=Dynamisk!$F$50),P200,#N/A)</f>
        <v>#N/A</v>
      </c>
      <c r="T200" s="22" t="e">
        <f>IF(AND(P200&gt;=Dynamisk!$F$50,P200&lt;=Dynamisk!$F$49),P200,#N/A)</f>
        <v>#N/A</v>
      </c>
      <c r="U200" s="23" t="e">
        <f>IF(P200&gt;=Dynamisk!$F$49,P200,#N/A)</f>
        <v>#N/A</v>
      </c>
      <c r="V200" s="17">
        <f>IF(Q200&gt;=Dynamisk!$F$41,Dynamisk!$F$41,Q200)</f>
        <v>61.643835616438352</v>
      </c>
      <c r="W200" s="22" t="e">
        <f>(IF(AND(Q200&gt;=Dynamisk!$F$41,Q200&lt;=Dynamisk!$F$40),Q200,(IF(Q200&gt;Dynamisk!$F$40,Dynamisk!$F$40,#N/A))))-V200</f>
        <v>#N/A</v>
      </c>
      <c r="X200" s="22" t="e">
        <f>(IF(AND(Q200&gt;=Dynamisk!$F$40,Q200&lt;=Dynamisk!$F$39),Q200,(IF(Q200&gt;Dynamisk!$F$39,Dynamisk!$F$39,#N/A))))-W200-V200</f>
        <v>#N/A</v>
      </c>
      <c r="Y200" s="23" t="e">
        <f>(IF(AND(Q200&gt;=Dynamisk!$F$39,Q200&lt;=Dynamisk!$F$38),Q200,(IF(Q200&gt;Dynamisk!$F$38,Dynamisk!$F$38,#N/A))))-W200-V200-X200</f>
        <v>#N/A</v>
      </c>
      <c r="Z200">
        <f>IF(OR(Data_sæsontarif!D200=Dynamisk!$E$76,Data_sæsontarif!D200=Dynamisk!$E$77,Data_sæsontarif!D200=Dynamisk!$E$78,Data_sæsontarif!D200=Dynamisk!$E$79),Data_sæsontarif!M200,#N/A)</f>
        <v>27.397260273972602</v>
      </c>
      <c r="AA200" t="e">
        <f>IF(OR(Data_sæsontarif!D200=Dynamisk!$E$72,Data_sæsontarif!D200=Dynamisk!$E$73,Data_sæsontarif!D200=Dynamisk!$E$74,Data_sæsontarif!D200=Dynamisk!$E$75),Data_sæsontarif!M200,#N/A)</f>
        <v>#N/A</v>
      </c>
      <c r="AB200" t="e">
        <f>IF(OR(Data_sæsontarif!D200=Dynamisk!$E$68,Data_sæsontarif!D200=Dynamisk!$E$69,Data_sæsontarif!D200=Dynamisk!$E$70,Data_sæsontarif!D200=Dynamisk!$E$71),Data_sæsontarif!M200,#N/A)</f>
        <v>#N/A</v>
      </c>
    </row>
    <row r="201" spans="1:28" x14ac:dyDescent="0.15">
      <c r="A201">
        <v>195</v>
      </c>
      <c r="B201">
        <v>195</v>
      </c>
      <c r="C201" t="s">
        <v>250</v>
      </c>
      <c r="D201" t="str">
        <f t="shared" si="23"/>
        <v>07</v>
      </c>
      <c r="E201" s="1">
        <v>19.124999999999996</v>
      </c>
      <c r="F201" s="2">
        <f t="shared" si="18"/>
        <v>0</v>
      </c>
      <c r="G201" s="1">
        <f>Dynamisk!$C$14</f>
        <v>27.397260273972602</v>
      </c>
      <c r="H201" s="1">
        <f t="shared" si="19"/>
        <v>1.1415525114155252</v>
      </c>
      <c r="I201" s="2">
        <f>Dynamisk!$C$15</f>
        <v>34.246575342465754</v>
      </c>
      <c r="J201" s="2">
        <f>F201/$F$4*Dynamisk!$C$16</f>
        <v>0</v>
      </c>
      <c r="K201" s="2">
        <f t="shared" si="20"/>
        <v>0</v>
      </c>
      <c r="L201" s="2">
        <f>F201/$F$4*Dynamisk!$C$17</f>
        <v>0</v>
      </c>
      <c r="M201" s="2">
        <f>(F201/$F$4)*Dynamisk!$C$16+G201</f>
        <v>27.397260273972602</v>
      </c>
      <c r="N201" s="2">
        <f>Dynamisk!$C$20/365</f>
        <v>34.246575342465754</v>
      </c>
      <c r="O201" s="2">
        <f t="shared" si="21"/>
        <v>1.4269406392694064</v>
      </c>
      <c r="P201" s="2">
        <f>(F201/$F$4)*Dynamisk!$C$16+G201</f>
        <v>27.397260273972602</v>
      </c>
      <c r="Q201" s="2">
        <f t="shared" si="22"/>
        <v>61.643835616438352</v>
      </c>
      <c r="R201" s="17">
        <f>IF(P201&lt;=Dynamisk!$F$51,Data_kronologisk!P201,#N/A)</f>
        <v>27.397260273972602</v>
      </c>
      <c r="S201" s="22" t="e">
        <f>IF(AND(P201&gt;=Dynamisk!$F$51,P201&lt;=Dynamisk!$F$50),P201,#N/A)</f>
        <v>#N/A</v>
      </c>
      <c r="T201" s="22" t="e">
        <f>IF(AND(P201&gt;=Dynamisk!$F$50,P201&lt;=Dynamisk!$F$49),P201,#N/A)</f>
        <v>#N/A</v>
      </c>
      <c r="U201" s="23" t="e">
        <f>IF(P201&gt;=Dynamisk!$F$49,P201,#N/A)</f>
        <v>#N/A</v>
      </c>
      <c r="V201" s="17">
        <f>IF(Q201&gt;=Dynamisk!$F$41,Dynamisk!$F$41,Q201)</f>
        <v>61.643835616438352</v>
      </c>
      <c r="W201" s="22" t="e">
        <f>(IF(AND(Q201&gt;=Dynamisk!$F$41,Q201&lt;=Dynamisk!$F$40),Q201,(IF(Q201&gt;Dynamisk!$F$40,Dynamisk!$F$40,#N/A))))-V201</f>
        <v>#N/A</v>
      </c>
      <c r="X201" s="22" t="e">
        <f>(IF(AND(Q201&gt;=Dynamisk!$F$40,Q201&lt;=Dynamisk!$F$39),Q201,(IF(Q201&gt;Dynamisk!$F$39,Dynamisk!$F$39,#N/A))))-W201-V201</f>
        <v>#N/A</v>
      </c>
      <c r="Y201" s="23" t="e">
        <f>(IF(AND(Q201&gt;=Dynamisk!$F$39,Q201&lt;=Dynamisk!$F$38),Q201,(IF(Q201&gt;Dynamisk!$F$38,Dynamisk!$F$38,#N/A))))-W201-V201-X201</f>
        <v>#N/A</v>
      </c>
      <c r="Z201">
        <f>IF(OR(Data_sæsontarif!D201=Dynamisk!$E$76,Data_sæsontarif!D201=Dynamisk!$E$77,Data_sæsontarif!D201=Dynamisk!$E$78,Data_sæsontarif!D201=Dynamisk!$E$79),Data_sæsontarif!M201,#N/A)</f>
        <v>27.397260273972602</v>
      </c>
      <c r="AA201" t="e">
        <f>IF(OR(Data_sæsontarif!D201=Dynamisk!$E$72,Data_sæsontarif!D201=Dynamisk!$E$73,Data_sæsontarif!D201=Dynamisk!$E$74,Data_sæsontarif!D201=Dynamisk!$E$75),Data_sæsontarif!M201,#N/A)</f>
        <v>#N/A</v>
      </c>
      <c r="AB201" t="e">
        <f>IF(OR(Data_sæsontarif!D201=Dynamisk!$E$68,Data_sæsontarif!D201=Dynamisk!$E$69,Data_sæsontarif!D201=Dynamisk!$E$70,Data_sæsontarif!D201=Dynamisk!$E$71),Data_sæsontarif!M201,#N/A)</f>
        <v>#N/A</v>
      </c>
    </row>
    <row r="202" spans="1:28" x14ac:dyDescent="0.15">
      <c r="A202">
        <v>196</v>
      </c>
      <c r="B202">
        <v>196</v>
      </c>
      <c r="C202" t="s">
        <v>251</v>
      </c>
      <c r="D202" t="str">
        <f t="shared" si="23"/>
        <v>07</v>
      </c>
      <c r="E202" s="1">
        <v>20.05</v>
      </c>
      <c r="F202" s="2">
        <f t="shared" si="18"/>
        <v>0</v>
      </c>
      <c r="G202" s="1">
        <f>Dynamisk!$C$14</f>
        <v>27.397260273972602</v>
      </c>
      <c r="H202" s="1">
        <f t="shared" si="19"/>
        <v>1.1415525114155252</v>
      </c>
      <c r="I202" s="2">
        <f>Dynamisk!$C$15</f>
        <v>34.246575342465754</v>
      </c>
      <c r="J202" s="2">
        <f>F202/$F$4*Dynamisk!$C$16</f>
        <v>0</v>
      </c>
      <c r="K202" s="2">
        <f t="shared" si="20"/>
        <v>0</v>
      </c>
      <c r="L202" s="2">
        <f>F202/$F$4*Dynamisk!$C$17</f>
        <v>0</v>
      </c>
      <c r="M202" s="2">
        <f>(F202/$F$4)*Dynamisk!$C$16+G202</f>
        <v>27.397260273972602</v>
      </c>
      <c r="N202" s="2">
        <f>Dynamisk!$C$20/365</f>
        <v>34.246575342465754</v>
      </c>
      <c r="O202" s="2">
        <f t="shared" si="21"/>
        <v>1.4269406392694064</v>
      </c>
      <c r="P202" s="2">
        <f>(F202/$F$4)*Dynamisk!$C$16+G202</f>
        <v>27.397260273972602</v>
      </c>
      <c r="Q202" s="2">
        <f t="shared" si="22"/>
        <v>61.643835616438352</v>
      </c>
      <c r="R202" s="17">
        <f>IF(P202&lt;=Dynamisk!$F$51,Data_kronologisk!P202,#N/A)</f>
        <v>27.397260273972602</v>
      </c>
      <c r="S202" s="22" t="e">
        <f>IF(AND(P202&gt;=Dynamisk!$F$51,P202&lt;=Dynamisk!$F$50),P202,#N/A)</f>
        <v>#N/A</v>
      </c>
      <c r="T202" s="22" t="e">
        <f>IF(AND(P202&gt;=Dynamisk!$F$50,P202&lt;=Dynamisk!$F$49),P202,#N/A)</f>
        <v>#N/A</v>
      </c>
      <c r="U202" s="23" t="e">
        <f>IF(P202&gt;=Dynamisk!$F$49,P202,#N/A)</f>
        <v>#N/A</v>
      </c>
      <c r="V202" s="17">
        <f>IF(Q202&gt;=Dynamisk!$F$41,Dynamisk!$F$41,Q202)</f>
        <v>61.643835616438352</v>
      </c>
      <c r="W202" s="22" t="e">
        <f>(IF(AND(Q202&gt;=Dynamisk!$F$41,Q202&lt;=Dynamisk!$F$40),Q202,(IF(Q202&gt;Dynamisk!$F$40,Dynamisk!$F$40,#N/A))))-V202</f>
        <v>#N/A</v>
      </c>
      <c r="X202" s="22" t="e">
        <f>(IF(AND(Q202&gt;=Dynamisk!$F$40,Q202&lt;=Dynamisk!$F$39),Q202,(IF(Q202&gt;Dynamisk!$F$39,Dynamisk!$F$39,#N/A))))-W202-V202</f>
        <v>#N/A</v>
      </c>
      <c r="Y202" s="23" t="e">
        <f>(IF(AND(Q202&gt;=Dynamisk!$F$39,Q202&lt;=Dynamisk!$F$38),Q202,(IF(Q202&gt;Dynamisk!$F$38,Dynamisk!$F$38,#N/A))))-W202-V202-X202</f>
        <v>#N/A</v>
      </c>
      <c r="Z202">
        <f>IF(OR(Data_sæsontarif!D202=Dynamisk!$E$76,Data_sæsontarif!D202=Dynamisk!$E$77,Data_sæsontarif!D202=Dynamisk!$E$78,Data_sæsontarif!D202=Dynamisk!$E$79),Data_sæsontarif!M202,#N/A)</f>
        <v>27.397260273972602</v>
      </c>
      <c r="AA202" t="e">
        <f>IF(OR(Data_sæsontarif!D202=Dynamisk!$E$72,Data_sæsontarif!D202=Dynamisk!$E$73,Data_sæsontarif!D202=Dynamisk!$E$74,Data_sæsontarif!D202=Dynamisk!$E$75),Data_sæsontarif!M202,#N/A)</f>
        <v>#N/A</v>
      </c>
      <c r="AB202" t="e">
        <f>IF(OR(Data_sæsontarif!D202=Dynamisk!$E$68,Data_sæsontarif!D202=Dynamisk!$E$69,Data_sæsontarif!D202=Dynamisk!$E$70,Data_sæsontarif!D202=Dynamisk!$E$71),Data_sæsontarif!M202,#N/A)</f>
        <v>#N/A</v>
      </c>
    </row>
    <row r="203" spans="1:28" x14ac:dyDescent="0.15">
      <c r="A203">
        <v>197</v>
      </c>
      <c r="B203">
        <v>197</v>
      </c>
      <c r="C203" t="s">
        <v>252</v>
      </c>
      <c r="D203" t="str">
        <f t="shared" si="23"/>
        <v>07</v>
      </c>
      <c r="E203" s="1">
        <v>18.920833333333331</v>
      </c>
      <c r="F203" s="2">
        <f t="shared" si="18"/>
        <v>0</v>
      </c>
      <c r="G203" s="1">
        <f>Dynamisk!$C$14</f>
        <v>27.397260273972602</v>
      </c>
      <c r="H203" s="1">
        <f t="shared" si="19"/>
        <v>1.1415525114155252</v>
      </c>
      <c r="I203" s="2">
        <f>Dynamisk!$C$15</f>
        <v>34.246575342465754</v>
      </c>
      <c r="J203" s="2">
        <f>F203/$F$4*Dynamisk!$C$16</f>
        <v>0</v>
      </c>
      <c r="K203" s="2">
        <f t="shared" si="20"/>
        <v>0</v>
      </c>
      <c r="L203" s="2">
        <f>F203/$F$4*Dynamisk!$C$17</f>
        <v>0</v>
      </c>
      <c r="M203" s="2">
        <f>(F203/$F$4)*Dynamisk!$C$16+G203</f>
        <v>27.397260273972602</v>
      </c>
      <c r="N203" s="2">
        <f>Dynamisk!$C$20/365</f>
        <v>34.246575342465754</v>
      </c>
      <c r="O203" s="2">
        <f t="shared" si="21"/>
        <v>1.4269406392694064</v>
      </c>
      <c r="P203" s="2">
        <f>(F203/$F$4)*Dynamisk!$C$16+G203</f>
        <v>27.397260273972602</v>
      </c>
      <c r="Q203" s="2">
        <f t="shared" si="22"/>
        <v>61.643835616438352</v>
      </c>
      <c r="R203" s="17">
        <f>IF(P203&lt;=Dynamisk!$F$51,Data_kronologisk!P203,#N/A)</f>
        <v>27.397260273972602</v>
      </c>
      <c r="S203" s="22" t="e">
        <f>IF(AND(P203&gt;=Dynamisk!$F$51,P203&lt;=Dynamisk!$F$50),P203,#N/A)</f>
        <v>#N/A</v>
      </c>
      <c r="T203" s="22" t="e">
        <f>IF(AND(P203&gt;=Dynamisk!$F$50,P203&lt;=Dynamisk!$F$49),P203,#N/A)</f>
        <v>#N/A</v>
      </c>
      <c r="U203" s="23" t="e">
        <f>IF(P203&gt;=Dynamisk!$F$49,P203,#N/A)</f>
        <v>#N/A</v>
      </c>
      <c r="V203" s="17">
        <f>IF(Q203&gt;=Dynamisk!$F$41,Dynamisk!$F$41,Q203)</f>
        <v>61.643835616438352</v>
      </c>
      <c r="W203" s="22" t="e">
        <f>(IF(AND(Q203&gt;=Dynamisk!$F$41,Q203&lt;=Dynamisk!$F$40),Q203,(IF(Q203&gt;Dynamisk!$F$40,Dynamisk!$F$40,#N/A))))-V203</f>
        <v>#N/A</v>
      </c>
      <c r="X203" s="22" t="e">
        <f>(IF(AND(Q203&gt;=Dynamisk!$F$40,Q203&lt;=Dynamisk!$F$39),Q203,(IF(Q203&gt;Dynamisk!$F$39,Dynamisk!$F$39,#N/A))))-W203-V203</f>
        <v>#N/A</v>
      </c>
      <c r="Y203" s="23" t="e">
        <f>(IF(AND(Q203&gt;=Dynamisk!$F$39,Q203&lt;=Dynamisk!$F$38),Q203,(IF(Q203&gt;Dynamisk!$F$38,Dynamisk!$F$38,#N/A))))-W203-V203-X203</f>
        <v>#N/A</v>
      </c>
      <c r="Z203">
        <f>IF(OR(Data_sæsontarif!D203=Dynamisk!$E$76,Data_sæsontarif!D203=Dynamisk!$E$77,Data_sæsontarif!D203=Dynamisk!$E$78,Data_sæsontarif!D203=Dynamisk!$E$79),Data_sæsontarif!M203,#N/A)</f>
        <v>27.397260273972602</v>
      </c>
      <c r="AA203" t="e">
        <f>IF(OR(Data_sæsontarif!D203=Dynamisk!$E$72,Data_sæsontarif!D203=Dynamisk!$E$73,Data_sæsontarif!D203=Dynamisk!$E$74,Data_sæsontarif!D203=Dynamisk!$E$75),Data_sæsontarif!M203,#N/A)</f>
        <v>#N/A</v>
      </c>
      <c r="AB203" t="e">
        <f>IF(OR(Data_sæsontarif!D203=Dynamisk!$E$68,Data_sæsontarif!D203=Dynamisk!$E$69,Data_sæsontarif!D203=Dynamisk!$E$70,Data_sæsontarif!D203=Dynamisk!$E$71),Data_sæsontarif!M203,#N/A)</f>
        <v>#N/A</v>
      </c>
    </row>
    <row r="204" spans="1:28" x14ac:dyDescent="0.15">
      <c r="A204">
        <v>198</v>
      </c>
      <c r="B204">
        <v>198</v>
      </c>
      <c r="C204" t="s">
        <v>253</v>
      </c>
      <c r="D204" t="str">
        <f t="shared" si="23"/>
        <v>07</v>
      </c>
      <c r="E204" s="1">
        <v>19.220833333333331</v>
      </c>
      <c r="F204" s="2">
        <f t="shared" si="18"/>
        <v>0</v>
      </c>
      <c r="G204" s="1">
        <f>Dynamisk!$C$14</f>
        <v>27.397260273972602</v>
      </c>
      <c r="H204" s="1">
        <f t="shared" si="19"/>
        <v>1.1415525114155252</v>
      </c>
      <c r="I204" s="2">
        <f>Dynamisk!$C$15</f>
        <v>34.246575342465754</v>
      </c>
      <c r="J204" s="2">
        <f>F204/$F$4*Dynamisk!$C$16</f>
        <v>0</v>
      </c>
      <c r="K204" s="2">
        <f t="shared" si="20"/>
        <v>0</v>
      </c>
      <c r="L204" s="2">
        <f>F204/$F$4*Dynamisk!$C$17</f>
        <v>0</v>
      </c>
      <c r="M204" s="2">
        <f>(F204/$F$4)*Dynamisk!$C$16+G204</f>
        <v>27.397260273972602</v>
      </c>
      <c r="N204" s="2">
        <f>Dynamisk!$C$20/365</f>
        <v>34.246575342465754</v>
      </c>
      <c r="O204" s="2">
        <f t="shared" si="21"/>
        <v>1.4269406392694064</v>
      </c>
      <c r="P204" s="2">
        <f>(F204/$F$4)*Dynamisk!$C$16+G204</f>
        <v>27.397260273972602</v>
      </c>
      <c r="Q204" s="2">
        <f t="shared" si="22"/>
        <v>61.643835616438352</v>
      </c>
      <c r="R204" s="17">
        <f>IF(P204&lt;=Dynamisk!$F$51,Data_kronologisk!P204,#N/A)</f>
        <v>27.397260273972602</v>
      </c>
      <c r="S204" s="22" t="e">
        <f>IF(AND(P204&gt;=Dynamisk!$F$51,P204&lt;=Dynamisk!$F$50),P204,#N/A)</f>
        <v>#N/A</v>
      </c>
      <c r="T204" s="22" t="e">
        <f>IF(AND(P204&gt;=Dynamisk!$F$50,P204&lt;=Dynamisk!$F$49),P204,#N/A)</f>
        <v>#N/A</v>
      </c>
      <c r="U204" s="23" t="e">
        <f>IF(P204&gt;=Dynamisk!$F$49,P204,#N/A)</f>
        <v>#N/A</v>
      </c>
      <c r="V204" s="17">
        <f>IF(Q204&gt;=Dynamisk!$F$41,Dynamisk!$F$41,Q204)</f>
        <v>61.643835616438352</v>
      </c>
      <c r="W204" s="22" t="e">
        <f>(IF(AND(Q204&gt;=Dynamisk!$F$41,Q204&lt;=Dynamisk!$F$40),Q204,(IF(Q204&gt;Dynamisk!$F$40,Dynamisk!$F$40,#N/A))))-V204</f>
        <v>#N/A</v>
      </c>
      <c r="X204" s="22" t="e">
        <f>(IF(AND(Q204&gt;=Dynamisk!$F$40,Q204&lt;=Dynamisk!$F$39),Q204,(IF(Q204&gt;Dynamisk!$F$39,Dynamisk!$F$39,#N/A))))-W204-V204</f>
        <v>#N/A</v>
      </c>
      <c r="Y204" s="23" t="e">
        <f>(IF(AND(Q204&gt;=Dynamisk!$F$39,Q204&lt;=Dynamisk!$F$38),Q204,(IF(Q204&gt;Dynamisk!$F$38,Dynamisk!$F$38,#N/A))))-W204-V204-X204</f>
        <v>#N/A</v>
      </c>
      <c r="Z204">
        <f>IF(OR(Data_sæsontarif!D204=Dynamisk!$E$76,Data_sæsontarif!D204=Dynamisk!$E$77,Data_sæsontarif!D204=Dynamisk!$E$78,Data_sæsontarif!D204=Dynamisk!$E$79),Data_sæsontarif!M204,#N/A)</f>
        <v>27.397260273972602</v>
      </c>
      <c r="AA204" t="e">
        <f>IF(OR(Data_sæsontarif!D204=Dynamisk!$E$72,Data_sæsontarif!D204=Dynamisk!$E$73,Data_sæsontarif!D204=Dynamisk!$E$74,Data_sæsontarif!D204=Dynamisk!$E$75),Data_sæsontarif!M204,#N/A)</f>
        <v>#N/A</v>
      </c>
      <c r="AB204" t="e">
        <f>IF(OR(Data_sæsontarif!D204=Dynamisk!$E$68,Data_sæsontarif!D204=Dynamisk!$E$69,Data_sæsontarif!D204=Dynamisk!$E$70,Data_sæsontarif!D204=Dynamisk!$E$71),Data_sæsontarif!M204,#N/A)</f>
        <v>#N/A</v>
      </c>
    </row>
    <row r="205" spans="1:28" x14ac:dyDescent="0.15">
      <c r="A205">
        <v>199</v>
      </c>
      <c r="B205">
        <v>199</v>
      </c>
      <c r="C205" t="s">
        <v>254</v>
      </c>
      <c r="D205" t="str">
        <f t="shared" si="23"/>
        <v>07</v>
      </c>
      <c r="E205" s="1">
        <v>17.733333333333338</v>
      </c>
      <c r="F205" s="2">
        <f t="shared" si="18"/>
        <v>0</v>
      </c>
      <c r="G205" s="1">
        <f>Dynamisk!$C$14</f>
        <v>27.397260273972602</v>
      </c>
      <c r="H205" s="1">
        <f t="shared" si="19"/>
        <v>1.1415525114155252</v>
      </c>
      <c r="I205" s="2">
        <f>Dynamisk!$C$15</f>
        <v>34.246575342465754</v>
      </c>
      <c r="J205" s="2">
        <f>F205/$F$4*Dynamisk!$C$16</f>
        <v>0</v>
      </c>
      <c r="K205" s="2">
        <f t="shared" si="20"/>
        <v>0</v>
      </c>
      <c r="L205" s="2">
        <f>F205/$F$4*Dynamisk!$C$17</f>
        <v>0</v>
      </c>
      <c r="M205" s="2">
        <f>(F205/$F$4)*Dynamisk!$C$16+G205</f>
        <v>27.397260273972602</v>
      </c>
      <c r="N205" s="2">
        <f>Dynamisk!$C$20/365</f>
        <v>34.246575342465754</v>
      </c>
      <c r="O205" s="2">
        <f t="shared" si="21"/>
        <v>1.4269406392694064</v>
      </c>
      <c r="P205" s="2">
        <f>(F205/$F$4)*Dynamisk!$C$16+G205</f>
        <v>27.397260273972602</v>
      </c>
      <c r="Q205" s="2">
        <f t="shared" si="22"/>
        <v>61.643835616438352</v>
      </c>
      <c r="R205" s="17">
        <f>IF(P205&lt;=Dynamisk!$F$51,Data_kronologisk!P205,#N/A)</f>
        <v>27.397260273972602</v>
      </c>
      <c r="S205" s="22" t="e">
        <f>IF(AND(P205&gt;=Dynamisk!$F$51,P205&lt;=Dynamisk!$F$50),P205,#N/A)</f>
        <v>#N/A</v>
      </c>
      <c r="T205" s="22" t="e">
        <f>IF(AND(P205&gt;=Dynamisk!$F$50,P205&lt;=Dynamisk!$F$49),P205,#N/A)</f>
        <v>#N/A</v>
      </c>
      <c r="U205" s="23" t="e">
        <f>IF(P205&gt;=Dynamisk!$F$49,P205,#N/A)</f>
        <v>#N/A</v>
      </c>
      <c r="V205" s="17">
        <f>IF(Q205&gt;=Dynamisk!$F$41,Dynamisk!$F$41,Q205)</f>
        <v>61.643835616438352</v>
      </c>
      <c r="W205" s="22" t="e">
        <f>(IF(AND(Q205&gt;=Dynamisk!$F$41,Q205&lt;=Dynamisk!$F$40),Q205,(IF(Q205&gt;Dynamisk!$F$40,Dynamisk!$F$40,#N/A))))-V205</f>
        <v>#N/A</v>
      </c>
      <c r="X205" s="22" t="e">
        <f>(IF(AND(Q205&gt;=Dynamisk!$F$40,Q205&lt;=Dynamisk!$F$39),Q205,(IF(Q205&gt;Dynamisk!$F$39,Dynamisk!$F$39,#N/A))))-W205-V205</f>
        <v>#N/A</v>
      </c>
      <c r="Y205" s="23" t="e">
        <f>(IF(AND(Q205&gt;=Dynamisk!$F$39,Q205&lt;=Dynamisk!$F$38),Q205,(IF(Q205&gt;Dynamisk!$F$38,Dynamisk!$F$38,#N/A))))-W205-V205-X205</f>
        <v>#N/A</v>
      </c>
      <c r="Z205">
        <f>IF(OR(Data_sæsontarif!D205=Dynamisk!$E$76,Data_sæsontarif!D205=Dynamisk!$E$77,Data_sæsontarif!D205=Dynamisk!$E$78,Data_sæsontarif!D205=Dynamisk!$E$79),Data_sæsontarif!M205,#N/A)</f>
        <v>27.397260273972602</v>
      </c>
      <c r="AA205" t="e">
        <f>IF(OR(Data_sæsontarif!D205=Dynamisk!$E$72,Data_sæsontarif!D205=Dynamisk!$E$73,Data_sæsontarif!D205=Dynamisk!$E$74,Data_sæsontarif!D205=Dynamisk!$E$75),Data_sæsontarif!M205,#N/A)</f>
        <v>#N/A</v>
      </c>
      <c r="AB205" t="e">
        <f>IF(OR(Data_sæsontarif!D205=Dynamisk!$E$68,Data_sæsontarif!D205=Dynamisk!$E$69,Data_sæsontarif!D205=Dynamisk!$E$70,Data_sæsontarif!D205=Dynamisk!$E$71),Data_sæsontarif!M205,#N/A)</f>
        <v>#N/A</v>
      </c>
    </row>
    <row r="206" spans="1:28" x14ac:dyDescent="0.15">
      <c r="A206">
        <v>200</v>
      </c>
      <c r="B206">
        <v>200</v>
      </c>
      <c r="C206" t="s">
        <v>255</v>
      </c>
      <c r="D206" t="str">
        <f t="shared" si="23"/>
        <v>07</v>
      </c>
      <c r="E206" s="1">
        <v>16.641666666666666</v>
      </c>
      <c r="F206" s="2">
        <f t="shared" si="18"/>
        <v>0.35833333333333428</v>
      </c>
      <c r="G206" s="1">
        <f>Dynamisk!$C$14</f>
        <v>27.397260273972602</v>
      </c>
      <c r="H206" s="1">
        <f t="shared" si="19"/>
        <v>1.1415525114155252</v>
      </c>
      <c r="I206" s="2">
        <f>Dynamisk!$C$15</f>
        <v>34.246575342465754</v>
      </c>
      <c r="J206" s="2">
        <f>F206/$F$4*Dynamisk!$C$16</f>
        <v>4.3176212918975683</v>
      </c>
      <c r="K206" s="2">
        <f t="shared" si="20"/>
        <v>0.17990088716239869</v>
      </c>
      <c r="L206" s="2">
        <f>F206/$F$4*Dynamisk!$C$17</f>
        <v>5.3970266148719599</v>
      </c>
      <c r="M206" s="2">
        <f>(F206/$F$4)*Dynamisk!$C$16+G206</f>
        <v>31.714881565870172</v>
      </c>
      <c r="N206" s="2">
        <f>Dynamisk!$C$20/365</f>
        <v>34.246575342465754</v>
      </c>
      <c r="O206" s="2">
        <f t="shared" si="21"/>
        <v>1.4269406392694064</v>
      </c>
      <c r="P206" s="2">
        <f>(F206/$F$4)*Dynamisk!$C$16+G206</f>
        <v>31.714881565870172</v>
      </c>
      <c r="Q206" s="2">
        <f t="shared" si="22"/>
        <v>65.961456908335919</v>
      </c>
      <c r="R206" s="17">
        <f>IF(P206&lt;=Dynamisk!$F$51,Data_kronologisk!P206,#N/A)</f>
        <v>31.714881565870172</v>
      </c>
      <c r="S206" s="22" t="e">
        <f>IF(AND(P206&gt;=Dynamisk!$F$51,P206&lt;=Dynamisk!$F$50),P206,#N/A)</f>
        <v>#N/A</v>
      </c>
      <c r="T206" s="22" t="e">
        <f>IF(AND(P206&gt;=Dynamisk!$F$50,P206&lt;=Dynamisk!$F$49),P206,#N/A)</f>
        <v>#N/A</v>
      </c>
      <c r="U206" s="23" t="e">
        <f>IF(P206&gt;=Dynamisk!$F$49,P206,#N/A)</f>
        <v>#N/A</v>
      </c>
      <c r="V206" s="17">
        <f>IF(Q206&gt;=Dynamisk!$F$41,Dynamisk!$F$41,Q206)</f>
        <v>65.961456908335919</v>
      </c>
      <c r="W206" s="22" t="e">
        <f>(IF(AND(Q206&gt;=Dynamisk!$F$41,Q206&lt;=Dynamisk!$F$40),Q206,(IF(Q206&gt;Dynamisk!$F$40,Dynamisk!$F$40,#N/A))))-V206</f>
        <v>#N/A</v>
      </c>
      <c r="X206" s="22" t="e">
        <f>(IF(AND(Q206&gt;=Dynamisk!$F$40,Q206&lt;=Dynamisk!$F$39),Q206,(IF(Q206&gt;Dynamisk!$F$39,Dynamisk!$F$39,#N/A))))-W206-V206</f>
        <v>#N/A</v>
      </c>
      <c r="Y206" s="23" t="e">
        <f>(IF(AND(Q206&gt;=Dynamisk!$F$39,Q206&lt;=Dynamisk!$F$38),Q206,(IF(Q206&gt;Dynamisk!$F$38,Dynamisk!$F$38,#N/A))))-W206-V206-X206</f>
        <v>#N/A</v>
      </c>
      <c r="Z206">
        <f>IF(OR(Data_sæsontarif!D206=Dynamisk!$E$76,Data_sæsontarif!D206=Dynamisk!$E$77,Data_sæsontarif!D206=Dynamisk!$E$78,Data_sæsontarif!D206=Dynamisk!$E$79),Data_sæsontarif!M206,#N/A)</f>
        <v>31.714881565870172</v>
      </c>
      <c r="AA206" t="e">
        <f>IF(OR(Data_sæsontarif!D206=Dynamisk!$E$72,Data_sæsontarif!D206=Dynamisk!$E$73,Data_sæsontarif!D206=Dynamisk!$E$74,Data_sæsontarif!D206=Dynamisk!$E$75),Data_sæsontarif!M206,#N/A)</f>
        <v>#N/A</v>
      </c>
      <c r="AB206" t="e">
        <f>IF(OR(Data_sæsontarif!D206=Dynamisk!$E$68,Data_sæsontarif!D206=Dynamisk!$E$69,Data_sæsontarif!D206=Dynamisk!$E$70,Data_sæsontarif!D206=Dynamisk!$E$71),Data_sæsontarif!M206,#N/A)</f>
        <v>#N/A</v>
      </c>
    </row>
    <row r="207" spans="1:28" x14ac:dyDescent="0.15">
      <c r="A207">
        <v>201</v>
      </c>
      <c r="B207">
        <v>201</v>
      </c>
      <c r="C207" t="s">
        <v>256</v>
      </c>
      <c r="D207" t="str">
        <f t="shared" si="23"/>
        <v>07</v>
      </c>
      <c r="E207" s="1">
        <v>15.429166666666665</v>
      </c>
      <c r="F207" s="2">
        <f t="shared" si="18"/>
        <v>1.5708333333333346</v>
      </c>
      <c r="G207" s="1">
        <f>Dynamisk!$C$14</f>
        <v>27.397260273972602</v>
      </c>
      <c r="H207" s="1">
        <f t="shared" si="19"/>
        <v>1.1415525114155252</v>
      </c>
      <c r="I207" s="2">
        <f>Dynamisk!$C$15</f>
        <v>34.246575342465754</v>
      </c>
      <c r="J207" s="2">
        <f>F207/$F$4*Dynamisk!$C$16</f>
        <v>18.927246826109073</v>
      </c>
      <c r="K207" s="2">
        <f t="shared" si="20"/>
        <v>0.78863528442121134</v>
      </c>
      <c r="L207" s="2">
        <f>F207/$F$4*Dynamisk!$C$17</f>
        <v>23.65905853263634</v>
      </c>
      <c r="M207" s="2">
        <f>(F207/$F$4)*Dynamisk!$C$16+G207</f>
        <v>46.324507100081675</v>
      </c>
      <c r="N207" s="2">
        <f>Dynamisk!$C$20/365</f>
        <v>34.246575342465754</v>
      </c>
      <c r="O207" s="2">
        <f t="shared" si="21"/>
        <v>1.4269406392694064</v>
      </c>
      <c r="P207" s="2">
        <f>(F207/$F$4)*Dynamisk!$C$16+G207</f>
        <v>46.324507100081675</v>
      </c>
      <c r="Q207" s="2">
        <f t="shared" si="22"/>
        <v>80.571082442547421</v>
      </c>
      <c r="R207" s="17">
        <f>IF(P207&lt;=Dynamisk!$F$51,Data_kronologisk!P207,#N/A)</f>
        <v>46.324507100081675</v>
      </c>
      <c r="S207" s="22" t="e">
        <f>IF(AND(P207&gt;=Dynamisk!$F$51,P207&lt;=Dynamisk!$F$50),P207,#N/A)</f>
        <v>#N/A</v>
      </c>
      <c r="T207" s="22" t="e">
        <f>IF(AND(P207&gt;=Dynamisk!$F$50,P207&lt;=Dynamisk!$F$49),P207,#N/A)</f>
        <v>#N/A</v>
      </c>
      <c r="U207" s="23" t="e">
        <f>IF(P207&gt;=Dynamisk!$F$49,P207,#N/A)</f>
        <v>#N/A</v>
      </c>
      <c r="V207" s="17">
        <f>IF(Q207&gt;=Dynamisk!$F$41,Dynamisk!$F$41,Q207)</f>
        <v>74.703333321584452</v>
      </c>
      <c r="W207" s="22">
        <f>(IF(AND(Q207&gt;=Dynamisk!$F$41,Q207&lt;=Dynamisk!$F$40),Q207,(IF(Q207&gt;Dynamisk!$F$40,Dynamisk!$F$40,#N/A))))-V207</f>
        <v>5.8677491209629693</v>
      </c>
      <c r="X207" s="22" t="e">
        <f>(IF(AND(Q207&gt;=Dynamisk!$F$40,Q207&lt;=Dynamisk!$F$39),Q207,(IF(Q207&gt;Dynamisk!$F$39,Dynamisk!$F$39,#N/A))))-W207-V207</f>
        <v>#N/A</v>
      </c>
      <c r="Y207" s="23" t="e">
        <f>(IF(AND(Q207&gt;=Dynamisk!$F$39,Q207&lt;=Dynamisk!$F$38),Q207,(IF(Q207&gt;Dynamisk!$F$38,Dynamisk!$F$38,#N/A))))-W207-V207-X207</f>
        <v>#N/A</v>
      </c>
      <c r="Z207">
        <f>IF(OR(Data_sæsontarif!D207=Dynamisk!$E$76,Data_sæsontarif!D207=Dynamisk!$E$77,Data_sæsontarif!D207=Dynamisk!$E$78,Data_sæsontarif!D207=Dynamisk!$E$79),Data_sæsontarif!M207,#N/A)</f>
        <v>46.324507100081675</v>
      </c>
      <c r="AA207" t="e">
        <f>IF(OR(Data_sæsontarif!D207=Dynamisk!$E$72,Data_sæsontarif!D207=Dynamisk!$E$73,Data_sæsontarif!D207=Dynamisk!$E$74,Data_sæsontarif!D207=Dynamisk!$E$75),Data_sæsontarif!M207,#N/A)</f>
        <v>#N/A</v>
      </c>
      <c r="AB207" t="e">
        <f>IF(OR(Data_sæsontarif!D207=Dynamisk!$E$68,Data_sæsontarif!D207=Dynamisk!$E$69,Data_sæsontarif!D207=Dynamisk!$E$70,Data_sæsontarif!D207=Dynamisk!$E$71),Data_sæsontarif!M207,#N/A)</f>
        <v>#N/A</v>
      </c>
    </row>
    <row r="208" spans="1:28" x14ac:dyDescent="0.15">
      <c r="A208">
        <v>202</v>
      </c>
      <c r="B208">
        <v>202</v>
      </c>
      <c r="C208" t="s">
        <v>257</v>
      </c>
      <c r="D208" t="str">
        <f t="shared" si="23"/>
        <v>07</v>
      </c>
      <c r="E208" s="1">
        <v>17.149999999999999</v>
      </c>
      <c r="F208" s="2">
        <f t="shared" si="18"/>
        <v>0</v>
      </c>
      <c r="G208" s="1">
        <f>Dynamisk!$C$14</f>
        <v>27.397260273972602</v>
      </c>
      <c r="H208" s="1">
        <f t="shared" si="19"/>
        <v>1.1415525114155252</v>
      </c>
      <c r="I208" s="2">
        <f>Dynamisk!$C$15</f>
        <v>34.246575342465754</v>
      </c>
      <c r="J208" s="2">
        <f>F208/$F$4*Dynamisk!$C$16</f>
        <v>0</v>
      </c>
      <c r="K208" s="2">
        <f t="shared" si="20"/>
        <v>0</v>
      </c>
      <c r="L208" s="2">
        <f>F208/$F$4*Dynamisk!$C$17</f>
        <v>0</v>
      </c>
      <c r="M208" s="2">
        <f>(F208/$F$4)*Dynamisk!$C$16+G208</f>
        <v>27.397260273972602</v>
      </c>
      <c r="N208" s="2">
        <f>Dynamisk!$C$20/365</f>
        <v>34.246575342465754</v>
      </c>
      <c r="O208" s="2">
        <f t="shared" si="21"/>
        <v>1.4269406392694064</v>
      </c>
      <c r="P208" s="2">
        <f>(F208/$F$4)*Dynamisk!$C$16+G208</f>
        <v>27.397260273972602</v>
      </c>
      <c r="Q208" s="2">
        <f t="shared" si="22"/>
        <v>61.643835616438352</v>
      </c>
      <c r="R208" s="17">
        <f>IF(P208&lt;=Dynamisk!$F$51,Data_kronologisk!P208,#N/A)</f>
        <v>27.397260273972602</v>
      </c>
      <c r="S208" s="22" t="e">
        <f>IF(AND(P208&gt;=Dynamisk!$F$51,P208&lt;=Dynamisk!$F$50),P208,#N/A)</f>
        <v>#N/A</v>
      </c>
      <c r="T208" s="22" t="e">
        <f>IF(AND(P208&gt;=Dynamisk!$F$50,P208&lt;=Dynamisk!$F$49),P208,#N/A)</f>
        <v>#N/A</v>
      </c>
      <c r="U208" s="23" t="e">
        <f>IF(P208&gt;=Dynamisk!$F$49,P208,#N/A)</f>
        <v>#N/A</v>
      </c>
      <c r="V208" s="17">
        <f>IF(Q208&gt;=Dynamisk!$F$41,Dynamisk!$F$41,Q208)</f>
        <v>61.643835616438352</v>
      </c>
      <c r="W208" s="22" t="e">
        <f>(IF(AND(Q208&gt;=Dynamisk!$F$41,Q208&lt;=Dynamisk!$F$40),Q208,(IF(Q208&gt;Dynamisk!$F$40,Dynamisk!$F$40,#N/A))))-V208</f>
        <v>#N/A</v>
      </c>
      <c r="X208" s="22" t="e">
        <f>(IF(AND(Q208&gt;=Dynamisk!$F$40,Q208&lt;=Dynamisk!$F$39),Q208,(IF(Q208&gt;Dynamisk!$F$39,Dynamisk!$F$39,#N/A))))-W208-V208</f>
        <v>#N/A</v>
      </c>
      <c r="Y208" s="23" t="e">
        <f>(IF(AND(Q208&gt;=Dynamisk!$F$39,Q208&lt;=Dynamisk!$F$38),Q208,(IF(Q208&gt;Dynamisk!$F$38,Dynamisk!$F$38,#N/A))))-W208-V208-X208</f>
        <v>#N/A</v>
      </c>
      <c r="Z208">
        <f>IF(OR(Data_sæsontarif!D208=Dynamisk!$E$76,Data_sæsontarif!D208=Dynamisk!$E$77,Data_sæsontarif!D208=Dynamisk!$E$78,Data_sæsontarif!D208=Dynamisk!$E$79),Data_sæsontarif!M208,#N/A)</f>
        <v>27.397260273972602</v>
      </c>
      <c r="AA208" t="e">
        <f>IF(OR(Data_sæsontarif!D208=Dynamisk!$E$72,Data_sæsontarif!D208=Dynamisk!$E$73,Data_sæsontarif!D208=Dynamisk!$E$74,Data_sæsontarif!D208=Dynamisk!$E$75),Data_sæsontarif!M208,#N/A)</f>
        <v>#N/A</v>
      </c>
      <c r="AB208" t="e">
        <f>IF(OR(Data_sæsontarif!D208=Dynamisk!$E$68,Data_sæsontarif!D208=Dynamisk!$E$69,Data_sæsontarif!D208=Dynamisk!$E$70,Data_sæsontarif!D208=Dynamisk!$E$71),Data_sæsontarif!M208,#N/A)</f>
        <v>#N/A</v>
      </c>
    </row>
    <row r="209" spans="1:28" x14ac:dyDescent="0.15">
      <c r="A209">
        <v>203</v>
      </c>
      <c r="B209">
        <v>203</v>
      </c>
      <c r="C209" t="s">
        <v>258</v>
      </c>
      <c r="D209" t="str">
        <f t="shared" si="23"/>
        <v>07</v>
      </c>
      <c r="E209" s="1">
        <v>17.666666666666664</v>
      </c>
      <c r="F209" s="2">
        <f t="shared" si="18"/>
        <v>0</v>
      </c>
      <c r="G209" s="1">
        <f>Dynamisk!$C$14</f>
        <v>27.397260273972602</v>
      </c>
      <c r="H209" s="1">
        <f t="shared" si="19"/>
        <v>1.1415525114155252</v>
      </c>
      <c r="I209" s="2">
        <f>Dynamisk!$C$15</f>
        <v>34.246575342465754</v>
      </c>
      <c r="J209" s="2">
        <f>F209/$F$4*Dynamisk!$C$16</f>
        <v>0</v>
      </c>
      <c r="K209" s="2">
        <f t="shared" si="20"/>
        <v>0</v>
      </c>
      <c r="L209" s="2">
        <f>F209/$F$4*Dynamisk!$C$17</f>
        <v>0</v>
      </c>
      <c r="M209" s="2">
        <f>(F209/$F$4)*Dynamisk!$C$16+G209</f>
        <v>27.397260273972602</v>
      </c>
      <c r="N209" s="2">
        <f>Dynamisk!$C$20/365</f>
        <v>34.246575342465754</v>
      </c>
      <c r="O209" s="2">
        <f t="shared" si="21"/>
        <v>1.4269406392694064</v>
      </c>
      <c r="P209" s="2">
        <f>(F209/$F$4)*Dynamisk!$C$16+G209</f>
        <v>27.397260273972602</v>
      </c>
      <c r="Q209" s="2">
        <f t="shared" si="22"/>
        <v>61.643835616438352</v>
      </c>
      <c r="R209" s="17">
        <f>IF(P209&lt;=Dynamisk!$F$51,Data_kronologisk!P209,#N/A)</f>
        <v>27.397260273972602</v>
      </c>
      <c r="S209" s="22" t="e">
        <f>IF(AND(P209&gt;=Dynamisk!$F$51,P209&lt;=Dynamisk!$F$50),P209,#N/A)</f>
        <v>#N/A</v>
      </c>
      <c r="T209" s="22" t="e">
        <f>IF(AND(P209&gt;=Dynamisk!$F$50,P209&lt;=Dynamisk!$F$49),P209,#N/A)</f>
        <v>#N/A</v>
      </c>
      <c r="U209" s="23" t="e">
        <f>IF(P209&gt;=Dynamisk!$F$49,P209,#N/A)</f>
        <v>#N/A</v>
      </c>
      <c r="V209" s="17">
        <f>IF(Q209&gt;=Dynamisk!$F$41,Dynamisk!$F$41,Q209)</f>
        <v>61.643835616438352</v>
      </c>
      <c r="W209" s="22" t="e">
        <f>(IF(AND(Q209&gt;=Dynamisk!$F$41,Q209&lt;=Dynamisk!$F$40),Q209,(IF(Q209&gt;Dynamisk!$F$40,Dynamisk!$F$40,#N/A))))-V209</f>
        <v>#N/A</v>
      </c>
      <c r="X209" s="22" t="e">
        <f>(IF(AND(Q209&gt;=Dynamisk!$F$40,Q209&lt;=Dynamisk!$F$39),Q209,(IF(Q209&gt;Dynamisk!$F$39,Dynamisk!$F$39,#N/A))))-W209-V209</f>
        <v>#N/A</v>
      </c>
      <c r="Y209" s="23" t="e">
        <f>(IF(AND(Q209&gt;=Dynamisk!$F$39,Q209&lt;=Dynamisk!$F$38),Q209,(IF(Q209&gt;Dynamisk!$F$38,Dynamisk!$F$38,#N/A))))-W209-V209-X209</f>
        <v>#N/A</v>
      </c>
      <c r="Z209">
        <f>IF(OR(Data_sæsontarif!D209=Dynamisk!$E$76,Data_sæsontarif!D209=Dynamisk!$E$77,Data_sæsontarif!D209=Dynamisk!$E$78,Data_sæsontarif!D209=Dynamisk!$E$79),Data_sæsontarif!M209,#N/A)</f>
        <v>27.397260273972602</v>
      </c>
      <c r="AA209" t="e">
        <f>IF(OR(Data_sæsontarif!D209=Dynamisk!$E$72,Data_sæsontarif!D209=Dynamisk!$E$73,Data_sæsontarif!D209=Dynamisk!$E$74,Data_sæsontarif!D209=Dynamisk!$E$75),Data_sæsontarif!M209,#N/A)</f>
        <v>#N/A</v>
      </c>
      <c r="AB209" t="e">
        <f>IF(OR(Data_sæsontarif!D209=Dynamisk!$E$68,Data_sæsontarif!D209=Dynamisk!$E$69,Data_sæsontarif!D209=Dynamisk!$E$70,Data_sæsontarif!D209=Dynamisk!$E$71),Data_sæsontarif!M209,#N/A)</f>
        <v>#N/A</v>
      </c>
    </row>
    <row r="210" spans="1:28" x14ac:dyDescent="0.15">
      <c r="A210">
        <v>204</v>
      </c>
      <c r="B210">
        <v>204</v>
      </c>
      <c r="C210" t="s">
        <v>259</v>
      </c>
      <c r="D210" t="str">
        <f t="shared" si="23"/>
        <v>07</v>
      </c>
      <c r="E210" s="1">
        <v>18.083333333333332</v>
      </c>
      <c r="F210" s="2">
        <f t="shared" si="18"/>
        <v>0</v>
      </c>
      <c r="G210" s="1">
        <f>Dynamisk!$C$14</f>
        <v>27.397260273972602</v>
      </c>
      <c r="H210" s="1">
        <f t="shared" si="19"/>
        <v>1.1415525114155252</v>
      </c>
      <c r="I210" s="2">
        <f>Dynamisk!$C$15</f>
        <v>34.246575342465754</v>
      </c>
      <c r="J210" s="2">
        <f>F210/$F$4*Dynamisk!$C$16</f>
        <v>0</v>
      </c>
      <c r="K210" s="2">
        <f t="shared" si="20"/>
        <v>0</v>
      </c>
      <c r="L210" s="2">
        <f>F210/$F$4*Dynamisk!$C$17</f>
        <v>0</v>
      </c>
      <c r="M210" s="2">
        <f>(F210/$F$4)*Dynamisk!$C$16+G210</f>
        <v>27.397260273972602</v>
      </c>
      <c r="N210" s="2">
        <f>Dynamisk!$C$20/365</f>
        <v>34.246575342465754</v>
      </c>
      <c r="O210" s="2">
        <f t="shared" si="21"/>
        <v>1.4269406392694064</v>
      </c>
      <c r="P210" s="2">
        <f>(F210/$F$4)*Dynamisk!$C$16+G210</f>
        <v>27.397260273972602</v>
      </c>
      <c r="Q210" s="2">
        <f t="shared" si="22"/>
        <v>61.643835616438352</v>
      </c>
      <c r="R210" s="17">
        <f>IF(P210&lt;=Dynamisk!$F$51,Data_kronologisk!P210,#N/A)</f>
        <v>27.397260273972602</v>
      </c>
      <c r="S210" s="22" t="e">
        <f>IF(AND(P210&gt;=Dynamisk!$F$51,P210&lt;=Dynamisk!$F$50),P210,#N/A)</f>
        <v>#N/A</v>
      </c>
      <c r="T210" s="22" t="e">
        <f>IF(AND(P210&gt;=Dynamisk!$F$50,P210&lt;=Dynamisk!$F$49),P210,#N/A)</f>
        <v>#N/A</v>
      </c>
      <c r="U210" s="23" t="e">
        <f>IF(P210&gt;=Dynamisk!$F$49,P210,#N/A)</f>
        <v>#N/A</v>
      </c>
      <c r="V210" s="17">
        <f>IF(Q210&gt;=Dynamisk!$F$41,Dynamisk!$F$41,Q210)</f>
        <v>61.643835616438352</v>
      </c>
      <c r="W210" s="22" t="e">
        <f>(IF(AND(Q210&gt;=Dynamisk!$F$41,Q210&lt;=Dynamisk!$F$40),Q210,(IF(Q210&gt;Dynamisk!$F$40,Dynamisk!$F$40,#N/A))))-V210</f>
        <v>#N/A</v>
      </c>
      <c r="X210" s="22" t="e">
        <f>(IF(AND(Q210&gt;=Dynamisk!$F$40,Q210&lt;=Dynamisk!$F$39),Q210,(IF(Q210&gt;Dynamisk!$F$39,Dynamisk!$F$39,#N/A))))-W210-V210</f>
        <v>#N/A</v>
      </c>
      <c r="Y210" s="23" t="e">
        <f>(IF(AND(Q210&gt;=Dynamisk!$F$39,Q210&lt;=Dynamisk!$F$38),Q210,(IF(Q210&gt;Dynamisk!$F$38,Dynamisk!$F$38,#N/A))))-W210-V210-X210</f>
        <v>#N/A</v>
      </c>
      <c r="Z210">
        <f>IF(OR(Data_sæsontarif!D210=Dynamisk!$E$76,Data_sæsontarif!D210=Dynamisk!$E$77,Data_sæsontarif!D210=Dynamisk!$E$78,Data_sæsontarif!D210=Dynamisk!$E$79),Data_sæsontarif!M210,#N/A)</f>
        <v>27.397260273972602</v>
      </c>
      <c r="AA210" t="e">
        <f>IF(OR(Data_sæsontarif!D210=Dynamisk!$E$72,Data_sæsontarif!D210=Dynamisk!$E$73,Data_sæsontarif!D210=Dynamisk!$E$74,Data_sæsontarif!D210=Dynamisk!$E$75),Data_sæsontarif!M210,#N/A)</f>
        <v>#N/A</v>
      </c>
      <c r="AB210" t="e">
        <f>IF(OR(Data_sæsontarif!D210=Dynamisk!$E$68,Data_sæsontarif!D210=Dynamisk!$E$69,Data_sæsontarif!D210=Dynamisk!$E$70,Data_sæsontarif!D210=Dynamisk!$E$71),Data_sæsontarif!M210,#N/A)</f>
        <v>#N/A</v>
      </c>
    </row>
    <row r="211" spans="1:28" x14ac:dyDescent="0.15">
      <c r="A211">
        <v>205</v>
      </c>
      <c r="B211">
        <v>205</v>
      </c>
      <c r="C211" t="s">
        <v>260</v>
      </c>
      <c r="D211" t="str">
        <f t="shared" si="23"/>
        <v>07</v>
      </c>
      <c r="E211" s="1">
        <v>16.062499999999996</v>
      </c>
      <c r="F211" s="2">
        <f t="shared" si="18"/>
        <v>0.93750000000000355</v>
      </c>
      <c r="G211" s="1">
        <f>Dynamisk!$C$14</f>
        <v>27.397260273972602</v>
      </c>
      <c r="H211" s="1">
        <f t="shared" si="19"/>
        <v>1.1415525114155252</v>
      </c>
      <c r="I211" s="2">
        <f>Dynamisk!$C$15</f>
        <v>34.246575342465754</v>
      </c>
      <c r="J211" s="2">
        <f>F211/$F$4*Dynamisk!$C$16</f>
        <v>11.296102217173882</v>
      </c>
      <c r="K211" s="2">
        <f t="shared" si="20"/>
        <v>0.47067092571557839</v>
      </c>
      <c r="L211" s="2">
        <f>F211/$F$4*Dynamisk!$C$17</f>
        <v>14.120127771467352</v>
      </c>
      <c r="M211" s="2">
        <f>(F211/$F$4)*Dynamisk!$C$16+G211</f>
        <v>38.693362491146488</v>
      </c>
      <c r="N211" s="2">
        <f>Dynamisk!$C$20/365</f>
        <v>34.246575342465754</v>
      </c>
      <c r="O211" s="2">
        <f t="shared" si="21"/>
        <v>1.4269406392694064</v>
      </c>
      <c r="P211" s="2">
        <f>(F211/$F$4)*Dynamisk!$C$16+G211</f>
        <v>38.693362491146488</v>
      </c>
      <c r="Q211" s="2">
        <f t="shared" si="22"/>
        <v>72.939937833612234</v>
      </c>
      <c r="R211" s="17">
        <f>IF(P211&lt;=Dynamisk!$F$51,Data_kronologisk!P211,#N/A)</f>
        <v>38.693362491146488</v>
      </c>
      <c r="S211" s="22" t="e">
        <f>IF(AND(P211&gt;=Dynamisk!$F$51,P211&lt;=Dynamisk!$F$50),P211,#N/A)</f>
        <v>#N/A</v>
      </c>
      <c r="T211" s="22" t="e">
        <f>IF(AND(P211&gt;=Dynamisk!$F$50,P211&lt;=Dynamisk!$F$49),P211,#N/A)</f>
        <v>#N/A</v>
      </c>
      <c r="U211" s="23" t="e">
        <f>IF(P211&gt;=Dynamisk!$F$49,P211,#N/A)</f>
        <v>#N/A</v>
      </c>
      <c r="V211" s="17">
        <f>IF(Q211&gt;=Dynamisk!$F$41,Dynamisk!$F$41,Q211)</f>
        <v>72.939937833612234</v>
      </c>
      <c r="W211" s="22" t="e">
        <f>(IF(AND(Q211&gt;=Dynamisk!$F$41,Q211&lt;=Dynamisk!$F$40),Q211,(IF(Q211&gt;Dynamisk!$F$40,Dynamisk!$F$40,#N/A))))-V211</f>
        <v>#N/A</v>
      </c>
      <c r="X211" s="22" t="e">
        <f>(IF(AND(Q211&gt;=Dynamisk!$F$40,Q211&lt;=Dynamisk!$F$39),Q211,(IF(Q211&gt;Dynamisk!$F$39,Dynamisk!$F$39,#N/A))))-W211-V211</f>
        <v>#N/A</v>
      </c>
      <c r="Y211" s="23" t="e">
        <f>(IF(AND(Q211&gt;=Dynamisk!$F$39,Q211&lt;=Dynamisk!$F$38),Q211,(IF(Q211&gt;Dynamisk!$F$38,Dynamisk!$F$38,#N/A))))-W211-V211-X211</f>
        <v>#N/A</v>
      </c>
      <c r="Z211">
        <f>IF(OR(Data_sæsontarif!D211=Dynamisk!$E$76,Data_sæsontarif!D211=Dynamisk!$E$77,Data_sæsontarif!D211=Dynamisk!$E$78,Data_sæsontarif!D211=Dynamisk!$E$79),Data_sæsontarif!M211,#N/A)</f>
        <v>38.693362491146488</v>
      </c>
      <c r="AA211" t="e">
        <f>IF(OR(Data_sæsontarif!D211=Dynamisk!$E$72,Data_sæsontarif!D211=Dynamisk!$E$73,Data_sæsontarif!D211=Dynamisk!$E$74,Data_sæsontarif!D211=Dynamisk!$E$75),Data_sæsontarif!M211,#N/A)</f>
        <v>#N/A</v>
      </c>
      <c r="AB211" t="e">
        <f>IF(OR(Data_sæsontarif!D211=Dynamisk!$E$68,Data_sæsontarif!D211=Dynamisk!$E$69,Data_sæsontarif!D211=Dynamisk!$E$70,Data_sæsontarif!D211=Dynamisk!$E$71),Data_sæsontarif!M211,#N/A)</f>
        <v>#N/A</v>
      </c>
    </row>
    <row r="212" spans="1:28" x14ac:dyDescent="0.15">
      <c r="A212">
        <v>206</v>
      </c>
      <c r="B212">
        <v>206</v>
      </c>
      <c r="C212" t="s">
        <v>261</v>
      </c>
      <c r="D212" t="str">
        <f t="shared" si="23"/>
        <v>07</v>
      </c>
      <c r="E212" s="1">
        <v>16.433333333333334</v>
      </c>
      <c r="F212" s="2">
        <f t="shared" si="18"/>
        <v>0.56666666666666643</v>
      </c>
      <c r="G212" s="1">
        <f>Dynamisk!$C$14</f>
        <v>27.397260273972602</v>
      </c>
      <c r="H212" s="1">
        <f t="shared" si="19"/>
        <v>1.1415525114155252</v>
      </c>
      <c r="I212" s="2">
        <f>Dynamisk!$C$15</f>
        <v>34.246575342465754</v>
      </c>
      <c r="J212" s="2">
        <f>F212/$F$4*Dynamisk!$C$16</f>
        <v>6.8278662290472951</v>
      </c>
      <c r="K212" s="2">
        <f t="shared" si="20"/>
        <v>0.28449442621030396</v>
      </c>
      <c r="L212" s="2">
        <f>F212/$F$4*Dynamisk!$C$17</f>
        <v>8.5348327863091189</v>
      </c>
      <c r="M212" s="2">
        <f>(F212/$F$4)*Dynamisk!$C$16+G212</f>
        <v>34.225126503019894</v>
      </c>
      <c r="N212" s="2">
        <f>Dynamisk!$C$20/365</f>
        <v>34.246575342465754</v>
      </c>
      <c r="O212" s="2">
        <f t="shared" si="21"/>
        <v>1.4269406392694064</v>
      </c>
      <c r="P212" s="2">
        <f>(F212/$F$4)*Dynamisk!$C$16+G212</f>
        <v>34.225126503019894</v>
      </c>
      <c r="Q212" s="2">
        <f t="shared" si="22"/>
        <v>68.471701845485654</v>
      </c>
      <c r="R212" s="17">
        <f>IF(P212&lt;=Dynamisk!$F$51,Data_kronologisk!P212,#N/A)</f>
        <v>34.225126503019894</v>
      </c>
      <c r="S212" s="22" t="e">
        <f>IF(AND(P212&gt;=Dynamisk!$F$51,P212&lt;=Dynamisk!$F$50),P212,#N/A)</f>
        <v>#N/A</v>
      </c>
      <c r="T212" s="22" t="e">
        <f>IF(AND(P212&gt;=Dynamisk!$F$50,P212&lt;=Dynamisk!$F$49),P212,#N/A)</f>
        <v>#N/A</v>
      </c>
      <c r="U212" s="23" t="e">
        <f>IF(P212&gt;=Dynamisk!$F$49,P212,#N/A)</f>
        <v>#N/A</v>
      </c>
      <c r="V212" s="17">
        <f>IF(Q212&gt;=Dynamisk!$F$41,Dynamisk!$F$41,Q212)</f>
        <v>68.471701845485654</v>
      </c>
      <c r="W212" s="22" t="e">
        <f>(IF(AND(Q212&gt;=Dynamisk!$F$41,Q212&lt;=Dynamisk!$F$40),Q212,(IF(Q212&gt;Dynamisk!$F$40,Dynamisk!$F$40,#N/A))))-V212</f>
        <v>#N/A</v>
      </c>
      <c r="X212" s="22" t="e">
        <f>(IF(AND(Q212&gt;=Dynamisk!$F$40,Q212&lt;=Dynamisk!$F$39),Q212,(IF(Q212&gt;Dynamisk!$F$39,Dynamisk!$F$39,#N/A))))-W212-V212</f>
        <v>#N/A</v>
      </c>
      <c r="Y212" s="23" t="e">
        <f>(IF(AND(Q212&gt;=Dynamisk!$F$39,Q212&lt;=Dynamisk!$F$38),Q212,(IF(Q212&gt;Dynamisk!$F$38,Dynamisk!$F$38,#N/A))))-W212-V212-X212</f>
        <v>#N/A</v>
      </c>
      <c r="Z212">
        <f>IF(OR(Data_sæsontarif!D212=Dynamisk!$E$76,Data_sæsontarif!D212=Dynamisk!$E$77,Data_sæsontarif!D212=Dynamisk!$E$78,Data_sæsontarif!D212=Dynamisk!$E$79),Data_sæsontarif!M212,#N/A)</f>
        <v>34.225126503019894</v>
      </c>
      <c r="AA212" t="e">
        <f>IF(OR(Data_sæsontarif!D212=Dynamisk!$E$72,Data_sæsontarif!D212=Dynamisk!$E$73,Data_sæsontarif!D212=Dynamisk!$E$74,Data_sæsontarif!D212=Dynamisk!$E$75),Data_sæsontarif!M212,#N/A)</f>
        <v>#N/A</v>
      </c>
      <c r="AB212" t="e">
        <f>IF(OR(Data_sæsontarif!D212=Dynamisk!$E$68,Data_sæsontarif!D212=Dynamisk!$E$69,Data_sæsontarif!D212=Dynamisk!$E$70,Data_sæsontarif!D212=Dynamisk!$E$71),Data_sæsontarif!M212,#N/A)</f>
        <v>#N/A</v>
      </c>
    </row>
    <row r="213" spans="1:28" x14ac:dyDescent="0.15">
      <c r="A213">
        <v>207</v>
      </c>
      <c r="B213">
        <v>207</v>
      </c>
      <c r="C213" t="s">
        <v>262</v>
      </c>
      <c r="D213" t="str">
        <f t="shared" si="23"/>
        <v>07</v>
      </c>
      <c r="E213" s="1">
        <v>16.587500000000002</v>
      </c>
      <c r="F213" s="2">
        <f t="shared" si="18"/>
        <v>0.41249999999999787</v>
      </c>
      <c r="G213" s="1">
        <f>Dynamisk!$C$14</f>
        <v>27.397260273972602</v>
      </c>
      <c r="H213" s="1">
        <f t="shared" si="19"/>
        <v>1.1415525114155252</v>
      </c>
      <c r="I213" s="2">
        <f>Dynamisk!$C$15</f>
        <v>34.246575342465754</v>
      </c>
      <c r="J213" s="2">
        <f>F213/$F$4*Dynamisk!$C$16</f>
        <v>4.9702849755564635</v>
      </c>
      <c r="K213" s="2">
        <f t="shared" si="20"/>
        <v>0.20709520731485265</v>
      </c>
      <c r="L213" s="2">
        <f>F213/$F$4*Dynamisk!$C$17</f>
        <v>6.2128562194455794</v>
      </c>
      <c r="M213" s="2">
        <f>(F213/$F$4)*Dynamisk!$C$16+G213</f>
        <v>32.367545249529066</v>
      </c>
      <c r="N213" s="2">
        <f>Dynamisk!$C$20/365</f>
        <v>34.246575342465754</v>
      </c>
      <c r="O213" s="2">
        <f t="shared" si="21"/>
        <v>1.4269406392694064</v>
      </c>
      <c r="P213" s="2">
        <f>(F213/$F$4)*Dynamisk!$C$16+G213</f>
        <v>32.367545249529066</v>
      </c>
      <c r="Q213" s="2">
        <f t="shared" si="22"/>
        <v>66.614120591994833</v>
      </c>
      <c r="R213" s="17">
        <f>IF(P213&lt;=Dynamisk!$F$51,Data_kronologisk!P213,#N/A)</f>
        <v>32.367545249529066</v>
      </c>
      <c r="S213" s="22" t="e">
        <f>IF(AND(P213&gt;=Dynamisk!$F$51,P213&lt;=Dynamisk!$F$50),P213,#N/A)</f>
        <v>#N/A</v>
      </c>
      <c r="T213" s="22" t="e">
        <f>IF(AND(P213&gt;=Dynamisk!$F$50,P213&lt;=Dynamisk!$F$49),P213,#N/A)</f>
        <v>#N/A</v>
      </c>
      <c r="U213" s="23" t="e">
        <f>IF(P213&gt;=Dynamisk!$F$49,P213,#N/A)</f>
        <v>#N/A</v>
      </c>
      <c r="V213" s="17">
        <f>IF(Q213&gt;=Dynamisk!$F$41,Dynamisk!$F$41,Q213)</f>
        <v>66.614120591994833</v>
      </c>
      <c r="W213" s="22" t="e">
        <f>(IF(AND(Q213&gt;=Dynamisk!$F$41,Q213&lt;=Dynamisk!$F$40),Q213,(IF(Q213&gt;Dynamisk!$F$40,Dynamisk!$F$40,#N/A))))-V213</f>
        <v>#N/A</v>
      </c>
      <c r="X213" s="22" t="e">
        <f>(IF(AND(Q213&gt;=Dynamisk!$F$40,Q213&lt;=Dynamisk!$F$39),Q213,(IF(Q213&gt;Dynamisk!$F$39,Dynamisk!$F$39,#N/A))))-W213-V213</f>
        <v>#N/A</v>
      </c>
      <c r="Y213" s="23" t="e">
        <f>(IF(AND(Q213&gt;=Dynamisk!$F$39,Q213&lt;=Dynamisk!$F$38),Q213,(IF(Q213&gt;Dynamisk!$F$38,Dynamisk!$F$38,#N/A))))-W213-V213-X213</f>
        <v>#N/A</v>
      </c>
      <c r="Z213">
        <f>IF(OR(Data_sæsontarif!D213=Dynamisk!$E$76,Data_sæsontarif!D213=Dynamisk!$E$77,Data_sæsontarif!D213=Dynamisk!$E$78,Data_sæsontarif!D213=Dynamisk!$E$79),Data_sæsontarif!M213,#N/A)</f>
        <v>32.367545249529066</v>
      </c>
      <c r="AA213" t="e">
        <f>IF(OR(Data_sæsontarif!D213=Dynamisk!$E$72,Data_sæsontarif!D213=Dynamisk!$E$73,Data_sæsontarif!D213=Dynamisk!$E$74,Data_sæsontarif!D213=Dynamisk!$E$75),Data_sæsontarif!M213,#N/A)</f>
        <v>#N/A</v>
      </c>
      <c r="AB213" t="e">
        <f>IF(OR(Data_sæsontarif!D213=Dynamisk!$E$68,Data_sæsontarif!D213=Dynamisk!$E$69,Data_sæsontarif!D213=Dynamisk!$E$70,Data_sæsontarif!D213=Dynamisk!$E$71),Data_sæsontarif!M213,#N/A)</f>
        <v>#N/A</v>
      </c>
    </row>
    <row r="214" spans="1:28" x14ac:dyDescent="0.15">
      <c r="A214">
        <v>208</v>
      </c>
      <c r="B214">
        <v>208</v>
      </c>
      <c r="C214" t="s">
        <v>263</v>
      </c>
      <c r="D214" t="str">
        <f t="shared" si="23"/>
        <v>07</v>
      </c>
      <c r="E214" s="1">
        <v>19.087500000000002</v>
      </c>
      <c r="F214" s="2">
        <f t="shared" si="18"/>
        <v>0</v>
      </c>
      <c r="G214" s="1">
        <f>Dynamisk!$C$14</f>
        <v>27.397260273972602</v>
      </c>
      <c r="H214" s="1">
        <f t="shared" si="19"/>
        <v>1.1415525114155252</v>
      </c>
      <c r="I214" s="2">
        <f>Dynamisk!$C$15</f>
        <v>34.246575342465754</v>
      </c>
      <c r="J214" s="2">
        <f>F214/$F$4*Dynamisk!$C$16</f>
        <v>0</v>
      </c>
      <c r="K214" s="2">
        <f t="shared" si="20"/>
        <v>0</v>
      </c>
      <c r="L214" s="2">
        <f>F214/$F$4*Dynamisk!$C$17</f>
        <v>0</v>
      </c>
      <c r="M214" s="2">
        <f>(F214/$F$4)*Dynamisk!$C$16+G214</f>
        <v>27.397260273972602</v>
      </c>
      <c r="N214" s="2">
        <f>Dynamisk!$C$20/365</f>
        <v>34.246575342465754</v>
      </c>
      <c r="O214" s="2">
        <f t="shared" si="21"/>
        <v>1.4269406392694064</v>
      </c>
      <c r="P214" s="2">
        <f>(F214/$F$4)*Dynamisk!$C$16+G214</f>
        <v>27.397260273972602</v>
      </c>
      <c r="Q214" s="2">
        <f t="shared" si="22"/>
        <v>61.643835616438352</v>
      </c>
      <c r="R214" s="17">
        <f>IF(P214&lt;=Dynamisk!$F$51,Data_kronologisk!P214,#N/A)</f>
        <v>27.397260273972602</v>
      </c>
      <c r="S214" s="22" t="e">
        <f>IF(AND(P214&gt;=Dynamisk!$F$51,P214&lt;=Dynamisk!$F$50),P214,#N/A)</f>
        <v>#N/A</v>
      </c>
      <c r="T214" s="22" t="e">
        <f>IF(AND(P214&gt;=Dynamisk!$F$50,P214&lt;=Dynamisk!$F$49),P214,#N/A)</f>
        <v>#N/A</v>
      </c>
      <c r="U214" s="23" t="e">
        <f>IF(P214&gt;=Dynamisk!$F$49,P214,#N/A)</f>
        <v>#N/A</v>
      </c>
      <c r="V214" s="17">
        <f>IF(Q214&gt;=Dynamisk!$F$41,Dynamisk!$F$41,Q214)</f>
        <v>61.643835616438352</v>
      </c>
      <c r="W214" s="22" t="e">
        <f>(IF(AND(Q214&gt;=Dynamisk!$F$41,Q214&lt;=Dynamisk!$F$40),Q214,(IF(Q214&gt;Dynamisk!$F$40,Dynamisk!$F$40,#N/A))))-V214</f>
        <v>#N/A</v>
      </c>
      <c r="X214" s="22" t="e">
        <f>(IF(AND(Q214&gt;=Dynamisk!$F$40,Q214&lt;=Dynamisk!$F$39),Q214,(IF(Q214&gt;Dynamisk!$F$39,Dynamisk!$F$39,#N/A))))-W214-V214</f>
        <v>#N/A</v>
      </c>
      <c r="Y214" s="23" t="e">
        <f>(IF(AND(Q214&gt;=Dynamisk!$F$39,Q214&lt;=Dynamisk!$F$38),Q214,(IF(Q214&gt;Dynamisk!$F$38,Dynamisk!$F$38,#N/A))))-W214-V214-X214</f>
        <v>#N/A</v>
      </c>
      <c r="Z214">
        <f>IF(OR(Data_sæsontarif!D214=Dynamisk!$E$76,Data_sæsontarif!D214=Dynamisk!$E$77,Data_sæsontarif!D214=Dynamisk!$E$78,Data_sæsontarif!D214=Dynamisk!$E$79),Data_sæsontarif!M214,#N/A)</f>
        <v>27.397260273972602</v>
      </c>
      <c r="AA214" t="e">
        <f>IF(OR(Data_sæsontarif!D214=Dynamisk!$E$72,Data_sæsontarif!D214=Dynamisk!$E$73,Data_sæsontarif!D214=Dynamisk!$E$74,Data_sæsontarif!D214=Dynamisk!$E$75),Data_sæsontarif!M214,#N/A)</f>
        <v>#N/A</v>
      </c>
      <c r="AB214" t="e">
        <f>IF(OR(Data_sæsontarif!D214=Dynamisk!$E$68,Data_sæsontarif!D214=Dynamisk!$E$69,Data_sæsontarif!D214=Dynamisk!$E$70,Data_sæsontarif!D214=Dynamisk!$E$71),Data_sæsontarif!M214,#N/A)</f>
        <v>#N/A</v>
      </c>
    </row>
    <row r="215" spans="1:28" x14ac:dyDescent="0.15">
      <c r="A215">
        <v>209</v>
      </c>
      <c r="B215">
        <v>209</v>
      </c>
      <c r="C215" t="s">
        <v>264</v>
      </c>
      <c r="D215" t="str">
        <f t="shared" si="23"/>
        <v>07</v>
      </c>
      <c r="E215" s="1">
        <v>17.745833333333334</v>
      </c>
      <c r="F215" s="2">
        <f t="shared" si="18"/>
        <v>0</v>
      </c>
      <c r="G215" s="1">
        <f>Dynamisk!$C$14</f>
        <v>27.397260273972602</v>
      </c>
      <c r="H215" s="1">
        <f t="shared" si="19"/>
        <v>1.1415525114155252</v>
      </c>
      <c r="I215" s="2">
        <f>Dynamisk!$C$15</f>
        <v>34.246575342465754</v>
      </c>
      <c r="J215" s="2">
        <f>F215/$F$4*Dynamisk!$C$16</f>
        <v>0</v>
      </c>
      <c r="K215" s="2">
        <f t="shared" si="20"/>
        <v>0</v>
      </c>
      <c r="L215" s="2">
        <f>F215/$F$4*Dynamisk!$C$17</f>
        <v>0</v>
      </c>
      <c r="M215" s="2">
        <f>(F215/$F$4)*Dynamisk!$C$16+G215</f>
        <v>27.397260273972602</v>
      </c>
      <c r="N215" s="2">
        <f>Dynamisk!$C$20/365</f>
        <v>34.246575342465754</v>
      </c>
      <c r="O215" s="2">
        <f t="shared" si="21"/>
        <v>1.4269406392694064</v>
      </c>
      <c r="P215" s="2">
        <f>(F215/$F$4)*Dynamisk!$C$16+G215</f>
        <v>27.397260273972602</v>
      </c>
      <c r="Q215" s="2">
        <f t="shared" si="22"/>
        <v>61.643835616438352</v>
      </c>
      <c r="R215" s="17">
        <f>IF(P215&lt;=Dynamisk!$F$51,Data_kronologisk!P215,#N/A)</f>
        <v>27.397260273972602</v>
      </c>
      <c r="S215" s="22" t="e">
        <f>IF(AND(P215&gt;=Dynamisk!$F$51,P215&lt;=Dynamisk!$F$50),P215,#N/A)</f>
        <v>#N/A</v>
      </c>
      <c r="T215" s="22" t="e">
        <f>IF(AND(P215&gt;=Dynamisk!$F$50,P215&lt;=Dynamisk!$F$49),P215,#N/A)</f>
        <v>#N/A</v>
      </c>
      <c r="U215" s="23" t="e">
        <f>IF(P215&gt;=Dynamisk!$F$49,P215,#N/A)</f>
        <v>#N/A</v>
      </c>
      <c r="V215" s="17">
        <f>IF(Q215&gt;=Dynamisk!$F$41,Dynamisk!$F$41,Q215)</f>
        <v>61.643835616438352</v>
      </c>
      <c r="W215" s="22" t="e">
        <f>(IF(AND(Q215&gt;=Dynamisk!$F$41,Q215&lt;=Dynamisk!$F$40),Q215,(IF(Q215&gt;Dynamisk!$F$40,Dynamisk!$F$40,#N/A))))-V215</f>
        <v>#N/A</v>
      </c>
      <c r="X215" s="22" t="e">
        <f>(IF(AND(Q215&gt;=Dynamisk!$F$40,Q215&lt;=Dynamisk!$F$39),Q215,(IF(Q215&gt;Dynamisk!$F$39,Dynamisk!$F$39,#N/A))))-W215-V215</f>
        <v>#N/A</v>
      </c>
      <c r="Y215" s="23" t="e">
        <f>(IF(AND(Q215&gt;=Dynamisk!$F$39,Q215&lt;=Dynamisk!$F$38),Q215,(IF(Q215&gt;Dynamisk!$F$38,Dynamisk!$F$38,#N/A))))-W215-V215-X215</f>
        <v>#N/A</v>
      </c>
      <c r="Z215">
        <f>IF(OR(Data_sæsontarif!D215=Dynamisk!$E$76,Data_sæsontarif!D215=Dynamisk!$E$77,Data_sæsontarif!D215=Dynamisk!$E$78,Data_sæsontarif!D215=Dynamisk!$E$79),Data_sæsontarif!M215,#N/A)</f>
        <v>27.397260273972602</v>
      </c>
      <c r="AA215" t="e">
        <f>IF(OR(Data_sæsontarif!D215=Dynamisk!$E$72,Data_sæsontarif!D215=Dynamisk!$E$73,Data_sæsontarif!D215=Dynamisk!$E$74,Data_sæsontarif!D215=Dynamisk!$E$75),Data_sæsontarif!M215,#N/A)</f>
        <v>#N/A</v>
      </c>
      <c r="AB215" t="e">
        <f>IF(OR(Data_sæsontarif!D215=Dynamisk!$E$68,Data_sæsontarif!D215=Dynamisk!$E$69,Data_sæsontarif!D215=Dynamisk!$E$70,Data_sæsontarif!D215=Dynamisk!$E$71),Data_sæsontarif!M215,#N/A)</f>
        <v>#N/A</v>
      </c>
    </row>
    <row r="216" spans="1:28" x14ac:dyDescent="0.15">
      <c r="A216">
        <v>210</v>
      </c>
      <c r="B216">
        <v>210</v>
      </c>
      <c r="C216" t="s">
        <v>265</v>
      </c>
      <c r="D216" t="str">
        <f t="shared" si="23"/>
        <v>07</v>
      </c>
      <c r="E216" s="1">
        <v>17.879166666666666</v>
      </c>
      <c r="F216" s="2">
        <f t="shared" si="18"/>
        <v>0</v>
      </c>
      <c r="G216" s="1">
        <f>Dynamisk!$C$14</f>
        <v>27.397260273972602</v>
      </c>
      <c r="H216" s="1">
        <f t="shared" si="19"/>
        <v>1.1415525114155252</v>
      </c>
      <c r="I216" s="2">
        <f>Dynamisk!$C$15</f>
        <v>34.246575342465754</v>
      </c>
      <c r="J216" s="2">
        <f>F216/$F$4*Dynamisk!$C$16</f>
        <v>0</v>
      </c>
      <c r="K216" s="2">
        <f t="shared" si="20"/>
        <v>0</v>
      </c>
      <c r="L216" s="2">
        <f>F216/$F$4*Dynamisk!$C$17</f>
        <v>0</v>
      </c>
      <c r="M216" s="2">
        <f>(F216/$F$4)*Dynamisk!$C$16+G216</f>
        <v>27.397260273972602</v>
      </c>
      <c r="N216" s="2">
        <f>Dynamisk!$C$20/365</f>
        <v>34.246575342465754</v>
      </c>
      <c r="O216" s="2">
        <f t="shared" si="21"/>
        <v>1.4269406392694064</v>
      </c>
      <c r="P216" s="2">
        <f>(F216/$F$4)*Dynamisk!$C$16+G216</f>
        <v>27.397260273972602</v>
      </c>
      <c r="Q216" s="2">
        <f t="shared" si="22"/>
        <v>61.643835616438352</v>
      </c>
      <c r="R216" s="17">
        <f>IF(P216&lt;=Dynamisk!$F$51,Data_kronologisk!P216,#N/A)</f>
        <v>27.397260273972602</v>
      </c>
      <c r="S216" s="22" t="e">
        <f>IF(AND(P216&gt;=Dynamisk!$F$51,P216&lt;=Dynamisk!$F$50),P216,#N/A)</f>
        <v>#N/A</v>
      </c>
      <c r="T216" s="22" t="e">
        <f>IF(AND(P216&gt;=Dynamisk!$F$50,P216&lt;=Dynamisk!$F$49),P216,#N/A)</f>
        <v>#N/A</v>
      </c>
      <c r="U216" s="23" t="e">
        <f>IF(P216&gt;=Dynamisk!$F$49,P216,#N/A)</f>
        <v>#N/A</v>
      </c>
      <c r="V216" s="17">
        <f>IF(Q216&gt;=Dynamisk!$F$41,Dynamisk!$F$41,Q216)</f>
        <v>61.643835616438352</v>
      </c>
      <c r="W216" s="22" t="e">
        <f>(IF(AND(Q216&gt;=Dynamisk!$F$41,Q216&lt;=Dynamisk!$F$40),Q216,(IF(Q216&gt;Dynamisk!$F$40,Dynamisk!$F$40,#N/A))))-V216</f>
        <v>#N/A</v>
      </c>
      <c r="X216" s="22" t="e">
        <f>(IF(AND(Q216&gt;=Dynamisk!$F$40,Q216&lt;=Dynamisk!$F$39),Q216,(IF(Q216&gt;Dynamisk!$F$39,Dynamisk!$F$39,#N/A))))-W216-V216</f>
        <v>#N/A</v>
      </c>
      <c r="Y216" s="23" t="e">
        <f>(IF(AND(Q216&gt;=Dynamisk!$F$39,Q216&lt;=Dynamisk!$F$38),Q216,(IF(Q216&gt;Dynamisk!$F$38,Dynamisk!$F$38,#N/A))))-W216-V216-X216</f>
        <v>#N/A</v>
      </c>
      <c r="Z216">
        <f>IF(OR(Data_sæsontarif!D216=Dynamisk!$E$76,Data_sæsontarif!D216=Dynamisk!$E$77,Data_sæsontarif!D216=Dynamisk!$E$78,Data_sæsontarif!D216=Dynamisk!$E$79),Data_sæsontarif!M216,#N/A)</f>
        <v>27.397260273972602</v>
      </c>
      <c r="AA216" t="e">
        <f>IF(OR(Data_sæsontarif!D216=Dynamisk!$E$72,Data_sæsontarif!D216=Dynamisk!$E$73,Data_sæsontarif!D216=Dynamisk!$E$74,Data_sæsontarif!D216=Dynamisk!$E$75),Data_sæsontarif!M216,#N/A)</f>
        <v>#N/A</v>
      </c>
      <c r="AB216" t="e">
        <f>IF(OR(Data_sæsontarif!D216=Dynamisk!$E$68,Data_sæsontarif!D216=Dynamisk!$E$69,Data_sæsontarif!D216=Dynamisk!$E$70,Data_sæsontarif!D216=Dynamisk!$E$71),Data_sæsontarif!M216,#N/A)</f>
        <v>#N/A</v>
      </c>
    </row>
    <row r="217" spans="1:28" x14ac:dyDescent="0.15">
      <c r="A217">
        <v>211</v>
      </c>
      <c r="B217">
        <v>211</v>
      </c>
      <c r="C217" t="s">
        <v>266</v>
      </c>
      <c r="D217" t="str">
        <f t="shared" si="23"/>
        <v>07</v>
      </c>
      <c r="E217" s="1">
        <v>17.608333333333331</v>
      </c>
      <c r="F217" s="2">
        <f t="shared" si="18"/>
        <v>0</v>
      </c>
      <c r="G217" s="1">
        <f>Dynamisk!$C$14</f>
        <v>27.397260273972602</v>
      </c>
      <c r="H217" s="1">
        <f t="shared" si="19"/>
        <v>1.1415525114155252</v>
      </c>
      <c r="I217" s="2">
        <f>Dynamisk!$C$15</f>
        <v>34.246575342465754</v>
      </c>
      <c r="J217" s="2">
        <f>F217/$F$4*Dynamisk!$C$16</f>
        <v>0</v>
      </c>
      <c r="K217" s="2">
        <f t="shared" si="20"/>
        <v>0</v>
      </c>
      <c r="L217" s="2">
        <f>F217/$F$4*Dynamisk!$C$17</f>
        <v>0</v>
      </c>
      <c r="M217" s="2">
        <f>(F217/$F$4)*Dynamisk!$C$16+G217</f>
        <v>27.397260273972602</v>
      </c>
      <c r="N217" s="2">
        <f>Dynamisk!$C$20/365</f>
        <v>34.246575342465754</v>
      </c>
      <c r="O217" s="2">
        <f t="shared" si="21"/>
        <v>1.4269406392694064</v>
      </c>
      <c r="P217" s="2">
        <f>(F217/$F$4)*Dynamisk!$C$16+G217</f>
        <v>27.397260273972602</v>
      </c>
      <c r="Q217" s="2">
        <f t="shared" si="22"/>
        <v>61.643835616438352</v>
      </c>
      <c r="R217" s="17">
        <f>IF(P217&lt;=Dynamisk!$F$51,Data_kronologisk!P217,#N/A)</f>
        <v>27.397260273972602</v>
      </c>
      <c r="S217" s="22" t="e">
        <f>IF(AND(P217&gt;=Dynamisk!$F$51,P217&lt;=Dynamisk!$F$50),P217,#N/A)</f>
        <v>#N/A</v>
      </c>
      <c r="T217" s="22" t="e">
        <f>IF(AND(P217&gt;=Dynamisk!$F$50,P217&lt;=Dynamisk!$F$49),P217,#N/A)</f>
        <v>#N/A</v>
      </c>
      <c r="U217" s="23" t="e">
        <f>IF(P217&gt;=Dynamisk!$F$49,P217,#N/A)</f>
        <v>#N/A</v>
      </c>
      <c r="V217" s="17">
        <f>IF(Q217&gt;=Dynamisk!$F$41,Dynamisk!$F$41,Q217)</f>
        <v>61.643835616438352</v>
      </c>
      <c r="W217" s="22" t="e">
        <f>(IF(AND(Q217&gt;=Dynamisk!$F$41,Q217&lt;=Dynamisk!$F$40),Q217,(IF(Q217&gt;Dynamisk!$F$40,Dynamisk!$F$40,#N/A))))-V217</f>
        <v>#N/A</v>
      </c>
      <c r="X217" s="22" t="e">
        <f>(IF(AND(Q217&gt;=Dynamisk!$F$40,Q217&lt;=Dynamisk!$F$39),Q217,(IF(Q217&gt;Dynamisk!$F$39,Dynamisk!$F$39,#N/A))))-W217-V217</f>
        <v>#N/A</v>
      </c>
      <c r="Y217" s="23" t="e">
        <f>(IF(AND(Q217&gt;=Dynamisk!$F$39,Q217&lt;=Dynamisk!$F$38),Q217,(IF(Q217&gt;Dynamisk!$F$38,Dynamisk!$F$38,#N/A))))-W217-V217-X217</f>
        <v>#N/A</v>
      </c>
      <c r="Z217">
        <f>IF(OR(Data_sæsontarif!D217=Dynamisk!$E$76,Data_sæsontarif!D217=Dynamisk!$E$77,Data_sæsontarif!D217=Dynamisk!$E$78,Data_sæsontarif!D217=Dynamisk!$E$79),Data_sæsontarif!M217,#N/A)</f>
        <v>27.397260273972602</v>
      </c>
      <c r="AA217" t="e">
        <f>IF(OR(Data_sæsontarif!D217=Dynamisk!$E$72,Data_sæsontarif!D217=Dynamisk!$E$73,Data_sæsontarif!D217=Dynamisk!$E$74,Data_sæsontarif!D217=Dynamisk!$E$75),Data_sæsontarif!M217,#N/A)</f>
        <v>#N/A</v>
      </c>
      <c r="AB217" t="e">
        <f>IF(OR(Data_sæsontarif!D217=Dynamisk!$E$68,Data_sæsontarif!D217=Dynamisk!$E$69,Data_sæsontarif!D217=Dynamisk!$E$70,Data_sæsontarif!D217=Dynamisk!$E$71),Data_sæsontarif!M217,#N/A)</f>
        <v>#N/A</v>
      </c>
    </row>
    <row r="218" spans="1:28" x14ac:dyDescent="0.15">
      <c r="A218">
        <v>212</v>
      </c>
      <c r="B218">
        <v>212</v>
      </c>
      <c r="C218" t="s">
        <v>267</v>
      </c>
      <c r="D218" t="str">
        <f t="shared" si="23"/>
        <v>07</v>
      </c>
      <c r="E218" s="1">
        <v>16.441666666666659</v>
      </c>
      <c r="F218" s="2">
        <f t="shared" si="18"/>
        <v>0.55833333333334068</v>
      </c>
      <c r="G218" s="1">
        <f>Dynamisk!$C$14</f>
        <v>27.397260273972602</v>
      </c>
      <c r="H218" s="1">
        <f t="shared" si="19"/>
        <v>1.1415525114155252</v>
      </c>
      <c r="I218" s="2">
        <f>Dynamisk!$C$15</f>
        <v>34.246575342465754</v>
      </c>
      <c r="J218" s="2">
        <f>F218/$F$4*Dynamisk!$C$16</f>
        <v>6.7274564315613974</v>
      </c>
      <c r="K218" s="2">
        <f t="shared" si="20"/>
        <v>0.28031068464839154</v>
      </c>
      <c r="L218" s="2">
        <f>F218/$F$4*Dynamisk!$C$17</f>
        <v>8.4093205394517465</v>
      </c>
      <c r="M218" s="2">
        <f>(F218/$F$4)*Dynamisk!$C$16+G218</f>
        <v>34.124716705533999</v>
      </c>
      <c r="N218" s="2">
        <f>Dynamisk!$C$20/365</f>
        <v>34.246575342465754</v>
      </c>
      <c r="O218" s="2">
        <f t="shared" si="21"/>
        <v>1.4269406392694064</v>
      </c>
      <c r="P218" s="2">
        <f>(F218/$F$4)*Dynamisk!$C$16+G218</f>
        <v>34.124716705533999</v>
      </c>
      <c r="Q218" s="2">
        <f t="shared" si="22"/>
        <v>68.371292047999759</v>
      </c>
      <c r="R218" s="17">
        <f>IF(P218&lt;=Dynamisk!$F$51,Data_kronologisk!P218,#N/A)</f>
        <v>34.124716705533999</v>
      </c>
      <c r="S218" s="22" t="e">
        <f>IF(AND(P218&gt;=Dynamisk!$F$51,P218&lt;=Dynamisk!$F$50),P218,#N/A)</f>
        <v>#N/A</v>
      </c>
      <c r="T218" s="22" t="e">
        <f>IF(AND(P218&gt;=Dynamisk!$F$50,P218&lt;=Dynamisk!$F$49),P218,#N/A)</f>
        <v>#N/A</v>
      </c>
      <c r="U218" s="23" t="e">
        <f>IF(P218&gt;=Dynamisk!$F$49,P218,#N/A)</f>
        <v>#N/A</v>
      </c>
      <c r="V218" s="17">
        <f>IF(Q218&gt;=Dynamisk!$F$41,Dynamisk!$F$41,Q218)</f>
        <v>68.371292047999759</v>
      </c>
      <c r="W218" s="22" t="e">
        <f>(IF(AND(Q218&gt;=Dynamisk!$F$41,Q218&lt;=Dynamisk!$F$40),Q218,(IF(Q218&gt;Dynamisk!$F$40,Dynamisk!$F$40,#N/A))))-V218</f>
        <v>#N/A</v>
      </c>
      <c r="X218" s="22" t="e">
        <f>(IF(AND(Q218&gt;=Dynamisk!$F$40,Q218&lt;=Dynamisk!$F$39),Q218,(IF(Q218&gt;Dynamisk!$F$39,Dynamisk!$F$39,#N/A))))-W218-V218</f>
        <v>#N/A</v>
      </c>
      <c r="Y218" s="23" t="e">
        <f>(IF(AND(Q218&gt;=Dynamisk!$F$39,Q218&lt;=Dynamisk!$F$38),Q218,(IF(Q218&gt;Dynamisk!$F$38,Dynamisk!$F$38,#N/A))))-W218-V218-X218</f>
        <v>#N/A</v>
      </c>
      <c r="Z218">
        <f>IF(OR(Data_sæsontarif!D218=Dynamisk!$E$76,Data_sæsontarif!D218=Dynamisk!$E$77,Data_sæsontarif!D218=Dynamisk!$E$78,Data_sæsontarif!D218=Dynamisk!$E$79),Data_sæsontarif!M218,#N/A)</f>
        <v>34.124716705533999</v>
      </c>
      <c r="AA218" t="e">
        <f>IF(OR(Data_sæsontarif!D218=Dynamisk!$E$72,Data_sæsontarif!D218=Dynamisk!$E$73,Data_sæsontarif!D218=Dynamisk!$E$74,Data_sæsontarif!D218=Dynamisk!$E$75),Data_sæsontarif!M218,#N/A)</f>
        <v>#N/A</v>
      </c>
      <c r="AB218" t="e">
        <f>IF(OR(Data_sæsontarif!D218=Dynamisk!$E$68,Data_sæsontarif!D218=Dynamisk!$E$69,Data_sæsontarif!D218=Dynamisk!$E$70,Data_sæsontarif!D218=Dynamisk!$E$71),Data_sæsontarif!M218,#N/A)</f>
        <v>#N/A</v>
      </c>
    </row>
    <row r="219" spans="1:28" x14ac:dyDescent="0.15">
      <c r="A219">
        <v>213</v>
      </c>
      <c r="B219">
        <v>213</v>
      </c>
      <c r="C219" t="s">
        <v>268</v>
      </c>
      <c r="D219" t="str">
        <f t="shared" si="23"/>
        <v>08</v>
      </c>
      <c r="E219" s="1">
        <v>16.487500000000001</v>
      </c>
      <c r="F219" s="2">
        <f t="shared" si="18"/>
        <v>0.51249999999999929</v>
      </c>
      <c r="G219" s="1">
        <f>Dynamisk!$C$14</f>
        <v>27.397260273972602</v>
      </c>
      <c r="H219" s="1">
        <f t="shared" si="19"/>
        <v>1.1415525114155252</v>
      </c>
      <c r="I219" s="2">
        <f>Dynamisk!$C$15</f>
        <v>34.246575342465754</v>
      </c>
      <c r="J219" s="2">
        <f>F219/$F$4*Dynamisk!$C$16</f>
        <v>6.1752025453883572</v>
      </c>
      <c r="K219" s="2">
        <f t="shared" si="20"/>
        <v>0.2573001060578482</v>
      </c>
      <c r="L219" s="2">
        <f>F219/$F$4*Dynamisk!$C$17</f>
        <v>7.719003181735447</v>
      </c>
      <c r="M219" s="2">
        <f>(F219/$F$4)*Dynamisk!$C$16+G219</f>
        <v>33.572462819360958</v>
      </c>
      <c r="N219" s="2">
        <f>Dynamisk!$C$20/365</f>
        <v>34.246575342465754</v>
      </c>
      <c r="O219" s="2">
        <f t="shared" si="21"/>
        <v>1.4269406392694064</v>
      </c>
      <c r="P219" s="2">
        <f>(F219/$F$4)*Dynamisk!$C$16+G219</f>
        <v>33.572462819360958</v>
      </c>
      <c r="Q219" s="2">
        <f t="shared" si="22"/>
        <v>67.819038161826711</v>
      </c>
      <c r="R219" s="17">
        <f>IF(P219&lt;=Dynamisk!$F$51,Data_kronologisk!P219,#N/A)</f>
        <v>33.572462819360958</v>
      </c>
      <c r="S219" s="22" t="e">
        <f>IF(AND(P219&gt;=Dynamisk!$F$51,P219&lt;=Dynamisk!$F$50),P219,#N/A)</f>
        <v>#N/A</v>
      </c>
      <c r="T219" s="22" t="e">
        <f>IF(AND(P219&gt;=Dynamisk!$F$50,P219&lt;=Dynamisk!$F$49),P219,#N/A)</f>
        <v>#N/A</v>
      </c>
      <c r="U219" s="23" t="e">
        <f>IF(P219&gt;=Dynamisk!$F$49,P219,#N/A)</f>
        <v>#N/A</v>
      </c>
      <c r="V219" s="17">
        <f>IF(Q219&gt;=Dynamisk!$F$41,Dynamisk!$F$41,Q219)</f>
        <v>67.819038161826711</v>
      </c>
      <c r="W219" s="22" t="e">
        <f>(IF(AND(Q219&gt;=Dynamisk!$F$41,Q219&lt;=Dynamisk!$F$40),Q219,(IF(Q219&gt;Dynamisk!$F$40,Dynamisk!$F$40,#N/A))))-V219</f>
        <v>#N/A</v>
      </c>
      <c r="X219" s="22" t="e">
        <f>(IF(AND(Q219&gt;=Dynamisk!$F$40,Q219&lt;=Dynamisk!$F$39),Q219,(IF(Q219&gt;Dynamisk!$F$39,Dynamisk!$F$39,#N/A))))-W219-V219</f>
        <v>#N/A</v>
      </c>
      <c r="Y219" s="23" t="e">
        <f>(IF(AND(Q219&gt;=Dynamisk!$F$39,Q219&lt;=Dynamisk!$F$38),Q219,(IF(Q219&gt;Dynamisk!$F$38,Dynamisk!$F$38,#N/A))))-W219-V219-X219</f>
        <v>#N/A</v>
      </c>
      <c r="Z219">
        <f>IF(OR(Data_sæsontarif!D219=Dynamisk!$E$76,Data_sæsontarif!D219=Dynamisk!$E$77,Data_sæsontarif!D219=Dynamisk!$E$78,Data_sæsontarif!D219=Dynamisk!$E$79),Data_sæsontarif!M219,#N/A)</f>
        <v>33.572462819360958</v>
      </c>
      <c r="AA219" t="e">
        <f>IF(OR(Data_sæsontarif!D219=Dynamisk!$E$72,Data_sæsontarif!D219=Dynamisk!$E$73,Data_sæsontarif!D219=Dynamisk!$E$74,Data_sæsontarif!D219=Dynamisk!$E$75),Data_sæsontarif!M219,#N/A)</f>
        <v>#N/A</v>
      </c>
      <c r="AB219" t="e">
        <f>IF(OR(Data_sæsontarif!D219=Dynamisk!$E$68,Data_sæsontarif!D219=Dynamisk!$E$69,Data_sæsontarif!D219=Dynamisk!$E$70,Data_sæsontarif!D219=Dynamisk!$E$71),Data_sæsontarif!M219,#N/A)</f>
        <v>#N/A</v>
      </c>
    </row>
    <row r="220" spans="1:28" x14ac:dyDescent="0.15">
      <c r="A220">
        <v>214</v>
      </c>
      <c r="B220">
        <v>214</v>
      </c>
      <c r="C220" t="s">
        <v>269</v>
      </c>
      <c r="D220" t="str">
        <f t="shared" si="23"/>
        <v>08</v>
      </c>
      <c r="E220" s="1">
        <v>20.345833333333328</v>
      </c>
      <c r="F220" s="2">
        <f t="shared" si="18"/>
        <v>0</v>
      </c>
      <c r="G220" s="1">
        <f>Dynamisk!$C$14</f>
        <v>27.397260273972602</v>
      </c>
      <c r="H220" s="1">
        <f t="shared" si="19"/>
        <v>1.1415525114155252</v>
      </c>
      <c r="I220" s="2">
        <f>Dynamisk!$C$15</f>
        <v>34.246575342465754</v>
      </c>
      <c r="J220" s="2">
        <f>F220/$F$4*Dynamisk!$C$16</f>
        <v>0</v>
      </c>
      <c r="K220" s="2">
        <f t="shared" si="20"/>
        <v>0</v>
      </c>
      <c r="L220" s="2">
        <f>F220/$F$4*Dynamisk!$C$17</f>
        <v>0</v>
      </c>
      <c r="M220" s="2">
        <f>(F220/$F$4)*Dynamisk!$C$16+G220</f>
        <v>27.397260273972602</v>
      </c>
      <c r="N220" s="2">
        <f>Dynamisk!$C$20/365</f>
        <v>34.246575342465754</v>
      </c>
      <c r="O220" s="2">
        <f t="shared" si="21"/>
        <v>1.4269406392694064</v>
      </c>
      <c r="P220" s="2">
        <f>(F220/$F$4)*Dynamisk!$C$16+G220</f>
        <v>27.397260273972602</v>
      </c>
      <c r="Q220" s="2">
        <f t="shared" si="22"/>
        <v>61.643835616438352</v>
      </c>
      <c r="R220" s="17">
        <f>IF(P220&lt;=Dynamisk!$F$51,Data_kronologisk!P220,#N/A)</f>
        <v>27.397260273972602</v>
      </c>
      <c r="S220" s="22" t="e">
        <f>IF(AND(P220&gt;=Dynamisk!$F$51,P220&lt;=Dynamisk!$F$50),P220,#N/A)</f>
        <v>#N/A</v>
      </c>
      <c r="T220" s="22" t="e">
        <f>IF(AND(P220&gt;=Dynamisk!$F$50,P220&lt;=Dynamisk!$F$49),P220,#N/A)</f>
        <v>#N/A</v>
      </c>
      <c r="U220" s="23" t="e">
        <f>IF(P220&gt;=Dynamisk!$F$49,P220,#N/A)</f>
        <v>#N/A</v>
      </c>
      <c r="V220" s="17">
        <f>IF(Q220&gt;=Dynamisk!$F$41,Dynamisk!$F$41,Q220)</f>
        <v>61.643835616438352</v>
      </c>
      <c r="W220" s="22" t="e">
        <f>(IF(AND(Q220&gt;=Dynamisk!$F$41,Q220&lt;=Dynamisk!$F$40),Q220,(IF(Q220&gt;Dynamisk!$F$40,Dynamisk!$F$40,#N/A))))-V220</f>
        <v>#N/A</v>
      </c>
      <c r="X220" s="22" t="e">
        <f>(IF(AND(Q220&gt;=Dynamisk!$F$40,Q220&lt;=Dynamisk!$F$39),Q220,(IF(Q220&gt;Dynamisk!$F$39,Dynamisk!$F$39,#N/A))))-W220-V220</f>
        <v>#N/A</v>
      </c>
      <c r="Y220" s="23" t="e">
        <f>(IF(AND(Q220&gt;=Dynamisk!$F$39,Q220&lt;=Dynamisk!$F$38),Q220,(IF(Q220&gt;Dynamisk!$F$38,Dynamisk!$F$38,#N/A))))-W220-V220-X220</f>
        <v>#N/A</v>
      </c>
      <c r="Z220">
        <f>IF(OR(Data_sæsontarif!D220=Dynamisk!$E$76,Data_sæsontarif!D220=Dynamisk!$E$77,Data_sæsontarif!D220=Dynamisk!$E$78,Data_sæsontarif!D220=Dynamisk!$E$79),Data_sæsontarif!M220,#N/A)</f>
        <v>27.397260273972602</v>
      </c>
      <c r="AA220" t="e">
        <f>IF(OR(Data_sæsontarif!D220=Dynamisk!$E$72,Data_sæsontarif!D220=Dynamisk!$E$73,Data_sæsontarif!D220=Dynamisk!$E$74,Data_sæsontarif!D220=Dynamisk!$E$75),Data_sæsontarif!M220,#N/A)</f>
        <v>#N/A</v>
      </c>
      <c r="AB220" t="e">
        <f>IF(OR(Data_sæsontarif!D220=Dynamisk!$E$68,Data_sæsontarif!D220=Dynamisk!$E$69,Data_sæsontarif!D220=Dynamisk!$E$70,Data_sæsontarif!D220=Dynamisk!$E$71),Data_sæsontarif!M220,#N/A)</f>
        <v>#N/A</v>
      </c>
    </row>
    <row r="221" spans="1:28" x14ac:dyDescent="0.15">
      <c r="A221">
        <v>215</v>
      </c>
      <c r="B221">
        <v>215</v>
      </c>
      <c r="C221" t="s">
        <v>270</v>
      </c>
      <c r="D221" t="str">
        <f t="shared" si="23"/>
        <v>08</v>
      </c>
      <c r="E221" s="1">
        <v>17.216666666666665</v>
      </c>
      <c r="F221" s="2">
        <f t="shared" si="18"/>
        <v>0</v>
      </c>
      <c r="G221" s="1">
        <f>Dynamisk!$C$14</f>
        <v>27.397260273972602</v>
      </c>
      <c r="H221" s="1">
        <f t="shared" si="19"/>
        <v>1.1415525114155252</v>
      </c>
      <c r="I221" s="2">
        <f>Dynamisk!$C$15</f>
        <v>34.246575342465754</v>
      </c>
      <c r="J221" s="2">
        <f>F221/$F$4*Dynamisk!$C$16</f>
        <v>0</v>
      </c>
      <c r="K221" s="2">
        <f t="shared" si="20"/>
        <v>0</v>
      </c>
      <c r="L221" s="2">
        <f>F221/$F$4*Dynamisk!$C$17</f>
        <v>0</v>
      </c>
      <c r="M221" s="2">
        <f>(F221/$F$4)*Dynamisk!$C$16+G221</f>
        <v>27.397260273972602</v>
      </c>
      <c r="N221" s="2">
        <f>Dynamisk!$C$20/365</f>
        <v>34.246575342465754</v>
      </c>
      <c r="O221" s="2">
        <f t="shared" si="21"/>
        <v>1.4269406392694064</v>
      </c>
      <c r="P221" s="2">
        <f>(F221/$F$4)*Dynamisk!$C$16+G221</f>
        <v>27.397260273972602</v>
      </c>
      <c r="Q221" s="2">
        <f t="shared" si="22"/>
        <v>61.643835616438352</v>
      </c>
      <c r="R221" s="17">
        <f>IF(P221&lt;=Dynamisk!$F$51,Data_kronologisk!P221,#N/A)</f>
        <v>27.397260273972602</v>
      </c>
      <c r="S221" s="22" t="e">
        <f>IF(AND(P221&gt;=Dynamisk!$F$51,P221&lt;=Dynamisk!$F$50),P221,#N/A)</f>
        <v>#N/A</v>
      </c>
      <c r="T221" s="22" t="e">
        <f>IF(AND(P221&gt;=Dynamisk!$F$50,P221&lt;=Dynamisk!$F$49),P221,#N/A)</f>
        <v>#N/A</v>
      </c>
      <c r="U221" s="23" t="e">
        <f>IF(P221&gt;=Dynamisk!$F$49,P221,#N/A)</f>
        <v>#N/A</v>
      </c>
      <c r="V221" s="17">
        <f>IF(Q221&gt;=Dynamisk!$F$41,Dynamisk!$F$41,Q221)</f>
        <v>61.643835616438352</v>
      </c>
      <c r="W221" s="22" t="e">
        <f>(IF(AND(Q221&gt;=Dynamisk!$F$41,Q221&lt;=Dynamisk!$F$40),Q221,(IF(Q221&gt;Dynamisk!$F$40,Dynamisk!$F$40,#N/A))))-V221</f>
        <v>#N/A</v>
      </c>
      <c r="X221" s="22" t="e">
        <f>(IF(AND(Q221&gt;=Dynamisk!$F$40,Q221&lt;=Dynamisk!$F$39),Q221,(IF(Q221&gt;Dynamisk!$F$39,Dynamisk!$F$39,#N/A))))-W221-V221</f>
        <v>#N/A</v>
      </c>
      <c r="Y221" s="23" t="e">
        <f>(IF(AND(Q221&gt;=Dynamisk!$F$39,Q221&lt;=Dynamisk!$F$38),Q221,(IF(Q221&gt;Dynamisk!$F$38,Dynamisk!$F$38,#N/A))))-W221-V221-X221</f>
        <v>#N/A</v>
      </c>
      <c r="Z221">
        <f>IF(OR(Data_sæsontarif!D221=Dynamisk!$E$76,Data_sæsontarif!D221=Dynamisk!$E$77,Data_sæsontarif!D221=Dynamisk!$E$78,Data_sæsontarif!D221=Dynamisk!$E$79),Data_sæsontarif!M221,#N/A)</f>
        <v>27.397260273972602</v>
      </c>
      <c r="AA221" t="e">
        <f>IF(OR(Data_sæsontarif!D221=Dynamisk!$E$72,Data_sæsontarif!D221=Dynamisk!$E$73,Data_sæsontarif!D221=Dynamisk!$E$74,Data_sæsontarif!D221=Dynamisk!$E$75),Data_sæsontarif!M221,#N/A)</f>
        <v>#N/A</v>
      </c>
      <c r="AB221" t="e">
        <f>IF(OR(Data_sæsontarif!D221=Dynamisk!$E$68,Data_sæsontarif!D221=Dynamisk!$E$69,Data_sæsontarif!D221=Dynamisk!$E$70,Data_sæsontarif!D221=Dynamisk!$E$71),Data_sæsontarif!M221,#N/A)</f>
        <v>#N/A</v>
      </c>
    </row>
    <row r="222" spans="1:28" x14ac:dyDescent="0.15">
      <c r="A222">
        <v>216</v>
      </c>
      <c r="B222">
        <v>216</v>
      </c>
      <c r="C222" t="s">
        <v>271</v>
      </c>
      <c r="D222" t="str">
        <f t="shared" si="23"/>
        <v>08</v>
      </c>
      <c r="E222" s="1">
        <v>17.158333333333335</v>
      </c>
      <c r="F222" s="2">
        <f t="shared" si="18"/>
        <v>0</v>
      </c>
      <c r="G222" s="1">
        <f>Dynamisk!$C$14</f>
        <v>27.397260273972602</v>
      </c>
      <c r="H222" s="1">
        <f t="shared" si="19"/>
        <v>1.1415525114155252</v>
      </c>
      <c r="I222" s="2">
        <f>Dynamisk!$C$15</f>
        <v>34.246575342465754</v>
      </c>
      <c r="J222" s="2">
        <f>F222/$F$4*Dynamisk!$C$16</f>
        <v>0</v>
      </c>
      <c r="K222" s="2">
        <f t="shared" si="20"/>
        <v>0</v>
      </c>
      <c r="L222" s="2">
        <f>F222/$F$4*Dynamisk!$C$17</f>
        <v>0</v>
      </c>
      <c r="M222" s="2">
        <f>(F222/$F$4)*Dynamisk!$C$16+G222</f>
        <v>27.397260273972602</v>
      </c>
      <c r="N222" s="2">
        <f>Dynamisk!$C$20/365</f>
        <v>34.246575342465754</v>
      </c>
      <c r="O222" s="2">
        <f t="shared" si="21"/>
        <v>1.4269406392694064</v>
      </c>
      <c r="P222" s="2">
        <f>(F222/$F$4)*Dynamisk!$C$16+G222</f>
        <v>27.397260273972602</v>
      </c>
      <c r="Q222" s="2">
        <f t="shared" si="22"/>
        <v>61.643835616438352</v>
      </c>
      <c r="R222" s="17">
        <f>IF(P222&lt;=Dynamisk!$F$51,Data_kronologisk!P222,#N/A)</f>
        <v>27.397260273972602</v>
      </c>
      <c r="S222" s="22" t="e">
        <f>IF(AND(P222&gt;=Dynamisk!$F$51,P222&lt;=Dynamisk!$F$50),P222,#N/A)</f>
        <v>#N/A</v>
      </c>
      <c r="T222" s="22" t="e">
        <f>IF(AND(P222&gt;=Dynamisk!$F$50,P222&lt;=Dynamisk!$F$49),P222,#N/A)</f>
        <v>#N/A</v>
      </c>
      <c r="U222" s="23" t="e">
        <f>IF(P222&gt;=Dynamisk!$F$49,P222,#N/A)</f>
        <v>#N/A</v>
      </c>
      <c r="V222" s="17">
        <f>IF(Q222&gt;=Dynamisk!$F$41,Dynamisk!$F$41,Q222)</f>
        <v>61.643835616438352</v>
      </c>
      <c r="W222" s="22" t="e">
        <f>(IF(AND(Q222&gt;=Dynamisk!$F$41,Q222&lt;=Dynamisk!$F$40),Q222,(IF(Q222&gt;Dynamisk!$F$40,Dynamisk!$F$40,#N/A))))-V222</f>
        <v>#N/A</v>
      </c>
      <c r="X222" s="22" t="e">
        <f>(IF(AND(Q222&gt;=Dynamisk!$F$40,Q222&lt;=Dynamisk!$F$39),Q222,(IF(Q222&gt;Dynamisk!$F$39,Dynamisk!$F$39,#N/A))))-W222-V222</f>
        <v>#N/A</v>
      </c>
      <c r="Y222" s="23" t="e">
        <f>(IF(AND(Q222&gt;=Dynamisk!$F$39,Q222&lt;=Dynamisk!$F$38),Q222,(IF(Q222&gt;Dynamisk!$F$38,Dynamisk!$F$38,#N/A))))-W222-V222-X222</f>
        <v>#N/A</v>
      </c>
      <c r="Z222">
        <f>IF(OR(Data_sæsontarif!D222=Dynamisk!$E$76,Data_sæsontarif!D222=Dynamisk!$E$77,Data_sæsontarif!D222=Dynamisk!$E$78,Data_sæsontarif!D222=Dynamisk!$E$79),Data_sæsontarif!M222,#N/A)</f>
        <v>27.397260273972602</v>
      </c>
      <c r="AA222" t="e">
        <f>IF(OR(Data_sæsontarif!D222=Dynamisk!$E$72,Data_sæsontarif!D222=Dynamisk!$E$73,Data_sæsontarif!D222=Dynamisk!$E$74,Data_sæsontarif!D222=Dynamisk!$E$75),Data_sæsontarif!M222,#N/A)</f>
        <v>#N/A</v>
      </c>
      <c r="AB222" t="e">
        <f>IF(OR(Data_sæsontarif!D222=Dynamisk!$E$68,Data_sæsontarif!D222=Dynamisk!$E$69,Data_sæsontarif!D222=Dynamisk!$E$70,Data_sæsontarif!D222=Dynamisk!$E$71),Data_sæsontarif!M222,#N/A)</f>
        <v>#N/A</v>
      </c>
    </row>
    <row r="223" spans="1:28" x14ac:dyDescent="0.15">
      <c r="A223">
        <v>217</v>
      </c>
      <c r="B223">
        <v>217</v>
      </c>
      <c r="C223" t="s">
        <v>272</v>
      </c>
      <c r="D223" t="str">
        <f t="shared" si="23"/>
        <v>08</v>
      </c>
      <c r="E223" s="1">
        <v>18.341666666666665</v>
      </c>
      <c r="F223" s="2">
        <f t="shared" si="18"/>
        <v>0</v>
      </c>
      <c r="G223" s="1">
        <f>Dynamisk!$C$14</f>
        <v>27.397260273972602</v>
      </c>
      <c r="H223" s="1">
        <f t="shared" si="19"/>
        <v>1.1415525114155252</v>
      </c>
      <c r="I223" s="2">
        <f>Dynamisk!$C$15</f>
        <v>34.246575342465754</v>
      </c>
      <c r="J223" s="2">
        <f>F223/$F$4*Dynamisk!$C$16</f>
        <v>0</v>
      </c>
      <c r="K223" s="2">
        <f t="shared" si="20"/>
        <v>0</v>
      </c>
      <c r="L223" s="2">
        <f>F223/$F$4*Dynamisk!$C$17</f>
        <v>0</v>
      </c>
      <c r="M223" s="2">
        <f>(F223/$F$4)*Dynamisk!$C$16+G223</f>
        <v>27.397260273972602</v>
      </c>
      <c r="N223" s="2">
        <f>Dynamisk!$C$20/365</f>
        <v>34.246575342465754</v>
      </c>
      <c r="O223" s="2">
        <f t="shared" si="21"/>
        <v>1.4269406392694064</v>
      </c>
      <c r="P223" s="2">
        <f>(F223/$F$4)*Dynamisk!$C$16+G223</f>
        <v>27.397260273972602</v>
      </c>
      <c r="Q223" s="2">
        <f t="shared" si="22"/>
        <v>61.643835616438352</v>
      </c>
      <c r="R223" s="17">
        <f>IF(P223&lt;=Dynamisk!$F$51,Data_kronologisk!P223,#N/A)</f>
        <v>27.397260273972602</v>
      </c>
      <c r="S223" s="22" t="e">
        <f>IF(AND(P223&gt;=Dynamisk!$F$51,P223&lt;=Dynamisk!$F$50),P223,#N/A)</f>
        <v>#N/A</v>
      </c>
      <c r="T223" s="22" t="e">
        <f>IF(AND(P223&gt;=Dynamisk!$F$50,P223&lt;=Dynamisk!$F$49),P223,#N/A)</f>
        <v>#N/A</v>
      </c>
      <c r="U223" s="23" t="e">
        <f>IF(P223&gt;=Dynamisk!$F$49,P223,#N/A)</f>
        <v>#N/A</v>
      </c>
      <c r="V223" s="17">
        <f>IF(Q223&gt;=Dynamisk!$F$41,Dynamisk!$F$41,Q223)</f>
        <v>61.643835616438352</v>
      </c>
      <c r="W223" s="22" t="e">
        <f>(IF(AND(Q223&gt;=Dynamisk!$F$41,Q223&lt;=Dynamisk!$F$40),Q223,(IF(Q223&gt;Dynamisk!$F$40,Dynamisk!$F$40,#N/A))))-V223</f>
        <v>#N/A</v>
      </c>
      <c r="X223" s="22" t="e">
        <f>(IF(AND(Q223&gt;=Dynamisk!$F$40,Q223&lt;=Dynamisk!$F$39),Q223,(IF(Q223&gt;Dynamisk!$F$39,Dynamisk!$F$39,#N/A))))-W223-V223</f>
        <v>#N/A</v>
      </c>
      <c r="Y223" s="23" t="e">
        <f>(IF(AND(Q223&gt;=Dynamisk!$F$39,Q223&lt;=Dynamisk!$F$38),Q223,(IF(Q223&gt;Dynamisk!$F$38,Dynamisk!$F$38,#N/A))))-W223-V223-X223</f>
        <v>#N/A</v>
      </c>
      <c r="Z223">
        <f>IF(OR(Data_sæsontarif!D223=Dynamisk!$E$76,Data_sæsontarif!D223=Dynamisk!$E$77,Data_sæsontarif!D223=Dynamisk!$E$78,Data_sæsontarif!D223=Dynamisk!$E$79),Data_sæsontarif!M223,#N/A)</f>
        <v>27.397260273972602</v>
      </c>
      <c r="AA223" t="e">
        <f>IF(OR(Data_sæsontarif!D223=Dynamisk!$E$72,Data_sæsontarif!D223=Dynamisk!$E$73,Data_sæsontarif!D223=Dynamisk!$E$74,Data_sæsontarif!D223=Dynamisk!$E$75),Data_sæsontarif!M223,#N/A)</f>
        <v>#N/A</v>
      </c>
      <c r="AB223" t="e">
        <f>IF(OR(Data_sæsontarif!D223=Dynamisk!$E$68,Data_sæsontarif!D223=Dynamisk!$E$69,Data_sæsontarif!D223=Dynamisk!$E$70,Data_sæsontarif!D223=Dynamisk!$E$71),Data_sæsontarif!M223,#N/A)</f>
        <v>#N/A</v>
      </c>
    </row>
    <row r="224" spans="1:28" x14ac:dyDescent="0.15">
      <c r="A224">
        <v>218</v>
      </c>
      <c r="B224">
        <v>218</v>
      </c>
      <c r="C224" t="s">
        <v>273</v>
      </c>
      <c r="D224" t="str">
        <f t="shared" si="23"/>
        <v>08</v>
      </c>
      <c r="E224" s="1">
        <v>19.537499999999998</v>
      </c>
      <c r="F224" s="2">
        <f t="shared" si="18"/>
        <v>0</v>
      </c>
      <c r="G224" s="1">
        <f>Dynamisk!$C$14</f>
        <v>27.397260273972602</v>
      </c>
      <c r="H224" s="1">
        <f t="shared" si="19"/>
        <v>1.1415525114155252</v>
      </c>
      <c r="I224" s="2">
        <f>Dynamisk!$C$15</f>
        <v>34.246575342465754</v>
      </c>
      <c r="J224" s="2">
        <f>F224/$F$4*Dynamisk!$C$16</f>
        <v>0</v>
      </c>
      <c r="K224" s="2">
        <f t="shared" si="20"/>
        <v>0</v>
      </c>
      <c r="L224" s="2">
        <f>F224/$F$4*Dynamisk!$C$17</f>
        <v>0</v>
      </c>
      <c r="M224" s="2">
        <f>(F224/$F$4)*Dynamisk!$C$16+G224</f>
        <v>27.397260273972602</v>
      </c>
      <c r="N224" s="2">
        <f>Dynamisk!$C$20/365</f>
        <v>34.246575342465754</v>
      </c>
      <c r="O224" s="2">
        <f t="shared" si="21"/>
        <v>1.4269406392694064</v>
      </c>
      <c r="P224" s="2">
        <f>(F224/$F$4)*Dynamisk!$C$16+G224</f>
        <v>27.397260273972602</v>
      </c>
      <c r="Q224" s="2">
        <f t="shared" si="22"/>
        <v>61.643835616438352</v>
      </c>
      <c r="R224" s="17">
        <f>IF(P224&lt;=Dynamisk!$F$51,Data_kronologisk!P224,#N/A)</f>
        <v>27.397260273972602</v>
      </c>
      <c r="S224" s="22" t="e">
        <f>IF(AND(P224&gt;=Dynamisk!$F$51,P224&lt;=Dynamisk!$F$50),P224,#N/A)</f>
        <v>#N/A</v>
      </c>
      <c r="T224" s="22" t="e">
        <f>IF(AND(P224&gt;=Dynamisk!$F$50,P224&lt;=Dynamisk!$F$49),P224,#N/A)</f>
        <v>#N/A</v>
      </c>
      <c r="U224" s="23" t="e">
        <f>IF(P224&gt;=Dynamisk!$F$49,P224,#N/A)</f>
        <v>#N/A</v>
      </c>
      <c r="V224" s="17">
        <f>IF(Q224&gt;=Dynamisk!$F$41,Dynamisk!$F$41,Q224)</f>
        <v>61.643835616438352</v>
      </c>
      <c r="W224" s="22" t="e">
        <f>(IF(AND(Q224&gt;=Dynamisk!$F$41,Q224&lt;=Dynamisk!$F$40),Q224,(IF(Q224&gt;Dynamisk!$F$40,Dynamisk!$F$40,#N/A))))-V224</f>
        <v>#N/A</v>
      </c>
      <c r="X224" s="22" t="e">
        <f>(IF(AND(Q224&gt;=Dynamisk!$F$40,Q224&lt;=Dynamisk!$F$39),Q224,(IF(Q224&gt;Dynamisk!$F$39,Dynamisk!$F$39,#N/A))))-W224-V224</f>
        <v>#N/A</v>
      </c>
      <c r="Y224" s="23" t="e">
        <f>(IF(AND(Q224&gt;=Dynamisk!$F$39,Q224&lt;=Dynamisk!$F$38),Q224,(IF(Q224&gt;Dynamisk!$F$38,Dynamisk!$F$38,#N/A))))-W224-V224-X224</f>
        <v>#N/A</v>
      </c>
      <c r="Z224">
        <f>IF(OR(Data_sæsontarif!D224=Dynamisk!$E$76,Data_sæsontarif!D224=Dynamisk!$E$77,Data_sæsontarif!D224=Dynamisk!$E$78,Data_sæsontarif!D224=Dynamisk!$E$79),Data_sæsontarif!M224,#N/A)</f>
        <v>27.397260273972602</v>
      </c>
      <c r="AA224" t="e">
        <f>IF(OR(Data_sæsontarif!D224=Dynamisk!$E$72,Data_sæsontarif!D224=Dynamisk!$E$73,Data_sæsontarif!D224=Dynamisk!$E$74,Data_sæsontarif!D224=Dynamisk!$E$75),Data_sæsontarif!M224,#N/A)</f>
        <v>#N/A</v>
      </c>
      <c r="AB224" t="e">
        <f>IF(OR(Data_sæsontarif!D224=Dynamisk!$E$68,Data_sæsontarif!D224=Dynamisk!$E$69,Data_sæsontarif!D224=Dynamisk!$E$70,Data_sæsontarif!D224=Dynamisk!$E$71),Data_sæsontarif!M224,#N/A)</f>
        <v>#N/A</v>
      </c>
    </row>
    <row r="225" spans="1:28" x14ac:dyDescent="0.15">
      <c r="A225">
        <v>219</v>
      </c>
      <c r="B225">
        <v>219</v>
      </c>
      <c r="C225" t="s">
        <v>274</v>
      </c>
      <c r="D225" t="str">
        <f t="shared" si="23"/>
        <v>08</v>
      </c>
      <c r="E225" s="1">
        <v>20.029166666666669</v>
      </c>
      <c r="F225" s="2">
        <f t="shared" si="18"/>
        <v>0</v>
      </c>
      <c r="G225" s="1">
        <f>Dynamisk!$C$14</f>
        <v>27.397260273972602</v>
      </c>
      <c r="H225" s="1">
        <f t="shared" si="19"/>
        <v>1.1415525114155252</v>
      </c>
      <c r="I225" s="2">
        <f>Dynamisk!$C$15</f>
        <v>34.246575342465754</v>
      </c>
      <c r="J225" s="2">
        <f>F225/$F$4*Dynamisk!$C$16</f>
        <v>0</v>
      </c>
      <c r="K225" s="2">
        <f t="shared" si="20"/>
        <v>0</v>
      </c>
      <c r="L225" s="2">
        <f>F225/$F$4*Dynamisk!$C$17</f>
        <v>0</v>
      </c>
      <c r="M225" s="2">
        <f>(F225/$F$4)*Dynamisk!$C$16+G225</f>
        <v>27.397260273972602</v>
      </c>
      <c r="N225" s="2">
        <f>Dynamisk!$C$20/365</f>
        <v>34.246575342465754</v>
      </c>
      <c r="O225" s="2">
        <f t="shared" si="21"/>
        <v>1.4269406392694064</v>
      </c>
      <c r="P225" s="2">
        <f>(F225/$F$4)*Dynamisk!$C$16+G225</f>
        <v>27.397260273972602</v>
      </c>
      <c r="Q225" s="2">
        <f t="shared" si="22"/>
        <v>61.643835616438352</v>
      </c>
      <c r="R225" s="17">
        <f>IF(P225&lt;=Dynamisk!$F$51,Data_kronologisk!P225,#N/A)</f>
        <v>27.397260273972602</v>
      </c>
      <c r="S225" s="22" t="e">
        <f>IF(AND(P225&gt;=Dynamisk!$F$51,P225&lt;=Dynamisk!$F$50),P225,#N/A)</f>
        <v>#N/A</v>
      </c>
      <c r="T225" s="22" t="e">
        <f>IF(AND(P225&gt;=Dynamisk!$F$50,P225&lt;=Dynamisk!$F$49),P225,#N/A)</f>
        <v>#N/A</v>
      </c>
      <c r="U225" s="23" t="e">
        <f>IF(P225&gt;=Dynamisk!$F$49,P225,#N/A)</f>
        <v>#N/A</v>
      </c>
      <c r="V225" s="17">
        <f>IF(Q225&gt;=Dynamisk!$F$41,Dynamisk!$F$41,Q225)</f>
        <v>61.643835616438352</v>
      </c>
      <c r="W225" s="22" t="e">
        <f>(IF(AND(Q225&gt;=Dynamisk!$F$41,Q225&lt;=Dynamisk!$F$40),Q225,(IF(Q225&gt;Dynamisk!$F$40,Dynamisk!$F$40,#N/A))))-V225</f>
        <v>#N/A</v>
      </c>
      <c r="X225" s="22" t="e">
        <f>(IF(AND(Q225&gt;=Dynamisk!$F$40,Q225&lt;=Dynamisk!$F$39),Q225,(IF(Q225&gt;Dynamisk!$F$39,Dynamisk!$F$39,#N/A))))-W225-V225</f>
        <v>#N/A</v>
      </c>
      <c r="Y225" s="23" t="e">
        <f>(IF(AND(Q225&gt;=Dynamisk!$F$39,Q225&lt;=Dynamisk!$F$38),Q225,(IF(Q225&gt;Dynamisk!$F$38,Dynamisk!$F$38,#N/A))))-W225-V225-X225</f>
        <v>#N/A</v>
      </c>
      <c r="Z225">
        <f>IF(OR(Data_sæsontarif!D225=Dynamisk!$E$76,Data_sæsontarif!D225=Dynamisk!$E$77,Data_sæsontarif!D225=Dynamisk!$E$78,Data_sæsontarif!D225=Dynamisk!$E$79),Data_sæsontarif!M225,#N/A)</f>
        <v>27.397260273972602</v>
      </c>
      <c r="AA225" t="e">
        <f>IF(OR(Data_sæsontarif!D225=Dynamisk!$E$72,Data_sæsontarif!D225=Dynamisk!$E$73,Data_sæsontarif!D225=Dynamisk!$E$74,Data_sæsontarif!D225=Dynamisk!$E$75),Data_sæsontarif!M225,#N/A)</f>
        <v>#N/A</v>
      </c>
      <c r="AB225" t="e">
        <f>IF(OR(Data_sæsontarif!D225=Dynamisk!$E$68,Data_sæsontarif!D225=Dynamisk!$E$69,Data_sæsontarif!D225=Dynamisk!$E$70,Data_sæsontarif!D225=Dynamisk!$E$71),Data_sæsontarif!M225,#N/A)</f>
        <v>#N/A</v>
      </c>
    </row>
    <row r="226" spans="1:28" x14ac:dyDescent="0.15">
      <c r="A226">
        <v>220</v>
      </c>
      <c r="B226">
        <v>220</v>
      </c>
      <c r="C226" t="s">
        <v>275</v>
      </c>
      <c r="D226" t="str">
        <f t="shared" si="23"/>
        <v>08</v>
      </c>
      <c r="E226" s="1">
        <v>21.366666666666664</v>
      </c>
      <c r="F226" s="2">
        <f t="shared" si="18"/>
        <v>0</v>
      </c>
      <c r="G226" s="1">
        <f>Dynamisk!$C$14</f>
        <v>27.397260273972602</v>
      </c>
      <c r="H226" s="1">
        <f t="shared" si="19"/>
        <v>1.1415525114155252</v>
      </c>
      <c r="I226" s="2">
        <f>Dynamisk!$C$15</f>
        <v>34.246575342465754</v>
      </c>
      <c r="J226" s="2">
        <f>F226/$F$4*Dynamisk!$C$16</f>
        <v>0</v>
      </c>
      <c r="K226" s="2">
        <f t="shared" si="20"/>
        <v>0</v>
      </c>
      <c r="L226" s="2">
        <f>F226/$F$4*Dynamisk!$C$17</f>
        <v>0</v>
      </c>
      <c r="M226" s="2">
        <f>(F226/$F$4)*Dynamisk!$C$16+G226</f>
        <v>27.397260273972602</v>
      </c>
      <c r="N226" s="2">
        <f>Dynamisk!$C$20/365</f>
        <v>34.246575342465754</v>
      </c>
      <c r="O226" s="2">
        <f t="shared" si="21"/>
        <v>1.4269406392694064</v>
      </c>
      <c r="P226" s="2">
        <f>(F226/$F$4)*Dynamisk!$C$16+G226</f>
        <v>27.397260273972602</v>
      </c>
      <c r="Q226" s="2">
        <f t="shared" si="22"/>
        <v>61.643835616438352</v>
      </c>
      <c r="R226" s="17">
        <f>IF(P226&lt;=Dynamisk!$F$51,Data_kronologisk!P226,#N/A)</f>
        <v>27.397260273972602</v>
      </c>
      <c r="S226" s="22" t="e">
        <f>IF(AND(P226&gt;=Dynamisk!$F$51,P226&lt;=Dynamisk!$F$50),P226,#N/A)</f>
        <v>#N/A</v>
      </c>
      <c r="T226" s="22" t="e">
        <f>IF(AND(P226&gt;=Dynamisk!$F$50,P226&lt;=Dynamisk!$F$49),P226,#N/A)</f>
        <v>#N/A</v>
      </c>
      <c r="U226" s="23" t="e">
        <f>IF(P226&gt;=Dynamisk!$F$49,P226,#N/A)</f>
        <v>#N/A</v>
      </c>
      <c r="V226" s="17">
        <f>IF(Q226&gt;=Dynamisk!$F$41,Dynamisk!$F$41,Q226)</f>
        <v>61.643835616438352</v>
      </c>
      <c r="W226" s="22" t="e">
        <f>(IF(AND(Q226&gt;=Dynamisk!$F$41,Q226&lt;=Dynamisk!$F$40),Q226,(IF(Q226&gt;Dynamisk!$F$40,Dynamisk!$F$40,#N/A))))-V226</f>
        <v>#N/A</v>
      </c>
      <c r="X226" s="22" t="e">
        <f>(IF(AND(Q226&gt;=Dynamisk!$F$40,Q226&lt;=Dynamisk!$F$39),Q226,(IF(Q226&gt;Dynamisk!$F$39,Dynamisk!$F$39,#N/A))))-W226-V226</f>
        <v>#N/A</v>
      </c>
      <c r="Y226" s="23" t="e">
        <f>(IF(AND(Q226&gt;=Dynamisk!$F$39,Q226&lt;=Dynamisk!$F$38),Q226,(IF(Q226&gt;Dynamisk!$F$38,Dynamisk!$F$38,#N/A))))-W226-V226-X226</f>
        <v>#N/A</v>
      </c>
      <c r="Z226">
        <f>IF(OR(Data_sæsontarif!D226=Dynamisk!$E$76,Data_sæsontarif!D226=Dynamisk!$E$77,Data_sæsontarif!D226=Dynamisk!$E$78,Data_sæsontarif!D226=Dynamisk!$E$79),Data_sæsontarif!M226,#N/A)</f>
        <v>27.397260273972602</v>
      </c>
      <c r="AA226" t="e">
        <f>IF(OR(Data_sæsontarif!D226=Dynamisk!$E$72,Data_sæsontarif!D226=Dynamisk!$E$73,Data_sæsontarif!D226=Dynamisk!$E$74,Data_sæsontarif!D226=Dynamisk!$E$75),Data_sæsontarif!M226,#N/A)</f>
        <v>#N/A</v>
      </c>
      <c r="AB226" t="e">
        <f>IF(OR(Data_sæsontarif!D226=Dynamisk!$E$68,Data_sæsontarif!D226=Dynamisk!$E$69,Data_sæsontarif!D226=Dynamisk!$E$70,Data_sæsontarif!D226=Dynamisk!$E$71),Data_sæsontarif!M226,#N/A)</f>
        <v>#N/A</v>
      </c>
    </row>
    <row r="227" spans="1:28" x14ac:dyDescent="0.15">
      <c r="A227">
        <v>221</v>
      </c>
      <c r="B227">
        <v>221</v>
      </c>
      <c r="C227" t="s">
        <v>276</v>
      </c>
      <c r="D227" t="str">
        <f t="shared" si="23"/>
        <v>08</v>
      </c>
      <c r="E227" s="1">
        <v>21.920833333333334</v>
      </c>
      <c r="F227" s="2">
        <f t="shared" si="18"/>
        <v>0</v>
      </c>
      <c r="G227" s="1">
        <f>Dynamisk!$C$14</f>
        <v>27.397260273972602</v>
      </c>
      <c r="H227" s="1">
        <f t="shared" si="19"/>
        <v>1.1415525114155252</v>
      </c>
      <c r="I227" s="2">
        <f>Dynamisk!$C$15</f>
        <v>34.246575342465754</v>
      </c>
      <c r="J227" s="2">
        <f>F227/$F$4*Dynamisk!$C$16</f>
        <v>0</v>
      </c>
      <c r="K227" s="2">
        <f t="shared" si="20"/>
        <v>0</v>
      </c>
      <c r="L227" s="2">
        <f>F227/$F$4*Dynamisk!$C$17</f>
        <v>0</v>
      </c>
      <c r="M227" s="2">
        <f>(F227/$F$4)*Dynamisk!$C$16+G227</f>
        <v>27.397260273972602</v>
      </c>
      <c r="N227" s="2">
        <f>Dynamisk!$C$20/365</f>
        <v>34.246575342465754</v>
      </c>
      <c r="O227" s="2">
        <f t="shared" si="21"/>
        <v>1.4269406392694064</v>
      </c>
      <c r="P227" s="2">
        <f>(F227/$F$4)*Dynamisk!$C$16+G227</f>
        <v>27.397260273972602</v>
      </c>
      <c r="Q227" s="2">
        <f t="shared" si="22"/>
        <v>61.643835616438352</v>
      </c>
      <c r="R227" s="17">
        <f>IF(P227&lt;=Dynamisk!$F$51,Data_kronologisk!P227,#N/A)</f>
        <v>27.397260273972602</v>
      </c>
      <c r="S227" s="22" t="e">
        <f>IF(AND(P227&gt;=Dynamisk!$F$51,P227&lt;=Dynamisk!$F$50),P227,#N/A)</f>
        <v>#N/A</v>
      </c>
      <c r="T227" s="22" t="e">
        <f>IF(AND(P227&gt;=Dynamisk!$F$50,P227&lt;=Dynamisk!$F$49),P227,#N/A)</f>
        <v>#N/A</v>
      </c>
      <c r="U227" s="23" t="e">
        <f>IF(P227&gt;=Dynamisk!$F$49,P227,#N/A)</f>
        <v>#N/A</v>
      </c>
      <c r="V227" s="17">
        <f>IF(Q227&gt;=Dynamisk!$F$41,Dynamisk!$F$41,Q227)</f>
        <v>61.643835616438352</v>
      </c>
      <c r="W227" s="22" t="e">
        <f>(IF(AND(Q227&gt;=Dynamisk!$F$41,Q227&lt;=Dynamisk!$F$40),Q227,(IF(Q227&gt;Dynamisk!$F$40,Dynamisk!$F$40,#N/A))))-V227</f>
        <v>#N/A</v>
      </c>
      <c r="X227" s="22" t="e">
        <f>(IF(AND(Q227&gt;=Dynamisk!$F$40,Q227&lt;=Dynamisk!$F$39),Q227,(IF(Q227&gt;Dynamisk!$F$39,Dynamisk!$F$39,#N/A))))-W227-V227</f>
        <v>#N/A</v>
      </c>
      <c r="Y227" s="23" t="e">
        <f>(IF(AND(Q227&gt;=Dynamisk!$F$39,Q227&lt;=Dynamisk!$F$38),Q227,(IF(Q227&gt;Dynamisk!$F$38,Dynamisk!$F$38,#N/A))))-W227-V227-X227</f>
        <v>#N/A</v>
      </c>
      <c r="Z227">
        <f>IF(OR(Data_sæsontarif!D227=Dynamisk!$E$76,Data_sæsontarif!D227=Dynamisk!$E$77,Data_sæsontarif!D227=Dynamisk!$E$78,Data_sæsontarif!D227=Dynamisk!$E$79),Data_sæsontarif!M227,#N/A)</f>
        <v>27.397260273972602</v>
      </c>
      <c r="AA227" t="e">
        <f>IF(OR(Data_sæsontarif!D227=Dynamisk!$E$72,Data_sæsontarif!D227=Dynamisk!$E$73,Data_sæsontarif!D227=Dynamisk!$E$74,Data_sæsontarif!D227=Dynamisk!$E$75),Data_sæsontarif!M227,#N/A)</f>
        <v>#N/A</v>
      </c>
      <c r="AB227" t="e">
        <f>IF(OR(Data_sæsontarif!D227=Dynamisk!$E$68,Data_sæsontarif!D227=Dynamisk!$E$69,Data_sæsontarif!D227=Dynamisk!$E$70,Data_sæsontarif!D227=Dynamisk!$E$71),Data_sæsontarif!M227,#N/A)</f>
        <v>#N/A</v>
      </c>
    </row>
    <row r="228" spans="1:28" x14ac:dyDescent="0.15">
      <c r="A228">
        <v>222</v>
      </c>
      <c r="B228">
        <v>222</v>
      </c>
      <c r="C228" t="s">
        <v>277</v>
      </c>
      <c r="D228" t="str">
        <f t="shared" si="23"/>
        <v>08</v>
      </c>
      <c r="E228" s="1">
        <v>20.116666666666664</v>
      </c>
      <c r="F228" s="2">
        <f t="shared" si="18"/>
        <v>0</v>
      </c>
      <c r="G228" s="1">
        <f>Dynamisk!$C$14</f>
        <v>27.397260273972602</v>
      </c>
      <c r="H228" s="1">
        <f t="shared" si="19"/>
        <v>1.1415525114155252</v>
      </c>
      <c r="I228" s="2">
        <f>Dynamisk!$C$15</f>
        <v>34.246575342465754</v>
      </c>
      <c r="J228" s="2">
        <f>F228/$F$4*Dynamisk!$C$16</f>
        <v>0</v>
      </c>
      <c r="K228" s="2">
        <f t="shared" si="20"/>
        <v>0</v>
      </c>
      <c r="L228" s="2">
        <f>F228/$F$4*Dynamisk!$C$17</f>
        <v>0</v>
      </c>
      <c r="M228" s="2">
        <f>(F228/$F$4)*Dynamisk!$C$16+G228</f>
        <v>27.397260273972602</v>
      </c>
      <c r="N228" s="2">
        <f>Dynamisk!$C$20/365</f>
        <v>34.246575342465754</v>
      </c>
      <c r="O228" s="2">
        <f t="shared" si="21"/>
        <v>1.4269406392694064</v>
      </c>
      <c r="P228" s="2">
        <f>(F228/$F$4)*Dynamisk!$C$16+G228</f>
        <v>27.397260273972602</v>
      </c>
      <c r="Q228" s="2">
        <f t="shared" si="22"/>
        <v>61.643835616438352</v>
      </c>
      <c r="R228" s="17">
        <f>IF(P228&lt;=Dynamisk!$F$51,Data_kronologisk!P228,#N/A)</f>
        <v>27.397260273972602</v>
      </c>
      <c r="S228" s="22" t="e">
        <f>IF(AND(P228&gt;=Dynamisk!$F$51,P228&lt;=Dynamisk!$F$50),P228,#N/A)</f>
        <v>#N/A</v>
      </c>
      <c r="T228" s="22" t="e">
        <f>IF(AND(P228&gt;=Dynamisk!$F$50,P228&lt;=Dynamisk!$F$49),P228,#N/A)</f>
        <v>#N/A</v>
      </c>
      <c r="U228" s="23" t="e">
        <f>IF(P228&gt;=Dynamisk!$F$49,P228,#N/A)</f>
        <v>#N/A</v>
      </c>
      <c r="V228" s="17">
        <f>IF(Q228&gt;=Dynamisk!$F$41,Dynamisk!$F$41,Q228)</f>
        <v>61.643835616438352</v>
      </c>
      <c r="W228" s="22" t="e">
        <f>(IF(AND(Q228&gt;=Dynamisk!$F$41,Q228&lt;=Dynamisk!$F$40),Q228,(IF(Q228&gt;Dynamisk!$F$40,Dynamisk!$F$40,#N/A))))-V228</f>
        <v>#N/A</v>
      </c>
      <c r="X228" s="22" t="e">
        <f>(IF(AND(Q228&gt;=Dynamisk!$F$40,Q228&lt;=Dynamisk!$F$39),Q228,(IF(Q228&gt;Dynamisk!$F$39,Dynamisk!$F$39,#N/A))))-W228-V228</f>
        <v>#N/A</v>
      </c>
      <c r="Y228" s="23" t="e">
        <f>(IF(AND(Q228&gt;=Dynamisk!$F$39,Q228&lt;=Dynamisk!$F$38),Q228,(IF(Q228&gt;Dynamisk!$F$38,Dynamisk!$F$38,#N/A))))-W228-V228-X228</f>
        <v>#N/A</v>
      </c>
      <c r="Z228">
        <f>IF(OR(Data_sæsontarif!D228=Dynamisk!$E$76,Data_sæsontarif!D228=Dynamisk!$E$77,Data_sæsontarif!D228=Dynamisk!$E$78,Data_sæsontarif!D228=Dynamisk!$E$79),Data_sæsontarif!M228,#N/A)</f>
        <v>27.397260273972602</v>
      </c>
      <c r="AA228" t="e">
        <f>IF(OR(Data_sæsontarif!D228=Dynamisk!$E$72,Data_sæsontarif!D228=Dynamisk!$E$73,Data_sæsontarif!D228=Dynamisk!$E$74,Data_sæsontarif!D228=Dynamisk!$E$75),Data_sæsontarif!M228,#N/A)</f>
        <v>#N/A</v>
      </c>
      <c r="AB228" t="e">
        <f>IF(OR(Data_sæsontarif!D228=Dynamisk!$E$68,Data_sæsontarif!D228=Dynamisk!$E$69,Data_sæsontarif!D228=Dynamisk!$E$70,Data_sæsontarif!D228=Dynamisk!$E$71),Data_sæsontarif!M228,#N/A)</f>
        <v>#N/A</v>
      </c>
    </row>
    <row r="229" spans="1:28" x14ac:dyDescent="0.15">
      <c r="A229">
        <v>223</v>
      </c>
      <c r="B229">
        <v>223</v>
      </c>
      <c r="C229" t="s">
        <v>278</v>
      </c>
      <c r="D229" t="str">
        <f t="shared" si="23"/>
        <v>08</v>
      </c>
      <c r="E229" s="1">
        <v>17.883333333333336</v>
      </c>
      <c r="F229" s="2">
        <f t="shared" si="18"/>
        <v>0</v>
      </c>
      <c r="G229" s="1">
        <f>Dynamisk!$C$14</f>
        <v>27.397260273972602</v>
      </c>
      <c r="H229" s="1">
        <f t="shared" si="19"/>
        <v>1.1415525114155252</v>
      </c>
      <c r="I229" s="2">
        <f>Dynamisk!$C$15</f>
        <v>34.246575342465754</v>
      </c>
      <c r="J229" s="2">
        <f>F229/$F$4*Dynamisk!$C$16</f>
        <v>0</v>
      </c>
      <c r="K229" s="2">
        <f t="shared" si="20"/>
        <v>0</v>
      </c>
      <c r="L229" s="2">
        <f>F229/$F$4*Dynamisk!$C$17</f>
        <v>0</v>
      </c>
      <c r="M229" s="2">
        <f>(F229/$F$4)*Dynamisk!$C$16+G229</f>
        <v>27.397260273972602</v>
      </c>
      <c r="N229" s="2">
        <f>Dynamisk!$C$20/365</f>
        <v>34.246575342465754</v>
      </c>
      <c r="O229" s="2">
        <f t="shared" si="21"/>
        <v>1.4269406392694064</v>
      </c>
      <c r="P229" s="2">
        <f>(F229/$F$4)*Dynamisk!$C$16+G229</f>
        <v>27.397260273972602</v>
      </c>
      <c r="Q229" s="2">
        <f t="shared" si="22"/>
        <v>61.643835616438352</v>
      </c>
      <c r="R229" s="17">
        <f>IF(P229&lt;=Dynamisk!$F$51,Data_kronologisk!P229,#N/A)</f>
        <v>27.397260273972602</v>
      </c>
      <c r="S229" s="22" t="e">
        <f>IF(AND(P229&gt;=Dynamisk!$F$51,P229&lt;=Dynamisk!$F$50),P229,#N/A)</f>
        <v>#N/A</v>
      </c>
      <c r="T229" s="22" t="e">
        <f>IF(AND(P229&gt;=Dynamisk!$F$50,P229&lt;=Dynamisk!$F$49),P229,#N/A)</f>
        <v>#N/A</v>
      </c>
      <c r="U229" s="23" t="e">
        <f>IF(P229&gt;=Dynamisk!$F$49,P229,#N/A)</f>
        <v>#N/A</v>
      </c>
      <c r="V229" s="17">
        <f>IF(Q229&gt;=Dynamisk!$F$41,Dynamisk!$F$41,Q229)</f>
        <v>61.643835616438352</v>
      </c>
      <c r="W229" s="22" t="e">
        <f>(IF(AND(Q229&gt;=Dynamisk!$F$41,Q229&lt;=Dynamisk!$F$40),Q229,(IF(Q229&gt;Dynamisk!$F$40,Dynamisk!$F$40,#N/A))))-V229</f>
        <v>#N/A</v>
      </c>
      <c r="X229" s="22" t="e">
        <f>(IF(AND(Q229&gt;=Dynamisk!$F$40,Q229&lt;=Dynamisk!$F$39),Q229,(IF(Q229&gt;Dynamisk!$F$39,Dynamisk!$F$39,#N/A))))-W229-V229</f>
        <v>#N/A</v>
      </c>
      <c r="Y229" s="23" t="e">
        <f>(IF(AND(Q229&gt;=Dynamisk!$F$39,Q229&lt;=Dynamisk!$F$38),Q229,(IF(Q229&gt;Dynamisk!$F$38,Dynamisk!$F$38,#N/A))))-W229-V229-X229</f>
        <v>#N/A</v>
      </c>
      <c r="Z229">
        <f>IF(OR(Data_sæsontarif!D229=Dynamisk!$E$76,Data_sæsontarif!D229=Dynamisk!$E$77,Data_sæsontarif!D229=Dynamisk!$E$78,Data_sæsontarif!D229=Dynamisk!$E$79),Data_sæsontarif!M229,#N/A)</f>
        <v>27.397260273972602</v>
      </c>
      <c r="AA229" t="e">
        <f>IF(OR(Data_sæsontarif!D229=Dynamisk!$E$72,Data_sæsontarif!D229=Dynamisk!$E$73,Data_sæsontarif!D229=Dynamisk!$E$74,Data_sæsontarif!D229=Dynamisk!$E$75),Data_sæsontarif!M229,#N/A)</f>
        <v>#N/A</v>
      </c>
      <c r="AB229" t="e">
        <f>IF(OR(Data_sæsontarif!D229=Dynamisk!$E$68,Data_sæsontarif!D229=Dynamisk!$E$69,Data_sæsontarif!D229=Dynamisk!$E$70,Data_sæsontarif!D229=Dynamisk!$E$71),Data_sæsontarif!M229,#N/A)</f>
        <v>#N/A</v>
      </c>
    </row>
    <row r="230" spans="1:28" x14ac:dyDescent="0.15">
      <c r="A230">
        <v>224</v>
      </c>
      <c r="B230">
        <v>224</v>
      </c>
      <c r="C230" t="s">
        <v>279</v>
      </c>
      <c r="D230" t="str">
        <f t="shared" si="23"/>
        <v>08</v>
      </c>
      <c r="E230" s="1">
        <v>16.849999999999998</v>
      </c>
      <c r="F230" s="2">
        <f t="shared" si="18"/>
        <v>0.15000000000000213</v>
      </c>
      <c r="G230" s="1">
        <f>Dynamisk!$C$14</f>
        <v>27.397260273972602</v>
      </c>
      <c r="H230" s="1">
        <f t="shared" si="19"/>
        <v>1.1415525114155252</v>
      </c>
      <c r="I230" s="2">
        <f>Dynamisk!$C$15</f>
        <v>34.246575342465754</v>
      </c>
      <c r="J230" s="2">
        <f>F230/$F$4*Dynamisk!$C$16</f>
        <v>1.8073763547478401</v>
      </c>
      <c r="K230" s="2">
        <f t="shared" si="20"/>
        <v>7.5307348114493342E-2</v>
      </c>
      <c r="L230" s="2">
        <f>F230/$F$4*Dynamisk!$C$17</f>
        <v>2.2592204434348</v>
      </c>
      <c r="M230" s="2">
        <f>(F230/$F$4)*Dynamisk!$C$16+G230</f>
        <v>29.204636628720444</v>
      </c>
      <c r="N230" s="2">
        <f>Dynamisk!$C$20/365</f>
        <v>34.246575342465754</v>
      </c>
      <c r="O230" s="2">
        <f t="shared" si="21"/>
        <v>1.4269406392694064</v>
      </c>
      <c r="P230" s="2">
        <f>(F230/$F$4)*Dynamisk!$C$16+G230</f>
        <v>29.204636628720444</v>
      </c>
      <c r="Q230" s="2">
        <f t="shared" si="22"/>
        <v>63.45121197118619</v>
      </c>
      <c r="R230" s="17">
        <f>IF(P230&lt;=Dynamisk!$F$51,Data_kronologisk!P230,#N/A)</f>
        <v>29.204636628720444</v>
      </c>
      <c r="S230" s="22" t="e">
        <f>IF(AND(P230&gt;=Dynamisk!$F$51,P230&lt;=Dynamisk!$F$50),P230,#N/A)</f>
        <v>#N/A</v>
      </c>
      <c r="T230" s="22" t="e">
        <f>IF(AND(P230&gt;=Dynamisk!$F$50,P230&lt;=Dynamisk!$F$49),P230,#N/A)</f>
        <v>#N/A</v>
      </c>
      <c r="U230" s="23" t="e">
        <f>IF(P230&gt;=Dynamisk!$F$49,P230,#N/A)</f>
        <v>#N/A</v>
      </c>
      <c r="V230" s="17">
        <f>IF(Q230&gt;=Dynamisk!$F$41,Dynamisk!$F$41,Q230)</f>
        <v>63.45121197118619</v>
      </c>
      <c r="W230" s="22" t="e">
        <f>(IF(AND(Q230&gt;=Dynamisk!$F$41,Q230&lt;=Dynamisk!$F$40),Q230,(IF(Q230&gt;Dynamisk!$F$40,Dynamisk!$F$40,#N/A))))-V230</f>
        <v>#N/A</v>
      </c>
      <c r="X230" s="22" t="e">
        <f>(IF(AND(Q230&gt;=Dynamisk!$F$40,Q230&lt;=Dynamisk!$F$39),Q230,(IF(Q230&gt;Dynamisk!$F$39,Dynamisk!$F$39,#N/A))))-W230-V230</f>
        <v>#N/A</v>
      </c>
      <c r="Y230" s="23" t="e">
        <f>(IF(AND(Q230&gt;=Dynamisk!$F$39,Q230&lt;=Dynamisk!$F$38),Q230,(IF(Q230&gt;Dynamisk!$F$38,Dynamisk!$F$38,#N/A))))-W230-V230-X230</f>
        <v>#N/A</v>
      </c>
      <c r="Z230">
        <f>IF(OR(Data_sæsontarif!D230=Dynamisk!$E$76,Data_sæsontarif!D230=Dynamisk!$E$77,Data_sæsontarif!D230=Dynamisk!$E$78,Data_sæsontarif!D230=Dynamisk!$E$79),Data_sæsontarif!M230,#N/A)</f>
        <v>29.204636628720444</v>
      </c>
      <c r="AA230" t="e">
        <f>IF(OR(Data_sæsontarif!D230=Dynamisk!$E$72,Data_sæsontarif!D230=Dynamisk!$E$73,Data_sæsontarif!D230=Dynamisk!$E$74,Data_sæsontarif!D230=Dynamisk!$E$75),Data_sæsontarif!M230,#N/A)</f>
        <v>#N/A</v>
      </c>
      <c r="AB230" t="e">
        <f>IF(OR(Data_sæsontarif!D230=Dynamisk!$E$68,Data_sæsontarif!D230=Dynamisk!$E$69,Data_sæsontarif!D230=Dynamisk!$E$70,Data_sæsontarif!D230=Dynamisk!$E$71),Data_sæsontarif!M230,#N/A)</f>
        <v>#N/A</v>
      </c>
    </row>
    <row r="231" spans="1:28" x14ac:dyDescent="0.15">
      <c r="A231">
        <v>225</v>
      </c>
      <c r="B231">
        <v>225</v>
      </c>
      <c r="C231" t="s">
        <v>280</v>
      </c>
      <c r="D231" t="str">
        <f t="shared" si="23"/>
        <v>08</v>
      </c>
      <c r="E231" s="1">
        <v>16.829166666666669</v>
      </c>
      <c r="F231" s="2">
        <f t="shared" si="18"/>
        <v>0.17083333333333073</v>
      </c>
      <c r="G231" s="1">
        <f>Dynamisk!$C$14</f>
        <v>27.397260273972602</v>
      </c>
      <c r="H231" s="1">
        <f t="shared" si="19"/>
        <v>1.1415525114155252</v>
      </c>
      <c r="I231" s="2">
        <f>Dynamisk!$C$15</f>
        <v>34.246575342465754</v>
      </c>
      <c r="J231" s="2">
        <f>F231/$F$4*Dynamisk!$C$16</f>
        <v>2.0584008484627572</v>
      </c>
      <c r="K231" s="2">
        <f t="shared" si="20"/>
        <v>8.5766702019281549E-2</v>
      </c>
      <c r="L231" s="2">
        <f>F231/$F$4*Dynamisk!$C$17</f>
        <v>2.5730010605784464</v>
      </c>
      <c r="M231" s="2">
        <f>(F231/$F$4)*Dynamisk!$C$16+G231</f>
        <v>29.455661122435359</v>
      </c>
      <c r="N231" s="2">
        <f>Dynamisk!$C$20/365</f>
        <v>34.246575342465754</v>
      </c>
      <c r="O231" s="2">
        <f t="shared" si="21"/>
        <v>1.4269406392694064</v>
      </c>
      <c r="P231" s="2">
        <f>(F231/$F$4)*Dynamisk!$C$16+G231</f>
        <v>29.455661122435359</v>
      </c>
      <c r="Q231" s="2">
        <f t="shared" si="22"/>
        <v>63.702236464901119</v>
      </c>
      <c r="R231" s="17">
        <f>IF(P231&lt;=Dynamisk!$F$51,Data_kronologisk!P231,#N/A)</f>
        <v>29.455661122435359</v>
      </c>
      <c r="S231" s="22" t="e">
        <f>IF(AND(P231&gt;=Dynamisk!$F$51,P231&lt;=Dynamisk!$F$50),P231,#N/A)</f>
        <v>#N/A</v>
      </c>
      <c r="T231" s="22" t="e">
        <f>IF(AND(P231&gt;=Dynamisk!$F$50,P231&lt;=Dynamisk!$F$49),P231,#N/A)</f>
        <v>#N/A</v>
      </c>
      <c r="U231" s="23" t="e">
        <f>IF(P231&gt;=Dynamisk!$F$49,P231,#N/A)</f>
        <v>#N/A</v>
      </c>
      <c r="V231" s="17">
        <f>IF(Q231&gt;=Dynamisk!$F$41,Dynamisk!$F$41,Q231)</f>
        <v>63.702236464901119</v>
      </c>
      <c r="W231" s="22" t="e">
        <f>(IF(AND(Q231&gt;=Dynamisk!$F$41,Q231&lt;=Dynamisk!$F$40),Q231,(IF(Q231&gt;Dynamisk!$F$40,Dynamisk!$F$40,#N/A))))-V231</f>
        <v>#N/A</v>
      </c>
      <c r="X231" s="22" t="e">
        <f>(IF(AND(Q231&gt;=Dynamisk!$F$40,Q231&lt;=Dynamisk!$F$39),Q231,(IF(Q231&gt;Dynamisk!$F$39,Dynamisk!$F$39,#N/A))))-W231-V231</f>
        <v>#N/A</v>
      </c>
      <c r="Y231" s="23" t="e">
        <f>(IF(AND(Q231&gt;=Dynamisk!$F$39,Q231&lt;=Dynamisk!$F$38),Q231,(IF(Q231&gt;Dynamisk!$F$38,Dynamisk!$F$38,#N/A))))-W231-V231-X231</f>
        <v>#N/A</v>
      </c>
      <c r="Z231">
        <f>IF(OR(Data_sæsontarif!D231=Dynamisk!$E$76,Data_sæsontarif!D231=Dynamisk!$E$77,Data_sæsontarif!D231=Dynamisk!$E$78,Data_sæsontarif!D231=Dynamisk!$E$79),Data_sæsontarif!M231,#N/A)</f>
        <v>29.455661122435359</v>
      </c>
      <c r="AA231" t="e">
        <f>IF(OR(Data_sæsontarif!D231=Dynamisk!$E$72,Data_sæsontarif!D231=Dynamisk!$E$73,Data_sæsontarif!D231=Dynamisk!$E$74,Data_sæsontarif!D231=Dynamisk!$E$75),Data_sæsontarif!M231,#N/A)</f>
        <v>#N/A</v>
      </c>
      <c r="AB231" t="e">
        <f>IF(OR(Data_sæsontarif!D231=Dynamisk!$E$68,Data_sæsontarif!D231=Dynamisk!$E$69,Data_sæsontarif!D231=Dynamisk!$E$70,Data_sæsontarif!D231=Dynamisk!$E$71),Data_sæsontarif!M231,#N/A)</f>
        <v>#N/A</v>
      </c>
    </row>
    <row r="232" spans="1:28" x14ac:dyDescent="0.15">
      <c r="A232">
        <v>226</v>
      </c>
      <c r="B232">
        <v>226</v>
      </c>
      <c r="C232" t="s">
        <v>281</v>
      </c>
      <c r="D232" t="str">
        <f t="shared" si="23"/>
        <v>08</v>
      </c>
      <c r="E232" s="1">
        <v>16.158333333333335</v>
      </c>
      <c r="F232" s="2">
        <f t="shared" si="18"/>
        <v>0.84166666666666501</v>
      </c>
      <c r="G232" s="1">
        <f>Dynamisk!$C$14</f>
        <v>27.397260273972602</v>
      </c>
      <c r="H232" s="1">
        <f t="shared" si="19"/>
        <v>1.1415525114155252</v>
      </c>
      <c r="I232" s="2">
        <f>Dynamisk!$C$15</f>
        <v>34.246575342465754</v>
      </c>
      <c r="J232" s="2">
        <f>F232/$F$4*Dynamisk!$C$16</f>
        <v>10.141389546084937</v>
      </c>
      <c r="K232" s="2">
        <f t="shared" si="20"/>
        <v>0.42255789775353908</v>
      </c>
      <c r="L232" s="2">
        <f>F232/$F$4*Dynamisk!$C$17</f>
        <v>12.676736932606172</v>
      </c>
      <c r="M232" s="2">
        <f>(F232/$F$4)*Dynamisk!$C$16+G232</f>
        <v>37.538649820057543</v>
      </c>
      <c r="N232" s="2">
        <f>Dynamisk!$C$20/365</f>
        <v>34.246575342465754</v>
      </c>
      <c r="O232" s="2">
        <f t="shared" si="21"/>
        <v>1.4269406392694064</v>
      </c>
      <c r="P232" s="2">
        <f>(F232/$F$4)*Dynamisk!$C$16+G232</f>
        <v>37.538649820057543</v>
      </c>
      <c r="Q232" s="2">
        <f t="shared" si="22"/>
        <v>71.78522516252329</v>
      </c>
      <c r="R232" s="17">
        <f>IF(P232&lt;=Dynamisk!$F$51,Data_kronologisk!P232,#N/A)</f>
        <v>37.538649820057543</v>
      </c>
      <c r="S232" s="22" t="e">
        <f>IF(AND(P232&gt;=Dynamisk!$F$51,P232&lt;=Dynamisk!$F$50),P232,#N/A)</f>
        <v>#N/A</v>
      </c>
      <c r="T232" s="22" t="e">
        <f>IF(AND(P232&gt;=Dynamisk!$F$50,P232&lt;=Dynamisk!$F$49),P232,#N/A)</f>
        <v>#N/A</v>
      </c>
      <c r="U232" s="23" t="e">
        <f>IF(P232&gt;=Dynamisk!$F$49,P232,#N/A)</f>
        <v>#N/A</v>
      </c>
      <c r="V232" s="17">
        <f>IF(Q232&gt;=Dynamisk!$F$41,Dynamisk!$F$41,Q232)</f>
        <v>71.78522516252329</v>
      </c>
      <c r="W232" s="22" t="e">
        <f>(IF(AND(Q232&gt;=Dynamisk!$F$41,Q232&lt;=Dynamisk!$F$40),Q232,(IF(Q232&gt;Dynamisk!$F$40,Dynamisk!$F$40,#N/A))))-V232</f>
        <v>#N/A</v>
      </c>
      <c r="X232" s="22" t="e">
        <f>(IF(AND(Q232&gt;=Dynamisk!$F$40,Q232&lt;=Dynamisk!$F$39),Q232,(IF(Q232&gt;Dynamisk!$F$39,Dynamisk!$F$39,#N/A))))-W232-V232</f>
        <v>#N/A</v>
      </c>
      <c r="Y232" s="23" t="e">
        <f>(IF(AND(Q232&gt;=Dynamisk!$F$39,Q232&lt;=Dynamisk!$F$38),Q232,(IF(Q232&gt;Dynamisk!$F$38,Dynamisk!$F$38,#N/A))))-W232-V232-X232</f>
        <v>#N/A</v>
      </c>
      <c r="Z232">
        <f>IF(OR(Data_sæsontarif!D232=Dynamisk!$E$76,Data_sæsontarif!D232=Dynamisk!$E$77,Data_sæsontarif!D232=Dynamisk!$E$78,Data_sæsontarif!D232=Dynamisk!$E$79),Data_sæsontarif!M232,#N/A)</f>
        <v>37.538649820057543</v>
      </c>
      <c r="AA232" t="e">
        <f>IF(OR(Data_sæsontarif!D232=Dynamisk!$E$72,Data_sæsontarif!D232=Dynamisk!$E$73,Data_sæsontarif!D232=Dynamisk!$E$74,Data_sæsontarif!D232=Dynamisk!$E$75),Data_sæsontarif!M232,#N/A)</f>
        <v>#N/A</v>
      </c>
      <c r="AB232" t="e">
        <f>IF(OR(Data_sæsontarif!D232=Dynamisk!$E$68,Data_sæsontarif!D232=Dynamisk!$E$69,Data_sæsontarif!D232=Dynamisk!$E$70,Data_sæsontarif!D232=Dynamisk!$E$71),Data_sæsontarif!M232,#N/A)</f>
        <v>#N/A</v>
      </c>
    </row>
    <row r="233" spans="1:28" x14ac:dyDescent="0.15">
      <c r="A233">
        <v>227</v>
      </c>
      <c r="B233">
        <v>227</v>
      </c>
      <c r="C233" t="s">
        <v>282</v>
      </c>
      <c r="D233" t="str">
        <f t="shared" si="23"/>
        <v>08</v>
      </c>
      <c r="E233" s="1">
        <v>16.695833333333336</v>
      </c>
      <c r="F233" s="2">
        <f t="shared" si="18"/>
        <v>0.30416666666666359</v>
      </c>
      <c r="G233" s="1">
        <f>Dynamisk!$C$14</f>
        <v>27.397260273972602</v>
      </c>
      <c r="H233" s="1">
        <f t="shared" si="19"/>
        <v>1.1415525114155252</v>
      </c>
      <c r="I233" s="2">
        <f>Dynamisk!$C$15</f>
        <v>34.246575342465754</v>
      </c>
      <c r="J233" s="2">
        <f>F233/$F$4*Dynamisk!$C$16</f>
        <v>3.6649576082385864</v>
      </c>
      <c r="K233" s="2">
        <f t="shared" si="20"/>
        <v>0.15270656700994109</v>
      </c>
      <c r="L233" s="2">
        <f>F233/$F$4*Dynamisk!$C$17</f>
        <v>4.5811970102982329</v>
      </c>
      <c r="M233" s="2">
        <f>(F233/$F$4)*Dynamisk!$C$16+G233</f>
        <v>31.06221788221119</v>
      </c>
      <c r="N233" s="2">
        <f>Dynamisk!$C$20/365</f>
        <v>34.246575342465754</v>
      </c>
      <c r="O233" s="2">
        <f t="shared" si="21"/>
        <v>1.4269406392694064</v>
      </c>
      <c r="P233" s="2">
        <f>(F233/$F$4)*Dynamisk!$C$16+G233</f>
        <v>31.06221788221119</v>
      </c>
      <c r="Q233" s="2">
        <f t="shared" si="22"/>
        <v>65.308793224676947</v>
      </c>
      <c r="R233" s="17">
        <f>IF(P233&lt;=Dynamisk!$F$51,Data_kronologisk!P233,#N/A)</f>
        <v>31.06221788221119</v>
      </c>
      <c r="S233" s="22" t="e">
        <f>IF(AND(P233&gt;=Dynamisk!$F$51,P233&lt;=Dynamisk!$F$50),P233,#N/A)</f>
        <v>#N/A</v>
      </c>
      <c r="T233" s="22" t="e">
        <f>IF(AND(P233&gt;=Dynamisk!$F$50,P233&lt;=Dynamisk!$F$49),P233,#N/A)</f>
        <v>#N/A</v>
      </c>
      <c r="U233" s="23" t="e">
        <f>IF(P233&gt;=Dynamisk!$F$49,P233,#N/A)</f>
        <v>#N/A</v>
      </c>
      <c r="V233" s="17">
        <f>IF(Q233&gt;=Dynamisk!$F$41,Dynamisk!$F$41,Q233)</f>
        <v>65.308793224676947</v>
      </c>
      <c r="W233" s="22" t="e">
        <f>(IF(AND(Q233&gt;=Dynamisk!$F$41,Q233&lt;=Dynamisk!$F$40),Q233,(IF(Q233&gt;Dynamisk!$F$40,Dynamisk!$F$40,#N/A))))-V233</f>
        <v>#N/A</v>
      </c>
      <c r="X233" s="22" t="e">
        <f>(IF(AND(Q233&gt;=Dynamisk!$F$40,Q233&lt;=Dynamisk!$F$39),Q233,(IF(Q233&gt;Dynamisk!$F$39,Dynamisk!$F$39,#N/A))))-W233-V233</f>
        <v>#N/A</v>
      </c>
      <c r="Y233" s="23" t="e">
        <f>(IF(AND(Q233&gt;=Dynamisk!$F$39,Q233&lt;=Dynamisk!$F$38),Q233,(IF(Q233&gt;Dynamisk!$F$38,Dynamisk!$F$38,#N/A))))-W233-V233-X233</f>
        <v>#N/A</v>
      </c>
      <c r="Z233">
        <f>IF(OR(Data_sæsontarif!D233=Dynamisk!$E$76,Data_sæsontarif!D233=Dynamisk!$E$77,Data_sæsontarif!D233=Dynamisk!$E$78,Data_sæsontarif!D233=Dynamisk!$E$79),Data_sæsontarif!M233,#N/A)</f>
        <v>31.06221788221119</v>
      </c>
      <c r="AA233" t="e">
        <f>IF(OR(Data_sæsontarif!D233=Dynamisk!$E$72,Data_sæsontarif!D233=Dynamisk!$E$73,Data_sæsontarif!D233=Dynamisk!$E$74,Data_sæsontarif!D233=Dynamisk!$E$75),Data_sæsontarif!M233,#N/A)</f>
        <v>#N/A</v>
      </c>
      <c r="AB233" t="e">
        <f>IF(OR(Data_sæsontarif!D233=Dynamisk!$E$68,Data_sæsontarif!D233=Dynamisk!$E$69,Data_sæsontarif!D233=Dynamisk!$E$70,Data_sæsontarif!D233=Dynamisk!$E$71),Data_sæsontarif!M233,#N/A)</f>
        <v>#N/A</v>
      </c>
    </row>
    <row r="234" spans="1:28" x14ac:dyDescent="0.15">
      <c r="A234">
        <v>228</v>
      </c>
      <c r="B234">
        <v>228</v>
      </c>
      <c r="C234" t="s">
        <v>283</v>
      </c>
      <c r="D234" t="str">
        <f t="shared" si="23"/>
        <v>08</v>
      </c>
      <c r="E234" s="1">
        <v>18.833333333333332</v>
      </c>
      <c r="F234" s="2">
        <f t="shared" si="18"/>
        <v>0</v>
      </c>
      <c r="G234" s="1">
        <f>Dynamisk!$C$14</f>
        <v>27.397260273972602</v>
      </c>
      <c r="H234" s="1">
        <f t="shared" si="19"/>
        <v>1.1415525114155252</v>
      </c>
      <c r="I234" s="2">
        <f>Dynamisk!$C$15</f>
        <v>34.246575342465754</v>
      </c>
      <c r="J234" s="2">
        <f>F234/$F$4*Dynamisk!$C$16</f>
        <v>0</v>
      </c>
      <c r="K234" s="2">
        <f t="shared" si="20"/>
        <v>0</v>
      </c>
      <c r="L234" s="2">
        <f>F234/$F$4*Dynamisk!$C$17</f>
        <v>0</v>
      </c>
      <c r="M234" s="2">
        <f>(F234/$F$4)*Dynamisk!$C$16+G234</f>
        <v>27.397260273972602</v>
      </c>
      <c r="N234" s="2">
        <f>Dynamisk!$C$20/365</f>
        <v>34.246575342465754</v>
      </c>
      <c r="O234" s="2">
        <f t="shared" si="21"/>
        <v>1.4269406392694064</v>
      </c>
      <c r="P234" s="2">
        <f>(F234/$F$4)*Dynamisk!$C$16+G234</f>
        <v>27.397260273972602</v>
      </c>
      <c r="Q234" s="2">
        <f t="shared" si="22"/>
        <v>61.643835616438352</v>
      </c>
      <c r="R234" s="17">
        <f>IF(P234&lt;=Dynamisk!$F$51,Data_kronologisk!P234,#N/A)</f>
        <v>27.397260273972602</v>
      </c>
      <c r="S234" s="22" t="e">
        <f>IF(AND(P234&gt;=Dynamisk!$F$51,P234&lt;=Dynamisk!$F$50),P234,#N/A)</f>
        <v>#N/A</v>
      </c>
      <c r="T234" s="22" t="e">
        <f>IF(AND(P234&gt;=Dynamisk!$F$50,P234&lt;=Dynamisk!$F$49),P234,#N/A)</f>
        <v>#N/A</v>
      </c>
      <c r="U234" s="23" t="e">
        <f>IF(P234&gt;=Dynamisk!$F$49,P234,#N/A)</f>
        <v>#N/A</v>
      </c>
      <c r="V234" s="17">
        <f>IF(Q234&gt;=Dynamisk!$F$41,Dynamisk!$F$41,Q234)</f>
        <v>61.643835616438352</v>
      </c>
      <c r="W234" s="22" t="e">
        <f>(IF(AND(Q234&gt;=Dynamisk!$F$41,Q234&lt;=Dynamisk!$F$40),Q234,(IF(Q234&gt;Dynamisk!$F$40,Dynamisk!$F$40,#N/A))))-V234</f>
        <v>#N/A</v>
      </c>
      <c r="X234" s="22" t="e">
        <f>(IF(AND(Q234&gt;=Dynamisk!$F$40,Q234&lt;=Dynamisk!$F$39),Q234,(IF(Q234&gt;Dynamisk!$F$39,Dynamisk!$F$39,#N/A))))-W234-V234</f>
        <v>#N/A</v>
      </c>
      <c r="Y234" s="23" t="e">
        <f>(IF(AND(Q234&gt;=Dynamisk!$F$39,Q234&lt;=Dynamisk!$F$38),Q234,(IF(Q234&gt;Dynamisk!$F$38,Dynamisk!$F$38,#N/A))))-W234-V234-X234</f>
        <v>#N/A</v>
      </c>
      <c r="Z234">
        <f>IF(OR(Data_sæsontarif!D234=Dynamisk!$E$76,Data_sæsontarif!D234=Dynamisk!$E$77,Data_sæsontarif!D234=Dynamisk!$E$78,Data_sæsontarif!D234=Dynamisk!$E$79),Data_sæsontarif!M234,#N/A)</f>
        <v>27.397260273972602</v>
      </c>
      <c r="AA234" t="e">
        <f>IF(OR(Data_sæsontarif!D234=Dynamisk!$E$72,Data_sæsontarif!D234=Dynamisk!$E$73,Data_sæsontarif!D234=Dynamisk!$E$74,Data_sæsontarif!D234=Dynamisk!$E$75),Data_sæsontarif!M234,#N/A)</f>
        <v>#N/A</v>
      </c>
      <c r="AB234" t="e">
        <f>IF(OR(Data_sæsontarif!D234=Dynamisk!$E$68,Data_sæsontarif!D234=Dynamisk!$E$69,Data_sæsontarif!D234=Dynamisk!$E$70,Data_sæsontarif!D234=Dynamisk!$E$71),Data_sæsontarif!M234,#N/A)</f>
        <v>#N/A</v>
      </c>
    </row>
    <row r="235" spans="1:28" x14ac:dyDescent="0.15">
      <c r="A235">
        <v>229</v>
      </c>
      <c r="B235">
        <v>229</v>
      </c>
      <c r="C235" t="s">
        <v>284</v>
      </c>
      <c r="D235" t="str">
        <f t="shared" si="23"/>
        <v>08</v>
      </c>
      <c r="E235" s="1">
        <v>17.108333333333331</v>
      </c>
      <c r="F235" s="2">
        <f t="shared" si="18"/>
        <v>0</v>
      </c>
      <c r="G235" s="1">
        <f>Dynamisk!$C$14</f>
        <v>27.397260273972602</v>
      </c>
      <c r="H235" s="1">
        <f t="shared" si="19"/>
        <v>1.1415525114155252</v>
      </c>
      <c r="I235" s="2">
        <f>Dynamisk!$C$15</f>
        <v>34.246575342465754</v>
      </c>
      <c r="J235" s="2">
        <f>F235/$F$4*Dynamisk!$C$16</f>
        <v>0</v>
      </c>
      <c r="K235" s="2">
        <f t="shared" si="20"/>
        <v>0</v>
      </c>
      <c r="L235" s="2">
        <f>F235/$F$4*Dynamisk!$C$17</f>
        <v>0</v>
      </c>
      <c r="M235" s="2">
        <f>(F235/$F$4)*Dynamisk!$C$16+G235</f>
        <v>27.397260273972602</v>
      </c>
      <c r="N235" s="2">
        <f>Dynamisk!$C$20/365</f>
        <v>34.246575342465754</v>
      </c>
      <c r="O235" s="2">
        <f t="shared" si="21"/>
        <v>1.4269406392694064</v>
      </c>
      <c r="P235" s="2">
        <f>(F235/$F$4)*Dynamisk!$C$16+G235</f>
        <v>27.397260273972602</v>
      </c>
      <c r="Q235" s="2">
        <f t="shared" si="22"/>
        <v>61.643835616438352</v>
      </c>
      <c r="R235" s="17">
        <f>IF(P235&lt;=Dynamisk!$F$51,Data_kronologisk!P235,#N/A)</f>
        <v>27.397260273972602</v>
      </c>
      <c r="S235" s="22" t="e">
        <f>IF(AND(P235&gt;=Dynamisk!$F$51,P235&lt;=Dynamisk!$F$50),P235,#N/A)</f>
        <v>#N/A</v>
      </c>
      <c r="T235" s="22" t="e">
        <f>IF(AND(P235&gt;=Dynamisk!$F$50,P235&lt;=Dynamisk!$F$49),P235,#N/A)</f>
        <v>#N/A</v>
      </c>
      <c r="U235" s="23" t="e">
        <f>IF(P235&gt;=Dynamisk!$F$49,P235,#N/A)</f>
        <v>#N/A</v>
      </c>
      <c r="V235" s="17">
        <f>IF(Q235&gt;=Dynamisk!$F$41,Dynamisk!$F$41,Q235)</f>
        <v>61.643835616438352</v>
      </c>
      <c r="W235" s="22" t="e">
        <f>(IF(AND(Q235&gt;=Dynamisk!$F$41,Q235&lt;=Dynamisk!$F$40),Q235,(IF(Q235&gt;Dynamisk!$F$40,Dynamisk!$F$40,#N/A))))-V235</f>
        <v>#N/A</v>
      </c>
      <c r="X235" s="22" t="e">
        <f>(IF(AND(Q235&gt;=Dynamisk!$F$40,Q235&lt;=Dynamisk!$F$39),Q235,(IF(Q235&gt;Dynamisk!$F$39,Dynamisk!$F$39,#N/A))))-W235-V235</f>
        <v>#N/A</v>
      </c>
      <c r="Y235" s="23" t="e">
        <f>(IF(AND(Q235&gt;=Dynamisk!$F$39,Q235&lt;=Dynamisk!$F$38),Q235,(IF(Q235&gt;Dynamisk!$F$38,Dynamisk!$F$38,#N/A))))-W235-V235-X235</f>
        <v>#N/A</v>
      </c>
      <c r="Z235">
        <f>IF(OR(Data_sæsontarif!D235=Dynamisk!$E$76,Data_sæsontarif!D235=Dynamisk!$E$77,Data_sæsontarif!D235=Dynamisk!$E$78,Data_sæsontarif!D235=Dynamisk!$E$79),Data_sæsontarif!M235,#N/A)</f>
        <v>27.397260273972602</v>
      </c>
      <c r="AA235" t="e">
        <f>IF(OR(Data_sæsontarif!D235=Dynamisk!$E$72,Data_sæsontarif!D235=Dynamisk!$E$73,Data_sæsontarif!D235=Dynamisk!$E$74,Data_sæsontarif!D235=Dynamisk!$E$75),Data_sæsontarif!M235,#N/A)</f>
        <v>#N/A</v>
      </c>
      <c r="AB235" t="e">
        <f>IF(OR(Data_sæsontarif!D235=Dynamisk!$E$68,Data_sæsontarif!D235=Dynamisk!$E$69,Data_sæsontarif!D235=Dynamisk!$E$70,Data_sæsontarif!D235=Dynamisk!$E$71),Data_sæsontarif!M235,#N/A)</f>
        <v>#N/A</v>
      </c>
    </row>
    <row r="236" spans="1:28" x14ac:dyDescent="0.15">
      <c r="A236">
        <v>230</v>
      </c>
      <c r="B236">
        <v>230</v>
      </c>
      <c r="C236" t="s">
        <v>285</v>
      </c>
      <c r="D236" t="str">
        <f t="shared" si="23"/>
        <v>08</v>
      </c>
      <c r="E236" s="1">
        <v>15.591666666666663</v>
      </c>
      <c r="F236" s="2">
        <f t="shared" si="18"/>
        <v>1.4083333333333368</v>
      </c>
      <c r="G236" s="1">
        <f>Dynamisk!$C$14</f>
        <v>27.397260273972602</v>
      </c>
      <c r="H236" s="1">
        <f t="shared" si="19"/>
        <v>1.1415525114155252</v>
      </c>
      <c r="I236" s="2">
        <f>Dynamisk!$C$15</f>
        <v>34.246575342465754</v>
      </c>
      <c r="J236" s="2">
        <f>F236/$F$4*Dynamisk!$C$16</f>
        <v>16.9692557751323</v>
      </c>
      <c r="K236" s="2">
        <f t="shared" si="20"/>
        <v>0.70705232396384587</v>
      </c>
      <c r="L236" s="2">
        <f>F236/$F$4*Dynamisk!$C$17</f>
        <v>21.211569718915374</v>
      </c>
      <c r="M236" s="2">
        <f>(F236/$F$4)*Dynamisk!$C$16+G236</f>
        <v>44.366516049104902</v>
      </c>
      <c r="N236" s="2">
        <f>Dynamisk!$C$20/365</f>
        <v>34.246575342465754</v>
      </c>
      <c r="O236" s="2">
        <f t="shared" si="21"/>
        <v>1.4269406392694064</v>
      </c>
      <c r="P236" s="2">
        <f>(F236/$F$4)*Dynamisk!$C$16+G236</f>
        <v>44.366516049104902</v>
      </c>
      <c r="Q236" s="2">
        <f t="shared" si="22"/>
        <v>78.613091391570663</v>
      </c>
      <c r="R236" s="17">
        <f>IF(P236&lt;=Dynamisk!$F$51,Data_kronologisk!P236,#N/A)</f>
        <v>44.366516049104902</v>
      </c>
      <c r="S236" s="22" t="e">
        <f>IF(AND(P236&gt;=Dynamisk!$F$51,P236&lt;=Dynamisk!$F$50),P236,#N/A)</f>
        <v>#N/A</v>
      </c>
      <c r="T236" s="22" t="e">
        <f>IF(AND(P236&gt;=Dynamisk!$F$50,P236&lt;=Dynamisk!$F$49),P236,#N/A)</f>
        <v>#N/A</v>
      </c>
      <c r="U236" s="23" t="e">
        <f>IF(P236&gt;=Dynamisk!$F$49,P236,#N/A)</f>
        <v>#N/A</v>
      </c>
      <c r="V236" s="17">
        <f>IF(Q236&gt;=Dynamisk!$F$41,Dynamisk!$F$41,Q236)</f>
        <v>74.703333321584452</v>
      </c>
      <c r="W236" s="22">
        <f>(IF(AND(Q236&gt;=Dynamisk!$F$41,Q236&lt;=Dynamisk!$F$40),Q236,(IF(Q236&gt;Dynamisk!$F$40,Dynamisk!$F$40,#N/A))))-V236</f>
        <v>3.9097580699862107</v>
      </c>
      <c r="X236" s="22" t="e">
        <f>(IF(AND(Q236&gt;=Dynamisk!$F$40,Q236&lt;=Dynamisk!$F$39),Q236,(IF(Q236&gt;Dynamisk!$F$39,Dynamisk!$F$39,#N/A))))-W236-V236</f>
        <v>#N/A</v>
      </c>
      <c r="Y236" s="23" t="e">
        <f>(IF(AND(Q236&gt;=Dynamisk!$F$39,Q236&lt;=Dynamisk!$F$38),Q236,(IF(Q236&gt;Dynamisk!$F$38,Dynamisk!$F$38,#N/A))))-W236-V236-X236</f>
        <v>#N/A</v>
      </c>
      <c r="Z236">
        <f>IF(OR(Data_sæsontarif!D236=Dynamisk!$E$76,Data_sæsontarif!D236=Dynamisk!$E$77,Data_sæsontarif!D236=Dynamisk!$E$78,Data_sæsontarif!D236=Dynamisk!$E$79),Data_sæsontarif!M236,#N/A)</f>
        <v>44.366516049104902</v>
      </c>
      <c r="AA236" t="e">
        <f>IF(OR(Data_sæsontarif!D236=Dynamisk!$E$72,Data_sæsontarif!D236=Dynamisk!$E$73,Data_sæsontarif!D236=Dynamisk!$E$74,Data_sæsontarif!D236=Dynamisk!$E$75),Data_sæsontarif!M236,#N/A)</f>
        <v>#N/A</v>
      </c>
      <c r="AB236" t="e">
        <f>IF(OR(Data_sæsontarif!D236=Dynamisk!$E$68,Data_sæsontarif!D236=Dynamisk!$E$69,Data_sæsontarif!D236=Dynamisk!$E$70,Data_sæsontarif!D236=Dynamisk!$E$71),Data_sæsontarif!M236,#N/A)</f>
        <v>#N/A</v>
      </c>
    </row>
    <row r="237" spans="1:28" x14ac:dyDescent="0.15">
      <c r="A237">
        <v>231</v>
      </c>
      <c r="B237">
        <v>231</v>
      </c>
      <c r="C237" t="s">
        <v>286</v>
      </c>
      <c r="D237" t="str">
        <f t="shared" si="23"/>
        <v>08</v>
      </c>
      <c r="E237" s="1">
        <v>16.620833333333334</v>
      </c>
      <c r="F237" s="2">
        <f t="shared" si="18"/>
        <v>0.37916666666666643</v>
      </c>
      <c r="G237" s="1">
        <f>Dynamisk!$C$14</f>
        <v>27.397260273972602</v>
      </c>
      <c r="H237" s="1">
        <f t="shared" si="19"/>
        <v>1.1415525114155252</v>
      </c>
      <c r="I237" s="2">
        <f>Dynamisk!$C$15</f>
        <v>34.246575342465754</v>
      </c>
      <c r="J237" s="2">
        <f>F237/$F$4*Dynamisk!$C$16</f>
        <v>4.568645785612528</v>
      </c>
      <c r="K237" s="2">
        <f t="shared" si="20"/>
        <v>0.19036024106718866</v>
      </c>
      <c r="L237" s="2">
        <f>F237/$F$4*Dynamisk!$C$17</f>
        <v>5.71080723201566</v>
      </c>
      <c r="M237" s="2">
        <f>(F237/$F$4)*Dynamisk!$C$16+G237</f>
        <v>31.96590605958513</v>
      </c>
      <c r="N237" s="2">
        <f>Dynamisk!$C$20/365</f>
        <v>34.246575342465754</v>
      </c>
      <c r="O237" s="2">
        <f t="shared" si="21"/>
        <v>1.4269406392694064</v>
      </c>
      <c r="P237" s="2">
        <f>(F237/$F$4)*Dynamisk!$C$16+G237</f>
        <v>31.96590605958513</v>
      </c>
      <c r="Q237" s="2">
        <f t="shared" si="22"/>
        <v>66.212481402050884</v>
      </c>
      <c r="R237" s="17">
        <f>IF(P237&lt;=Dynamisk!$F$51,Data_kronologisk!P237,#N/A)</f>
        <v>31.96590605958513</v>
      </c>
      <c r="S237" s="22" t="e">
        <f>IF(AND(P237&gt;=Dynamisk!$F$51,P237&lt;=Dynamisk!$F$50),P237,#N/A)</f>
        <v>#N/A</v>
      </c>
      <c r="T237" s="22" t="e">
        <f>IF(AND(P237&gt;=Dynamisk!$F$50,P237&lt;=Dynamisk!$F$49),P237,#N/A)</f>
        <v>#N/A</v>
      </c>
      <c r="U237" s="23" t="e">
        <f>IF(P237&gt;=Dynamisk!$F$49,P237,#N/A)</f>
        <v>#N/A</v>
      </c>
      <c r="V237" s="17">
        <f>IF(Q237&gt;=Dynamisk!$F$41,Dynamisk!$F$41,Q237)</f>
        <v>66.212481402050884</v>
      </c>
      <c r="W237" s="22" t="e">
        <f>(IF(AND(Q237&gt;=Dynamisk!$F$41,Q237&lt;=Dynamisk!$F$40),Q237,(IF(Q237&gt;Dynamisk!$F$40,Dynamisk!$F$40,#N/A))))-V237</f>
        <v>#N/A</v>
      </c>
      <c r="X237" s="22" t="e">
        <f>(IF(AND(Q237&gt;=Dynamisk!$F$40,Q237&lt;=Dynamisk!$F$39),Q237,(IF(Q237&gt;Dynamisk!$F$39,Dynamisk!$F$39,#N/A))))-W237-V237</f>
        <v>#N/A</v>
      </c>
      <c r="Y237" s="23" t="e">
        <f>(IF(AND(Q237&gt;=Dynamisk!$F$39,Q237&lt;=Dynamisk!$F$38),Q237,(IF(Q237&gt;Dynamisk!$F$38,Dynamisk!$F$38,#N/A))))-W237-V237-X237</f>
        <v>#N/A</v>
      </c>
      <c r="Z237">
        <f>IF(OR(Data_sæsontarif!D237=Dynamisk!$E$76,Data_sæsontarif!D237=Dynamisk!$E$77,Data_sæsontarif!D237=Dynamisk!$E$78,Data_sæsontarif!D237=Dynamisk!$E$79),Data_sæsontarif!M237,#N/A)</f>
        <v>31.96590605958513</v>
      </c>
      <c r="AA237" t="e">
        <f>IF(OR(Data_sæsontarif!D237=Dynamisk!$E$72,Data_sæsontarif!D237=Dynamisk!$E$73,Data_sæsontarif!D237=Dynamisk!$E$74,Data_sæsontarif!D237=Dynamisk!$E$75),Data_sæsontarif!M237,#N/A)</f>
        <v>#N/A</v>
      </c>
      <c r="AB237" t="e">
        <f>IF(OR(Data_sæsontarif!D237=Dynamisk!$E$68,Data_sæsontarif!D237=Dynamisk!$E$69,Data_sæsontarif!D237=Dynamisk!$E$70,Data_sæsontarif!D237=Dynamisk!$E$71),Data_sæsontarif!M237,#N/A)</f>
        <v>#N/A</v>
      </c>
    </row>
    <row r="238" spans="1:28" x14ac:dyDescent="0.15">
      <c r="A238">
        <v>232</v>
      </c>
      <c r="B238">
        <v>232</v>
      </c>
      <c r="C238" t="s">
        <v>287</v>
      </c>
      <c r="D238" t="str">
        <f t="shared" si="23"/>
        <v>08</v>
      </c>
      <c r="E238" s="1">
        <v>20.845833333333335</v>
      </c>
      <c r="F238" s="2">
        <f t="shared" si="18"/>
        <v>0</v>
      </c>
      <c r="G238" s="1">
        <f>Dynamisk!$C$14</f>
        <v>27.397260273972602</v>
      </c>
      <c r="H238" s="1">
        <f t="shared" si="19"/>
        <v>1.1415525114155252</v>
      </c>
      <c r="I238" s="2">
        <f>Dynamisk!$C$15</f>
        <v>34.246575342465754</v>
      </c>
      <c r="J238" s="2">
        <f>F238/$F$4*Dynamisk!$C$16</f>
        <v>0</v>
      </c>
      <c r="K238" s="2">
        <f t="shared" si="20"/>
        <v>0</v>
      </c>
      <c r="L238" s="2">
        <f>F238/$F$4*Dynamisk!$C$17</f>
        <v>0</v>
      </c>
      <c r="M238" s="2">
        <f>(F238/$F$4)*Dynamisk!$C$16+G238</f>
        <v>27.397260273972602</v>
      </c>
      <c r="N238" s="2">
        <f>Dynamisk!$C$20/365</f>
        <v>34.246575342465754</v>
      </c>
      <c r="O238" s="2">
        <f t="shared" si="21"/>
        <v>1.4269406392694064</v>
      </c>
      <c r="P238" s="2">
        <f>(F238/$F$4)*Dynamisk!$C$16+G238</f>
        <v>27.397260273972602</v>
      </c>
      <c r="Q238" s="2">
        <f t="shared" si="22"/>
        <v>61.643835616438352</v>
      </c>
      <c r="R238" s="17">
        <f>IF(P238&lt;=Dynamisk!$F$51,Data_kronologisk!P238,#N/A)</f>
        <v>27.397260273972602</v>
      </c>
      <c r="S238" s="22" t="e">
        <f>IF(AND(P238&gt;=Dynamisk!$F$51,P238&lt;=Dynamisk!$F$50),P238,#N/A)</f>
        <v>#N/A</v>
      </c>
      <c r="T238" s="22" t="e">
        <f>IF(AND(P238&gt;=Dynamisk!$F$50,P238&lt;=Dynamisk!$F$49),P238,#N/A)</f>
        <v>#N/A</v>
      </c>
      <c r="U238" s="23" t="e">
        <f>IF(P238&gt;=Dynamisk!$F$49,P238,#N/A)</f>
        <v>#N/A</v>
      </c>
      <c r="V238" s="17">
        <f>IF(Q238&gt;=Dynamisk!$F$41,Dynamisk!$F$41,Q238)</f>
        <v>61.643835616438352</v>
      </c>
      <c r="W238" s="22" t="e">
        <f>(IF(AND(Q238&gt;=Dynamisk!$F$41,Q238&lt;=Dynamisk!$F$40),Q238,(IF(Q238&gt;Dynamisk!$F$40,Dynamisk!$F$40,#N/A))))-V238</f>
        <v>#N/A</v>
      </c>
      <c r="X238" s="22" t="e">
        <f>(IF(AND(Q238&gt;=Dynamisk!$F$40,Q238&lt;=Dynamisk!$F$39),Q238,(IF(Q238&gt;Dynamisk!$F$39,Dynamisk!$F$39,#N/A))))-W238-V238</f>
        <v>#N/A</v>
      </c>
      <c r="Y238" s="23" t="e">
        <f>(IF(AND(Q238&gt;=Dynamisk!$F$39,Q238&lt;=Dynamisk!$F$38),Q238,(IF(Q238&gt;Dynamisk!$F$38,Dynamisk!$F$38,#N/A))))-W238-V238-X238</f>
        <v>#N/A</v>
      </c>
      <c r="Z238">
        <f>IF(OR(Data_sæsontarif!D238=Dynamisk!$E$76,Data_sæsontarif!D238=Dynamisk!$E$77,Data_sæsontarif!D238=Dynamisk!$E$78,Data_sæsontarif!D238=Dynamisk!$E$79),Data_sæsontarif!M238,#N/A)</f>
        <v>27.397260273972602</v>
      </c>
      <c r="AA238" t="e">
        <f>IF(OR(Data_sæsontarif!D238=Dynamisk!$E$72,Data_sæsontarif!D238=Dynamisk!$E$73,Data_sæsontarif!D238=Dynamisk!$E$74,Data_sæsontarif!D238=Dynamisk!$E$75),Data_sæsontarif!M238,#N/A)</f>
        <v>#N/A</v>
      </c>
      <c r="AB238" t="e">
        <f>IF(OR(Data_sæsontarif!D238=Dynamisk!$E$68,Data_sæsontarif!D238=Dynamisk!$E$69,Data_sæsontarif!D238=Dynamisk!$E$70,Data_sæsontarif!D238=Dynamisk!$E$71),Data_sæsontarif!M238,#N/A)</f>
        <v>#N/A</v>
      </c>
    </row>
    <row r="239" spans="1:28" x14ac:dyDescent="0.15">
      <c r="A239">
        <v>233</v>
      </c>
      <c r="B239">
        <v>233</v>
      </c>
      <c r="C239" t="s">
        <v>288</v>
      </c>
      <c r="D239" t="str">
        <f t="shared" si="23"/>
        <v>08</v>
      </c>
      <c r="E239" s="1">
        <v>18.933333333333334</v>
      </c>
      <c r="F239" s="2">
        <f t="shared" si="18"/>
        <v>0</v>
      </c>
      <c r="G239" s="1">
        <f>Dynamisk!$C$14</f>
        <v>27.397260273972602</v>
      </c>
      <c r="H239" s="1">
        <f t="shared" si="19"/>
        <v>1.1415525114155252</v>
      </c>
      <c r="I239" s="2">
        <f>Dynamisk!$C$15</f>
        <v>34.246575342465754</v>
      </c>
      <c r="J239" s="2">
        <f>F239/$F$4*Dynamisk!$C$16</f>
        <v>0</v>
      </c>
      <c r="K239" s="2">
        <f t="shared" si="20"/>
        <v>0</v>
      </c>
      <c r="L239" s="2">
        <f>F239/$F$4*Dynamisk!$C$17</f>
        <v>0</v>
      </c>
      <c r="M239" s="2">
        <f>(F239/$F$4)*Dynamisk!$C$16+G239</f>
        <v>27.397260273972602</v>
      </c>
      <c r="N239" s="2">
        <f>Dynamisk!$C$20/365</f>
        <v>34.246575342465754</v>
      </c>
      <c r="O239" s="2">
        <f t="shared" si="21"/>
        <v>1.4269406392694064</v>
      </c>
      <c r="P239" s="2">
        <f>(F239/$F$4)*Dynamisk!$C$16+G239</f>
        <v>27.397260273972602</v>
      </c>
      <c r="Q239" s="2">
        <f t="shared" si="22"/>
        <v>61.643835616438352</v>
      </c>
      <c r="R239" s="17">
        <f>IF(P239&lt;=Dynamisk!$F$51,Data_kronologisk!P239,#N/A)</f>
        <v>27.397260273972602</v>
      </c>
      <c r="S239" s="22" t="e">
        <f>IF(AND(P239&gt;=Dynamisk!$F$51,P239&lt;=Dynamisk!$F$50),P239,#N/A)</f>
        <v>#N/A</v>
      </c>
      <c r="T239" s="22" t="e">
        <f>IF(AND(P239&gt;=Dynamisk!$F$50,P239&lt;=Dynamisk!$F$49),P239,#N/A)</f>
        <v>#N/A</v>
      </c>
      <c r="U239" s="23" t="e">
        <f>IF(P239&gt;=Dynamisk!$F$49,P239,#N/A)</f>
        <v>#N/A</v>
      </c>
      <c r="V239" s="17">
        <f>IF(Q239&gt;=Dynamisk!$F$41,Dynamisk!$F$41,Q239)</f>
        <v>61.643835616438352</v>
      </c>
      <c r="W239" s="22" t="e">
        <f>(IF(AND(Q239&gt;=Dynamisk!$F$41,Q239&lt;=Dynamisk!$F$40),Q239,(IF(Q239&gt;Dynamisk!$F$40,Dynamisk!$F$40,#N/A))))-V239</f>
        <v>#N/A</v>
      </c>
      <c r="X239" s="22" t="e">
        <f>(IF(AND(Q239&gt;=Dynamisk!$F$40,Q239&lt;=Dynamisk!$F$39),Q239,(IF(Q239&gt;Dynamisk!$F$39,Dynamisk!$F$39,#N/A))))-W239-V239</f>
        <v>#N/A</v>
      </c>
      <c r="Y239" s="23" t="e">
        <f>(IF(AND(Q239&gt;=Dynamisk!$F$39,Q239&lt;=Dynamisk!$F$38),Q239,(IF(Q239&gt;Dynamisk!$F$38,Dynamisk!$F$38,#N/A))))-W239-V239-X239</f>
        <v>#N/A</v>
      </c>
      <c r="Z239">
        <f>IF(OR(Data_sæsontarif!D239=Dynamisk!$E$76,Data_sæsontarif!D239=Dynamisk!$E$77,Data_sæsontarif!D239=Dynamisk!$E$78,Data_sæsontarif!D239=Dynamisk!$E$79),Data_sæsontarif!M239,#N/A)</f>
        <v>27.397260273972602</v>
      </c>
      <c r="AA239" t="e">
        <f>IF(OR(Data_sæsontarif!D239=Dynamisk!$E$72,Data_sæsontarif!D239=Dynamisk!$E$73,Data_sæsontarif!D239=Dynamisk!$E$74,Data_sæsontarif!D239=Dynamisk!$E$75),Data_sæsontarif!M239,#N/A)</f>
        <v>#N/A</v>
      </c>
      <c r="AB239" t="e">
        <f>IF(OR(Data_sæsontarif!D239=Dynamisk!$E$68,Data_sæsontarif!D239=Dynamisk!$E$69,Data_sæsontarif!D239=Dynamisk!$E$70,Data_sæsontarif!D239=Dynamisk!$E$71),Data_sæsontarif!M239,#N/A)</f>
        <v>#N/A</v>
      </c>
    </row>
    <row r="240" spans="1:28" x14ac:dyDescent="0.15">
      <c r="A240">
        <v>234</v>
      </c>
      <c r="B240">
        <v>234</v>
      </c>
      <c r="C240" t="s">
        <v>289</v>
      </c>
      <c r="D240" t="str">
        <f t="shared" si="23"/>
        <v>08</v>
      </c>
      <c r="E240" s="1">
        <v>16.30833333333333</v>
      </c>
      <c r="F240" s="2">
        <f t="shared" si="18"/>
        <v>0.69166666666666998</v>
      </c>
      <c r="G240" s="1">
        <f>Dynamisk!$C$14</f>
        <v>27.397260273972602</v>
      </c>
      <c r="H240" s="1">
        <f t="shared" si="19"/>
        <v>1.1415525114155252</v>
      </c>
      <c r="I240" s="2">
        <f>Dynamisk!$C$15</f>
        <v>34.246575342465754</v>
      </c>
      <c r="J240" s="2">
        <f>F240/$F$4*Dynamisk!$C$16</f>
        <v>8.3340131913371831</v>
      </c>
      <c r="K240" s="2">
        <f t="shared" si="20"/>
        <v>0.34725054963904928</v>
      </c>
      <c r="L240" s="2">
        <f>F240/$F$4*Dynamisk!$C$17</f>
        <v>10.417516489171479</v>
      </c>
      <c r="M240" s="2">
        <f>(F240/$F$4)*Dynamisk!$C$16+G240</f>
        <v>35.731273465309783</v>
      </c>
      <c r="N240" s="2">
        <f>Dynamisk!$C$20/365</f>
        <v>34.246575342465754</v>
      </c>
      <c r="O240" s="2">
        <f t="shared" si="21"/>
        <v>1.4269406392694064</v>
      </c>
      <c r="P240" s="2">
        <f>(F240/$F$4)*Dynamisk!$C$16+G240</f>
        <v>35.731273465309783</v>
      </c>
      <c r="Q240" s="2">
        <f t="shared" si="22"/>
        <v>69.977848807775544</v>
      </c>
      <c r="R240" s="17">
        <f>IF(P240&lt;=Dynamisk!$F$51,Data_kronologisk!P240,#N/A)</f>
        <v>35.731273465309783</v>
      </c>
      <c r="S240" s="22" t="e">
        <f>IF(AND(P240&gt;=Dynamisk!$F$51,P240&lt;=Dynamisk!$F$50),P240,#N/A)</f>
        <v>#N/A</v>
      </c>
      <c r="T240" s="22" t="e">
        <f>IF(AND(P240&gt;=Dynamisk!$F$50,P240&lt;=Dynamisk!$F$49),P240,#N/A)</f>
        <v>#N/A</v>
      </c>
      <c r="U240" s="23" t="e">
        <f>IF(P240&gt;=Dynamisk!$F$49,P240,#N/A)</f>
        <v>#N/A</v>
      </c>
      <c r="V240" s="17">
        <f>IF(Q240&gt;=Dynamisk!$F$41,Dynamisk!$F$41,Q240)</f>
        <v>69.977848807775544</v>
      </c>
      <c r="W240" s="22" t="e">
        <f>(IF(AND(Q240&gt;=Dynamisk!$F$41,Q240&lt;=Dynamisk!$F$40),Q240,(IF(Q240&gt;Dynamisk!$F$40,Dynamisk!$F$40,#N/A))))-V240</f>
        <v>#N/A</v>
      </c>
      <c r="X240" s="22" t="e">
        <f>(IF(AND(Q240&gt;=Dynamisk!$F$40,Q240&lt;=Dynamisk!$F$39),Q240,(IF(Q240&gt;Dynamisk!$F$39,Dynamisk!$F$39,#N/A))))-W240-V240</f>
        <v>#N/A</v>
      </c>
      <c r="Y240" s="23" t="e">
        <f>(IF(AND(Q240&gt;=Dynamisk!$F$39,Q240&lt;=Dynamisk!$F$38),Q240,(IF(Q240&gt;Dynamisk!$F$38,Dynamisk!$F$38,#N/A))))-W240-V240-X240</f>
        <v>#N/A</v>
      </c>
      <c r="Z240">
        <f>IF(OR(Data_sæsontarif!D240=Dynamisk!$E$76,Data_sæsontarif!D240=Dynamisk!$E$77,Data_sæsontarif!D240=Dynamisk!$E$78,Data_sæsontarif!D240=Dynamisk!$E$79),Data_sæsontarif!M240,#N/A)</f>
        <v>35.731273465309783</v>
      </c>
      <c r="AA240" t="e">
        <f>IF(OR(Data_sæsontarif!D240=Dynamisk!$E$72,Data_sæsontarif!D240=Dynamisk!$E$73,Data_sæsontarif!D240=Dynamisk!$E$74,Data_sæsontarif!D240=Dynamisk!$E$75),Data_sæsontarif!M240,#N/A)</f>
        <v>#N/A</v>
      </c>
      <c r="AB240" t="e">
        <f>IF(OR(Data_sæsontarif!D240=Dynamisk!$E$68,Data_sæsontarif!D240=Dynamisk!$E$69,Data_sæsontarif!D240=Dynamisk!$E$70,Data_sæsontarif!D240=Dynamisk!$E$71),Data_sæsontarif!M240,#N/A)</f>
        <v>#N/A</v>
      </c>
    </row>
    <row r="241" spans="1:28" x14ac:dyDescent="0.15">
      <c r="A241">
        <v>235</v>
      </c>
      <c r="B241">
        <v>235</v>
      </c>
      <c r="C241" t="s">
        <v>290</v>
      </c>
      <c r="D241" t="str">
        <f t="shared" si="23"/>
        <v>08</v>
      </c>
      <c r="E241" s="1">
        <v>15.762499999999998</v>
      </c>
      <c r="F241" s="2">
        <f t="shared" si="18"/>
        <v>1.2375000000000025</v>
      </c>
      <c r="G241" s="1">
        <f>Dynamisk!$C$14</f>
        <v>27.397260273972602</v>
      </c>
      <c r="H241" s="1">
        <f t="shared" si="19"/>
        <v>1.1415525114155252</v>
      </c>
      <c r="I241" s="2">
        <f>Dynamisk!$C$15</f>
        <v>34.246575342465754</v>
      </c>
      <c r="J241" s="2">
        <f>F241/$F$4*Dynamisk!$C$16</f>
        <v>14.910854926669499</v>
      </c>
      <c r="K241" s="2">
        <f t="shared" si="20"/>
        <v>0.62128562194456249</v>
      </c>
      <c r="L241" s="2">
        <f>F241/$F$4*Dynamisk!$C$17</f>
        <v>18.638568658336872</v>
      </c>
      <c r="M241" s="2">
        <f>(F241/$F$4)*Dynamisk!$C$16+G241</f>
        <v>42.308115200642099</v>
      </c>
      <c r="N241" s="2">
        <f>Dynamisk!$C$20/365</f>
        <v>34.246575342465754</v>
      </c>
      <c r="O241" s="2">
        <f t="shared" si="21"/>
        <v>1.4269406392694064</v>
      </c>
      <c r="P241" s="2">
        <f>(F241/$F$4)*Dynamisk!$C$16+G241</f>
        <v>42.308115200642099</v>
      </c>
      <c r="Q241" s="2">
        <f t="shared" si="22"/>
        <v>76.554690543107853</v>
      </c>
      <c r="R241" s="17">
        <f>IF(P241&lt;=Dynamisk!$F$51,Data_kronologisk!P241,#N/A)</f>
        <v>42.308115200642099</v>
      </c>
      <c r="S241" s="22" t="e">
        <f>IF(AND(P241&gt;=Dynamisk!$F$51,P241&lt;=Dynamisk!$F$50),P241,#N/A)</f>
        <v>#N/A</v>
      </c>
      <c r="T241" s="22" t="e">
        <f>IF(AND(P241&gt;=Dynamisk!$F$50,P241&lt;=Dynamisk!$F$49),P241,#N/A)</f>
        <v>#N/A</v>
      </c>
      <c r="U241" s="23" t="e">
        <f>IF(P241&gt;=Dynamisk!$F$49,P241,#N/A)</f>
        <v>#N/A</v>
      </c>
      <c r="V241" s="17">
        <f>IF(Q241&gt;=Dynamisk!$F$41,Dynamisk!$F$41,Q241)</f>
        <v>74.703333321584452</v>
      </c>
      <c r="W241" s="22">
        <f>(IF(AND(Q241&gt;=Dynamisk!$F$41,Q241&lt;=Dynamisk!$F$40),Q241,(IF(Q241&gt;Dynamisk!$F$40,Dynamisk!$F$40,#N/A))))-V241</f>
        <v>1.8513572215234007</v>
      </c>
      <c r="X241" s="22" t="e">
        <f>(IF(AND(Q241&gt;=Dynamisk!$F$40,Q241&lt;=Dynamisk!$F$39),Q241,(IF(Q241&gt;Dynamisk!$F$39,Dynamisk!$F$39,#N/A))))-W241-V241</f>
        <v>#N/A</v>
      </c>
      <c r="Y241" s="23" t="e">
        <f>(IF(AND(Q241&gt;=Dynamisk!$F$39,Q241&lt;=Dynamisk!$F$38),Q241,(IF(Q241&gt;Dynamisk!$F$38,Dynamisk!$F$38,#N/A))))-W241-V241-X241</f>
        <v>#N/A</v>
      </c>
      <c r="Z241">
        <f>IF(OR(Data_sæsontarif!D241=Dynamisk!$E$76,Data_sæsontarif!D241=Dynamisk!$E$77,Data_sæsontarif!D241=Dynamisk!$E$78,Data_sæsontarif!D241=Dynamisk!$E$79),Data_sæsontarif!M241,#N/A)</f>
        <v>42.308115200642099</v>
      </c>
      <c r="AA241" t="e">
        <f>IF(OR(Data_sæsontarif!D241=Dynamisk!$E$72,Data_sæsontarif!D241=Dynamisk!$E$73,Data_sæsontarif!D241=Dynamisk!$E$74,Data_sæsontarif!D241=Dynamisk!$E$75),Data_sæsontarif!M241,#N/A)</f>
        <v>#N/A</v>
      </c>
      <c r="AB241" t="e">
        <f>IF(OR(Data_sæsontarif!D241=Dynamisk!$E$68,Data_sæsontarif!D241=Dynamisk!$E$69,Data_sæsontarif!D241=Dynamisk!$E$70,Data_sæsontarif!D241=Dynamisk!$E$71),Data_sæsontarif!M241,#N/A)</f>
        <v>#N/A</v>
      </c>
    </row>
    <row r="242" spans="1:28" x14ac:dyDescent="0.15">
      <c r="A242">
        <v>236</v>
      </c>
      <c r="B242">
        <v>236</v>
      </c>
      <c r="C242" t="s">
        <v>291</v>
      </c>
      <c r="D242" t="str">
        <f t="shared" si="23"/>
        <v>08</v>
      </c>
      <c r="E242" s="1">
        <v>18.666666666666668</v>
      </c>
      <c r="F242" s="2">
        <f t="shared" si="18"/>
        <v>0</v>
      </c>
      <c r="G242" s="1">
        <f>Dynamisk!$C$14</f>
        <v>27.397260273972602</v>
      </c>
      <c r="H242" s="1">
        <f t="shared" si="19"/>
        <v>1.1415525114155252</v>
      </c>
      <c r="I242" s="2">
        <f>Dynamisk!$C$15</f>
        <v>34.246575342465754</v>
      </c>
      <c r="J242" s="2">
        <f>F242/$F$4*Dynamisk!$C$16</f>
        <v>0</v>
      </c>
      <c r="K242" s="2">
        <f t="shared" si="20"/>
        <v>0</v>
      </c>
      <c r="L242" s="2">
        <f>F242/$F$4*Dynamisk!$C$17</f>
        <v>0</v>
      </c>
      <c r="M242" s="2">
        <f>(F242/$F$4)*Dynamisk!$C$16+G242</f>
        <v>27.397260273972602</v>
      </c>
      <c r="N242" s="2">
        <f>Dynamisk!$C$20/365</f>
        <v>34.246575342465754</v>
      </c>
      <c r="O242" s="2">
        <f t="shared" si="21"/>
        <v>1.4269406392694064</v>
      </c>
      <c r="P242" s="2">
        <f>(F242/$F$4)*Dynamisk!$C$16+G242</f>
        <v>27.397260273972602</v>
      </c>
      <c r="Q242" s="2">
        <f t="shared" si="22"/>
        <v>61.643835616438352</v>
      </c>
      <c r="R242" s="17">
        <f>IF(P242&lt;=Dynamisk!$F$51,Data_kronologisk!P242,#N/A)</f>
        <v>27.397260273972602</v>
      </c>
      <c r="S242" s="22" t="e">
        <f>IF(AND(P242&gt;=Dynamisk!$F$51,P242&lt;=Dynamisk!$F$50),P242,#N/A)</f>
        <v>#N/A</v>
      </c>
      <c r="T242" s="22" t="e">
        <f>IF(AND(P242&gt;=Dynamisk!$F$50,P242&lt;=Dynamisk!$F$49),P242,#N/A)</f>
        <v>#N/A</v>
      </c>
      <c r="U242" s="23" t="e">
        <f>IF(P242&gt;=Dynamisk!$F$49,P242,#N/A)</f>
        <v>#N/A</v>
      </c>
      <c r="V242" s="17">
        <f>IF(Q242&gt;=Dynamisk!$F$41,Dynamisk!$F$41,Q242)</f>
        <v>61.643835616438352</v>
      </c>
      <c r="W242" s="22" t="e">
        <f>(IF(AND(Q242&gt;=Dynamisk!$F$41,Q242&lt;=Dynamisk!$F$40),Q242,(IF(Q242&gt;Dynamisk!$F$40,Dynamisk!$F$40,#N/A))))-V242</f>
        <v>#N/A</v>
      </c>
      <c r="X242" s="22" t="e">
        <f>(IF(AND(Q242&gt;=Dynamisk!$F$40,Q242&lt;=Dynamisk!$F$39),Q242,(IF(Q242&gt;Dynamisk!$F$39,Dynamisk!$F$39,#N/A))))-W242-V242</f>
        <v>#N/A</v>
      </c>
      <c r="Y242" s="23" t="e">
        <f>(IF(AND(Q242&gt;=Dynamisk!$F$39,Q242&lt;=Dynamisk!$F$38),Q242,(IF(Q242&gt;Dynamisk!$F$38,Dynamisk!$F$38,#N/A))))-W242-V242-X242</f>
        <v>#N/A</v>
      </c>
      <c r="Z242">
        <f>IF(OR(Data_sæsontarif!D242=Dynamisk!$E$76,Data_sæsontarif!D242=Dynamisk!$E$77,Data_sæsontarif!D242=Dynamisk!$E$78,Data_sæsontarif!D242=Dynamisk!$E$79),Data_sæsontarif!M242,#N/A)</f>
        <v>27.397260273972602</v>
      </c>
      <c r="AA242" t="e">
        <f>IF(OR(Data_sæsontarif!D242=Dynamisk!$E$72,Data_sæsontarif!D242=Dynamisk!$E$73,Data_sæsontarif!D242=Dynamisk!$E$74,Data_sæsontarif!D242=Dynamisk!$E$75),Data_sæsontarif!M242,#N/A)</f>
        <v>#N/A</v>
      </c>
      <c r="AB242" t="e">
        <f>IF(OR(Data_sæsontarif!D242=Dynamisk!$E$68,Data_sæsontarif!D242=Dynamisk!$E$69,Data_sæsontarif!D242=Dynamisk!$E$70,Data_sæsontarif!D242=Dynamisk!$E$71),Data_sæsontarif!M242,#N/A)</f>
        <v>#N/A</v>
      </c>
    </row>
    <row r="243" spans="1:28" x14ac:dyDescent="0.15">
      <c r="A243">
        <v>237</v>
      </c>
      <c r="B243">
        <v>237</v>
      </c>
      <c r="C243" t="s">
        <v>292</v>
      </c>
      <c r="D243" t="str">
        <f t="shared" si="23"/>
        <v>08</v>
      </c>
      <c r="E243" s="1">
        <v>19.358333333333331</v>
      </c>
      <c r="F243" s="2">
        <f t="shared" si="18"/>
        <v>0</v>
      </c>
      <c r="G243" s="1">
        <f>Dynamisk!$C$14</f>
        <v>27.397260273972602</v>
      </c>
      <c r="H243" s="1">
        <f t="shared" si="19"/>
        <v>1.1415525114155252</v>
      </c>
      <c r="I243" s="2">
        <f>Dynamisk!$C$15</f>
        <v>34.246575342465754</v>
      </c>
      <c r="J243" s="2">
        <f>F243/$F$4*Dynamisk!$C$16</f>
        <v>0</v>
      </c>
      <c r="K243" s="2">
        <f t="shared" si="20"/>
        <v>0</v>
      </c>
      <c r="L243" s="2">
        <f>F243/$F$4*Dynamisk!$C$17</f>
        <v>0</v>
      </c>
      <c r="M243" s="2">
        <f>(F243/$F$4)*Dynamisk!$C$16+G243</f>
        <v>27.397260273972602</v>
      </c>
      <c r="N243" s="2">
        <f>Dynamisk!$C$20/365</f>
        <v>34.246575342465754</v>
      </c>
      <c r="O243" s="2">
        <f t="shared" si="21"/>
        <v>1.4269406392694064</v>
      </c>
      <c r="P243" s="2">
        <f>(F243/$F$4)*Dynamisk!$C$16+G243</f>
        <v>27.397260273972602</v>
      </c>
      <c r="Q243" s="2">
        <f t="shared" si="22"/>
        <v>61.643835616438352</v>
      </c>
      <c r="R243" s="17">
        <f>IF(P243&lt;=Dynamisk!$F$51,Data_kronologisk!P243,#N/A)</f>
        <v>27.397260273972602</v>
      </c>
      <c r="S243" s="22" t="e">
        <f>IF(AND(P243&gt;=Dynamisk!$F$51,P243&lt;=Dynamisk!$F$50),P243,#N/A)</f>
        <v>#N/A</v>
      </c>
      <c r="T243" s="22" t="e">
        <f>IF(AND(P243&gt;=Dynamisk!$F$50,P243&lt;=Dynamisk!$F$49),P243,#N/A)</f>
        <v>#N/A</v>
      </c>
      <c r="U243" s="23" t="e">
        <f>IF(P243&gt;=Dynamisk!$F$49,P243,#N/A)</f>
        <v>#N/A</v>
      </c>
      <c r="V243" s="17">
        <f>IF(Q243&gt;=Dynamisk!$F$41,Dynamisk!$F$41,Q243)</f>
        <v>61.643835616438352</v>
      </c>
      <c r="W243" s="22" t="e">
        <f>(IF(AND(Q243&gt;=Dynamisk!$F$41,Q243&lt;=Dynamisk!$F$40),Q243,(IF(Q243&gt;Dynamisk!$F$40,Dynamisk!$F$40,#N/A))))-V243</f>
        <v>#N/A</v>
      </c>
      <c r="X243" s="22" t="e">
        <f>(IF(AND(Q243&gt;=Dynamisk!$F$40,Q243&lt;=Dynamisk!$F$39),Q243,(IF(Q243&gt;Dynamisk!$F$39,Dynamisk!$F$39,#N/A))))-W243-V243</f>
        <v>#N/A</v>
      </c>
      <c r="Y243" s="23" t="e">
        <f>(IF(AND(Q243&gt;=Dynamisk!$F$39,Q243&lt;=Dynamisk!$F$38),Q243,(IF(Q243&gt;Dynamisk!$F$38,Dynamisk!$F$38,#N/A))))-W243-V243-X243</f>
        <v>#N/A</v>
      </c>
      <c r="Z243">
        <f>IF(OR(Data_sæsontarif!D243=Dynamisk!$E$76,Data_sæsontarif!D243=Dynamisk!$E$77,Data_sæsontarif!D243=Dynamisk!$E$78,Data_sæsontarif!D243=Dynamisk!$E$79),Data_sæsontarif!M243,#N/A)</f>
        <v>27.397260273972602</v>
      </c>
      <c r="AA243" t="e">
        <f>IF(OR(Data_sæsontarif!D243=Dynamisk!$E$72,Data_sæsontarif!D243=Dynamisk!$E$73,Data_sæsontarif!D243=Dynamisk!$E$74,Data_sæsontarif!D243=Dynamisk!$E$75),Data_sæsontarif!M243,#N/A)</f>
        <v>#N/A</v>
      </c>
      <c r="AB243" t="e">
        <f>IF(OR(Data_sæsontarif!D243=Dynamisk!$E$68,Data_sæsontarif!D243=Dynamisk!$E$69,Data_sæsontarif!D243=Dynamisk!$E$70,Data_sæsontarif!D243=Dynamisk!$E$71),Data_sæsontarif!M243,#N/A)</f>
        <v>#N/A</v>
      </c>
    </row>
    <row r="244" spans="1:28" x14ac:dyDescent="0.15">
      <c r="A244">
        <v>238</v>
      </c>
      <c r="B244">
        <v>238</v>
      </c>
      <c r="C244" t="s">
        <v>293</v>
      </c>
      <c r="D244" t="str">
        <f t="shared" si="23"/>
        <v>08</v>
      </c>
      <c r="E244" s="1">
        <v>16.8125</v>
      </c>
      <c r="F244" s="2">
        <f t="shared" si="18"/>
        <v>0.1875</v>
      </c>
      <c r="G244" s="1">
        <f>Dynamisk!$C$14</f>
        <v>27.397260273972602</v>
      </c>
      <c r="H244" s="1">
        <f t="shared" si="19"/>
        <v>1.1415525114155252</v>
      </c>
      <c r="I244" s="2">
        <f>Dynamisk!$C$15</f>
        <v>34.246575342465754</v>
      </c>
      <c r="J244" s="2">
        <f>F244/$F$4*Dynamisk!$C$16</f>
        <v>2.259220443434768</v>
      </c>
      <c r="K244" s="2">
        <f t="shared" si="20"/>
        <v>9.4134185143115334E-2</v>
      </c>
      <c r="L244" s="2">
        <f>F244/$F$4*Dynamisk!$C$17</f>
        <v>2.8240255542934598</v>
      </c>
      <c r="M244" s="2">
        <f>(F244/$F$4)*Dynamisk!$C$16+G244</f>
        <v>29.656480717407369</v>
      </c>
      <c r="N244" s="2">
        <f>Dynamisk!$C$20/365</f>
        <v>34.246575342465754</v>
      </c>
      <c r="O244" s="2">
        <f t="shared" si="21"/>
        <v>1.4269406392694064</v>
      </c>
      <c r="P244" s="2">
        <f>(F244/$F$4)*Dynamisk!$C$16+G244</f>
        <v>29.656480717407369</v>
      </c>
      <c r="Q244" s="2">
        <f t="shared" si="22"/>
        <v>63.903056059873123</v>
      </c>
      <c r="R244" s="17">
        <f>IF(P244&lt;=Dynamisk!$F$51,Data_kronologisk!P244,#N/A)</f>
        <v>29.656480717407369</v>
      </c>
      <c r="S244" s="22" t="e">
        <f>IF(AND(P244&gt;=Dynamisk!$F$51,P244&lt;=Dynamisk!$F$50),P244,#N/A)</f>
        <v>#N/A</v>
      </c>
      <c r="T244" s="22" t="e">
        <f>IF(AND(P244&gt;=Dynamisk!$F$50,P244&lt;=Dynamisk!$F$49),P244,#N/A)</f>
        <v>#N/A</v>
      </c>
      <c r="U244" s="23" t="e">
        <f>IF(P244&gt;=Dynamisk!$F$49,P244,#N/A)</f>
        <v>#N/A</v>
      </c>
      <c r="V244" s="17">
        <f>IF(Q244&gt;=Dynamisk!$F$41,Dynamisk!$F$41,Q244)</f>
        <v>63.903056059873123</v>
      </c>
      <c r="W244" s="22" t="e">
        <f>(IF(AND(Q244&gt;=Dynamisk!$F$41,Q244&lt;=Dynamisk!$F$40),Q244,(IF(Q244&gt;Dynamisk!$F$40,Dynamisk!$F$40,#N/A))))-V244</f>
        <v>#N/A</v>
      </c>
      <c r="X244" s="22" t="e">
        <f>(IF(AND(Q244&gt;=Dynamisk!$F$40,Q244&lt;=Dynamisk!$F$39),Q244,(IF(Q244&gt;Dynamisk!$F$39,Dynamisk!$F$39,#N/A))))-W244-V244</f>
        <v>#N/A</v>
      </c>
      <c r="Y244" s="23" t="e">
        <f>(IF(AND(Q244&gt;=Dynamisk!$F$39,Q244&lt;=Dynamisk!$F$38),Q244,(IF(Q244&gt;Dynamisk!$F$38,Dynamisk!$F$38,#N/A))))-W244-V244-X244</f>
        <v>#N/A</v>
      </c>
      <c r="Z244">
        <f>IF(OR(Data_sæsontarif!D244=Dynamisk!$E$76,Data_sæsontarif!D244=Dynamisk!$E$77,Data_sæsontarif!D244=Dynamisk!$E$78,Data_sæsontarif!D244=Dynamisk!$E$79),Data_sæsontarif!M244,#N/A)</f>
        <v>29.656480717407369</v>
      </c>
      <c r="AA244" t="e">
        <f>IF(OR(Data_sæsontarif!D244=Dynamisk!$E$72,Data_sæsontarif!D244=Dynamisk!$E$73,Data_sæsontarif!D244=Dynamisk!$E$74,Data_sæsontarif!D244=Dynamisk!$E$75),Data_sæsontarif!M244,#N/A)</f>
        <v>#N/A</v>
      </c>
      <c r="AB244" t="e">
        <f>IF(OR(Data_sæsontarif!D244=Dynamisk!$E$68,Data_sæsontarif!D244=Dynamisk!$E$69,Data_sæsontarif!D244=Dynamisk!$E$70,Data_sæsontarif!D244=Dynamisk!$E$71),Data_sæsontarif!M244,#N/A)</f>
        <v>#N/A</v>
      </c>
    </row>
    <row r="245" spans="1:28" x14ac:dyDescent="0.15">
      <c r="A245">
        <v>239</v>
      </c>
      <c r="B245">
        <v>239</v>
      </c>
      <c r="C245" t="s">
        <v>294</v>
      </c>
      <c r="D245" t="str">
        <f t="shared" si="23"/>
        <v>08</v>
      </c>
      <c r="E245" s="1">
        <v>20.274999999999999</v>
      </c>
      <c r="F245" s="2">
        <f t="shared" si="18"/>
        <v>0</v>
      </c>
      <c r="G245" s="1">
        <f>Dynamisk!$C$14</f>
        <v>27.397260273972602</v>
      </c>
      <c r="H245" s="1">
        <f t="shared" si="19"/>
        <v>1.1415525114155252</v>
      </c>
      <c r="I245" s="2">
        <f>Dynamisk!$C$15</f>
        <v>34.246575342465754</v>
      </c>
      <c r="J245" s="2">
        <f>F245/$F$4*Dynamisk!$C$16</f>
        <v>0</v>
      </c>
      <c r="K245" s="2">
        <f t="shared" si="20"/>
        <v>0</v>
      </c>
      <c r="L245" s="2">
        <f>F245/$F$4*Dynamisk!$C$17</f>
        <v>0</v>
      </c>
      <c r="M245" s="2">
        <f>(F245/$F$4)*Dynamisk!$C$16+G245</f>
        <v>27.397260273972602</v>
      </c>
      <c r="N245" s="2">
        <f>Dynamisk!$C$20/365</f>
        <v>34.246575342465754</v>
      </c>
      <c r="O245" s="2">
        <f t="shared" si="21"/>
        <v>1.4269406392694064</v>
      </c>
      <c r="P245" s="2">
        <f>(F245/$F$4)*Dynamisk!$C$16+G245</f>
        <v>27.397260273972602</v>
      </c>
      <c r="Q245" s="2">
        <f t="shared" si="22"/>
        <v>61.643835616438352</v>
      </c>
      <c r="R245" s="17">
        <f>IF(P245&lt;=Dynamisk!$F$51,Data_kronologisk!P245,#N/A)</f>
        <v>27.397260273972602</v>
      </c>
      <c r="S245" s="22" t="e">
        <f>IF(AND(P245&gt;=Dynamisk!$F$51,P245&lt;=Dynamisk!$F$50),P245,#N/A)</f>
        <v>#N/A</v>
      </c>
      <c r="T245" s="22" t="e">
        <f>IF(AND(P245&gt;=Dynamisk!$F$50,P245&lt;=Dynamisk!$F$49),P245,#N/A)</f>
        <v>#N/A</v>
      </c>
      <c r="U245" s="23" t="e">
        <f>IF(P245&gt;=Dynamisk!$F$49,P245,#N/A)</f>
        <v>#N/A</v>
      </c>
      <c r="V245" s="17">
        <f>IF(Q245&gt;=Dynamisk!$F$41,Dynamisk!$F$41,Q245)</f>
        <v>61.643835616438352</v>
      </c>
      <c r="W245" s="22" t="e">
        <f>(IF(AND(Q245&gt;=Dynamisk!$F$41,Q245&lt;=Dynamisk!$F$40),Q245,(IF(Q245&gt;Dynamisk!$F$40,Dynamisk!$F$40,#N/A))))-V245</f>
        <v>#N/A</v>
      </c>
      <c r="X245" s="22" t="e">
        <f>(IF(AND(Q245&gt;=Dynamisk!$F$40,Q245&lt;=Dynamisk!$F$39),Q245,(IF(Q245&gt;Dynamisk!$F$39,Dynamisk!$F$39,#N/A))))-W245-V245</f>
        <v>#N/A</v>
      </c>
      <c r="Y245" s="23" t="e">
        <f>(IF(AND(Q245&gt;=Dynamisk!$F$39,Q245&lt;=Dynamisk!$F$38),Q245,(IF(Q245&gt;Dynamisk!$F$38,Dynamisk!$F$38,#N/A))))-W245-V245-X245</f>
        <v>#N/A</v>
      </c>
      <c r="Z245">
        <f>IF(OR(Data_sæsontarif!D245=Dynamisk!$E$76,Data_sæsontarif!D245=Dynamisk!$E$77,Data_sæsontarif!D245=Dynamisk!$E$78,Data_sæsontarif!D245=Dynamisk!$E$79),Data_sæsontarif!M245,#N/A)</f>
        <v>27.397260273972602</v>
      </c>
      <c r="AA245" t="e">
        <f>IF(OR(Data_sæsontarif!D245=Dynamisk!$E$72,Data_sæsontarif!D245=Dynamisk!$E$73,Data_sæsontarif!D245=Dynamisk!$E$74,Data_sæsontarif!D245=Dynamisk!$E$75),Data_sæsontarif!M245,#N/A)</f>
        <v>#N/A</v>
      </c>
      <c r="AB245" t="e">
        <f>IF(OR(Data_sæsontarif!D245=Dynamisk!$E$68,Data_sæsontarif!D245=Dynamisk!$E$69,Data_sæsontarif!D245=Dynamisk!$E$70,Data_sæsontarif!D245=Dynamisk!$E$71),Data_sæsontarif!M245,#N/A)</f>
        <v>#N/A</v>
      </c>
    </row>
    <row r="246" spans="1:28" x14ac:dyDescent="0.15">
      <c r="A246">
        <v>240</v>
      </c>
      <c r="B246">
        <v>240</v>
      </c>
      <c r="C246" t="s">
        <v>295</v>
      </c>
      <c r="D246" t="str">
        <f t="shared" si="23"/>
        <v>08</v>
      </c>
      <c r="E246" s="1">
        <v>17.729166666666668</v>
      </c>
      <c r="F246" s="2">
        <f t="shared" si="18"/>
        <v>0</v>
      </c>
      <c r="G246" s="1">
        <f>Dynamisk!$C$14</f>
        <v>27.397260273972602</v>
      </c>
      <c r="H246" s="1">
        <f t="shared" si="19"/>
        <v>1.1415525114155252</v>
      </c>
      <c r="I246" s="2">
        <f>Dynamisk!$C$15</f>
        <v>34.246575342465754</v>
      </c>
      <c r="J246" s="2">
        <f>F246/$F$4*Dynamisk!$C$16</f>
        <v>0</v>
      </c>
      <c r="K246" s="2">
        <f t="shared" si="20"/>
        <v>0</v>
      </c>
      <c r="L246" s="2">
        <f>F246/$F$4*Dynamisk!$C$17</f>
        <v>0</v>
      </c>
      <c r="M246" s="2">
        <f>(F246/$F$4)*Dynamisk!$C$16+G246</f>
        <v>27.397260273972602</v>
      </c>
      <c r="N246" s="2">
        <f>Dynamisk!$C$20/365</f>
        <v>34.246575342465754</v>
      </c>
      <c r="O246" s="2">
        <f t="shared" si="21"/>
        <v>1.4269406392694064</v>
      </c>
      <c r="P246" s="2">
        <f>(F246/$F$4)*Dynamisk!$C$16+G246</f>
        <v>27.397260273972602</v>
      </c>
      <c r="Q246" s="2">
        <f t="shared" si="22"/>
        <v>61.643835616438352</v>
      </c>
      <c r="R246" s="17">
        <f>IF(P246&lt;=Dynamisk!$F$51,Data_kronologisk!P246,#N/A)</f>
        <v>27.397260273972602</v>
      </c>
      <c r="S246" s="22" t="e">
        <f>IF(AND(P246&gt;=Dynamisk!$F$51,P246&lt;=Dynamisk!$F$50),P246,#N/A)</f>
        <v>#N/A</v>
      </c>
      <c r="T246" s="22" t="e">
        <f>IF(AND(P246&gt;=Dynamisk!$F$50,P246&lt;=Dynamisk!$F$49),P246,#N/A)</f>
        <v>#N/A</v>
      </c>
      <c r="U246" s="23" t="e">
        <f>IF(P246&gt;=Dynamisk!$F$49,P246,#N/A)</f>
        <v>#N/A</v>
      </c>
      <c r="V246" s="17">
        <f>IF(Q246&gt;=Dynamisk!$F$41,Dynamisk!$F$41,Q246)</f>
        <v>61.643835616438352</v>
      </c>
      <c r="W246" s="22" t="e">
        <f>(IF(AND(Q246&gt;=Dynamisk!$F$41,Q246&lt;=Dynamisk!$F$40),Q246,(IF(Q246&gt;Dynamisk!$F$40,Dynamisk!$F$40,#N/A))))-V246</f>
        <v>#N/A</v>
      </c>
      <c r="X246" s="22" t="e">
        <f>(IF(AND(Q246&gt;=Dynamisk!$F$40,Q246&lt;=Dynamisk!$F$39),Q246,(IF(Q246&gt;Dynamisk!$F$39,Dynamisk!$F$39,#N/A))))-W246-V246</f>
        <v>#N/A</v>
      </c>
      <c r="Y246" s="23" t="e">
        <f>(IF(AND(Q246&gt;=Dynamisk!$F$39,Q246&lt;=Dynamisk!$F$38),Q246,(IF(Q246&gt;Dynamisk!$F$38,Dynamisk!$F$38,#N/A))))-W246-V246-X246</f>
        <v>#N/A</v>
      </c>
      <c r="Z246">
        <f>IF(OR(Data_sæsontarif!D246=Dynamisk!$E$76,Data_sæsontarif!D246=Dynamisk!$E$77,Data_sæsontarif!D246=Dynamisk!$E$78,Data_sæsontarif!D246=Dynamisk!$E$79),Data_sæsontarif!M246,#N/A)</f>
        <v>27.397260273972602</v>
      </c>
      <c r="AA246" t="e">
        <f>IF(OR(Data_sæsontarif!D246=Dynamisk!$E$72,Data_sæsontarif!D246=Dynamisk!$E$73,Data_sæsontarif!D246=Dynamisk!$E$74,Data_sæsontarif!D246=Dynamisk!$E$75),Data_sæsontarif!M246,#N/A)</f>
        <v>#N/A</v>
      </c>
      <c r="AB246" t="e">
        <f>IF(OR(Data_sæsontarif!D246=Dynamisk!$E$68,Data_sæsontarif!D246=Dynamisk!$E$69,Data_sæsontarif!D246=Dynamisk!$E$70,Data_sæsontarif!D246=Dynamisk!$E$71),Data_sæsontarif!M246,#N/A)</f>
        <v>#N/A</v>
      </c>
    </row>
    <row r="247" spans="1:28" x14ac:dyDescent="0.15">
      <c r="A247">
        <v>241</v>
      </c>
      <c r="B247">
        <v>241</v>
      </c>
      <c r="C247" t="s">
        <v>296</v>
      </c>
      <c r="D247" t="str">
        <f t="shared" si="23"/>
        <v>08</v>
      </c>
      <c r="E247" s="1">
        <v>14.691666666666668</v>
      </c>
      <c r="F247" s="2">
        <f t="shared" si="18"/>
        <v>2.3083333333333318</v>
      </c>
      <c r="G247" s="1">
        <f>Dynamisk!$C$14</f>
        <v>27.397260273972602</v>
      </c>
      <c r="H247" s="1">
        <f t="shared" si="19"/>
        <v>1.1415525114155252</v>
      </c>
      <c r="I247" s="2">
        <f>Dynamisk!$C$15</f>
        <v>34.246575342465754</v>
      </c>
      <c r="J247" s="2">
        <f>F247/$F$4*Dynamisk!$C$16</f>
        <v>27.813513903619125</v>
      </c>
      <c r="K247" s="2">
        <f t="shared" si="20"/>
        <v>1.1588964126507968</v>
      </c>
      <c r="L247" s="2">
        <f>F247/$F$4*Dynamisk!$C$17</f>
        <v>34.76689237952391</v>
      </c>
      <c r="M247" s="2">
        <f>(F247/$F$4)*Dynamisk!$C$16+G247</f>
        <v>55.21077417759173</v>
      </c>
      <c r="N247" s="2">
        <f>Dynamisk!$C$20/365</f>
        <v>34.246575342465754</v>
      </c>
      <c r="O247" s="2">
        <f t="shared" si="21"/>
        <v>1.4269406392694064</v>
      </c>
      <c r="P247" s="2">
        <f>(F247/$F$4)*Dynamisk!$C$16+G247</f>
        <v>55.21077417759173</v>
      </c>
      <c r="Q247" s="2">
        <f t="shared" si="22"/>
        <v>89.457349520057477</v>
      </c>
      <c r="R247" s="17">
        <f>IF(P247&lt;=Dynamisk!$F$51,Data_kronologisk!P247,#N/A)</f>
        <v>55.21077417759173</v>
      </c>
      <c r="S247" s="22" t="e">
        <f>IF(AND(P247&gt;=Dynamisk!$F$51,P247&lt;=Dynamisk!$F$50),P247,#N/A)</f>
        <v>#N/A</v>
      </c>
      <c r="T247" s="22" t="e">
        <f>IF(AND(P247&gt;=Dynamisk!$F$50,P247&lt;=Dynamisk!$F$49),P247,#N/A)</f>
        <v>#N/A</v>
      </c>
      <c r="U247" s="23" t="e">
        <f>IF(P247&gt;=Dynamisk!$F$49,P247,#N/A)</f>
        <v>#N/A</v>
      </c>
      <c r="V247" s="17">
        <f>IF(Q247&gt;=Dynamisk!$F$41,Dynamisk!$F$41,Q247)</f>
        <v>74.703333321584452</v>
      </c>
      <c r="W247" s="22">
        <f>(IF(AND(Q247&gt;=Dynamisk!$F$41,Q247&lt;=Dynamisk!$F$40),Q247,(IF(Q247&gt;Dynamisk!$F$40,Dynamisk!$F$40,#N/A))))-V247</f>
        <v>14.754016198473025</v>
      </c>
      <c r="X247" s="22" t="e">
        <f>(IF(AND(Q247&gt;=Dynamisk!$F$40,Q247&lt;=Dynamisk!$F$39),Q247,(IF(Q247&gt;Dynamisk!$F$39,Dynamisk!$F$39,#N/A))))-W247-V247</f>
        <v>#N/A</v>
      </c>
      <c r="Y247" s="23" t="e">
        <f>(IF(AND(Q247&gt;=Dynamisk!$F$39,Q247&lt;=Dynamisk!$F$38),Q247,(IF(Q247&gt;Dynamisk!$F$38,Dynamisk!$F$38,#N/A))))-W247-V247-X247</f>
        <v>#N/A</v>
      </c>
      <c r="Z247">
        <f>IF(OR(Data_sæsontarif!D247=Dynamisk!$E$76,Data_sæsontarif!D247=Dynamisk!$E$77,Data_sæsontarif!D247=Dynamisk!$E$78,Data_sæsontarif!D247=Dynamisk!$E$79),Data_sæsontarif!M247,#N/A)</f>
        <v>55.21077417759173</v>
      </c>
      <c r="AA247" t="e">
        <f>IF(OR(Data_sæsontarif!D247=Dynamisk!$E$72,Data_sæsontarif!D247=Dynamisk!$E$73,Data_sæsontarif!D247=Dynamisk!$E$74,Data_sæsontarif!D247=Dynamisk!$E$75),Data_sæsontarif!M247,#N/A)</f>
        <v>#N/A</v>
      </c>
      <c r="AB247" t="e">
        <f>IF(OR(Data_sæsontarif!D247=Dynamisk!$E$68,Data_sæsontarif!D247=Dynamisk!$E$69,Data_sæsontarif!D247=Dynamisk!$E$70,Data_sæsontarif!D247=Dynamisk!$E$71),Data_sæsontarif!M247,#N/A)</f>
        <v>#N/A</v>
      </c>
    </row>
    <row r="248" spans="1:28" x14ac:dyDescent="0.15">
      <c r="A248">
        <v>242</v>
      </c>
      <c r="B248">
        <v>242</v>
      </c>
      <c r="C248" t="s">
        <v>297</v>
      </c>
      <c r="D248" t="str">
        <f t="shared" si="23"/>
        <v>08</v>
      </c>
      <c r="E248" s="1">
        <v>14.254166666666663</v>
      </c>
      <c r="F248" s="2">
        <f t="shared" si="18"/>
        <v>2.7458333333333371</v>
      </c>
      <c r="G248" s="1">
        <f>Dynamisk!$C$14</f>
        <v>27.397260273972602</v>
      </c>
      <c r="H248" s="1">
        <f t="shared" si="19"/>
        <v>1.1415525114155252</v>
      </c>
      <c r="I248" s="2">
        <f>Dynamisk!$C$15</f>
        <v>34.246575342465754</v>
      </c>
      <c r="J248" s="2">
        <f>F248/$F$4*Dynamisk!$C$16</f>
        <v>33.085028271633647</v>
      </c>
      <c r="K248" s="2">
        <f t="shared" si="20"/>
        <v>1.3785428446514019</v>
      </c>
      <c r="L248" s="2">
        <f>F248/$F$4*Dynamisk!$C$17</f>
        <v>41.356285339542062</v>
      </c>
      <c r="M248" s="2">
        <f>(F248/$F$4)*Dynamisk!$C$16+G248</f>
        <v>60.482288545606252</v>
      </c>
      <c r="N248" s="2">
        <f>Dynamisk!$C$20/365</f>
        <v>34.246575342465754</v>
      </c>
      <c r="O248" s="2">
        <f t="shared" si="21"/>
        <v>1.4269406392694064</v>
      </c>
      <c r="P248" s="2">
        <f>(F248/$F$4)*Dynamisk!$C$16+G248</f>
        <v>60.482288545606252</v>
      </c>
      <c r="Q248" s="2">
        <f t="shared" si="22"/>
        <v>94.728863888071999</v>
      </c>
      <c r="R248" s="17">
        <f>IF(P248&lt;=Dynamisk!$F$51,Data_kronologisk!P248,#N/A)</f>
        <v>60.482288545606252</v>
      </c>
      <c r="S248" s="22" t="e">
        <f>IF(AND(P248&gt;=Dynamisk!$F$51,P248&lt;=Dynamisk!$F$50),P248,#N/A)</f>
        <v>#N/A</v>
      </c>
      <c r="T248" s="22" t="e">
        <f>IF(AND(P248&gt;=Dynamisk!$F$50,P248&lt;=Dynamisk!$F$49),P248,#N/A)</f>
        <v>#N/A</v>
      </c>
      <c r="U248" s="23" t="e">
        <f>IF(P248&gt;=Dynamisk!$F$49,P248,#N/A)</f>
        <v>#N/A</v>
      </c>
      <c r="V248" s="17">
        <f>IF(Q248&gt;=Dynamisk!$F$41,Dynamisk!$F$41,Q248)</f>
        <v>74.703333321584452</v>
      </c>
      <c r="W248" s="22">
        <f>(IF(AND(Q248&gt;=Dynamisk!$F$41,Q248&lt;=Dynamisk!$F$40),Q248,(IF(Q248&gt;Dynamisk!$F$40,Dynamisk!$F$40,#N/A))))-V248</f>
        <v>20.025530566487546</v>
      </c>
      <c r="X248" s="22" t="e">
        <f>(IF(AND(Q248&gt;=Dynamisk!$F$40,Q248&lt;=Dynamisk!$F$39),Q248,(IF(Q248&gt;Dynamisk!$F$39,Dynamisk!$F$39,#N/A))))-W248-V248</f>
        <v>#N/A</v>
      </c>
      <c r="Y248" s="23" t="e">
        <f>(IF(AND(Q248&gt;=Dynamisk!$F$39,Q248&lt;=Dynamisk!$F$38),Q248,(IF(Q248&gt;Dynamisk!$F$38,Dynamisk!$F$38,#N/A))))-W248-V248-X248</f>
        <v>#N/A</v>
      </c>
      <c r="Z248">
        <f>IF(OR(Data_sæsontarif!D248=Dynamisk!$E$76,Data_sæsontarif!D248=Dynamisk!$E$77,Data_sæsontarif!D248=Dynamisk!$E$78,Data_sæsontarif!D248=Dynamisk!$E$79),Data_sæsontarif!M248,#N/A)</f>
        <v>60.482288545606252</v>
      </c>
      <c r="AA248" t="e">
        <f>IF(OR(Data_sæsontarif!D248=Dynamisk!$E$72,Data_sæsontarif!D248=Dynamisk!$E$73,Data_sæsontarif!D248=Dynamisk!$E$74,Data_sæsontarif!D248=Dynamisk!$E$75),Data_sæsontarif!M248,#N/A)</f>
        <v>#N/A</v>
      </c>
      <c r="AB248" t="e">
        <f>IF(OR(Data_sæsontarif!D248=Dynamisk!$E$68,Data_sæsontarif!D248=Dynamisk!$E$69,Data_sæsontarif!D248=Dynamisk!$E$70,Data_sæsontarif!D248=Dynamisk!$E$71),Data_sæsontarif!M248,#N/A)</f>
        <v>#N/A</v>
      </c>
    </row>
    <row r="249" spans="1:28" x14ac:dyDescent="0.15">
      <c r="A249">
        <v>243</v>
      </c>
      <c r="B249">
        <v>243</v>
      </c>
      <c r="C249" t="s">
        <v>298</v>
      </c>
      <c r="D249" t="str">
        <f t="shared" si="23"/>
        <v>08</v>
      </c>
      <c r="E249" s="1">
        <v>15.570833333333333</v>
      </c>
      <c r="F249" s="2">
        <f t="shared" si="18"/>
        <v>1.4291666666666671</v>
      </c>
      <c r="G249" s="1">
        <f>Dynamisk!$C$14</f>
        <v>27.397260273972602</v>
      </c>
      <c r="H249" s="1">
        <f t="shared" si="19"/>
        <v>1.1415525114155252</v>
      </c>
      <c r="I249" s="2">
        <f>Dynamisk!$C$15</f>
        <v>34.246575342465754</v>
      </c>
      <c r="J249" s="2">
        <f>F249/$F$4*Dynamisk!$C$16</f>
        <v>17.220280268847237</v>
      </c>
      <c r="K249" s="2">
        <f t="shared" si="20"/>
        <v>0.7175116778686349</v>
      </c>
      <c r="L249" s="2">
        <f>F249/$F$4*Dynamisk!$C$17</f>
        <v>21.525350336059045</v>
      </c>
      <c r="M249" s="2">
        <f>(F249/$F$4)*Dynamisk!$C$16+G249</f>
        <v>44.617540542819839</v>
      </c>
      <c r="N249" s="2">
        <f>Dynamisk!$C$20/365</f>
        <v>34.246575342465754</v>
      </c>
      <c r="O249" s="2">
        <f t="shared" si="21"/>
        <v>1.4269406392694064</v>
      </c>
      <c r="P249" s="2">
        <f>(F249/$F$4)*Dynamisk!$C$16+G249</f>
        <v>44.617540542819839</v>
      </c>
      <c r="Q249" s="2">
        <f t="shared" si="22"/>
        <v>78.864115885285599</v>
      </c>
      <c r="R249" s="17">
        <f>IF(P249&lt;=Dynamisk!$F$51,Data_kronologisk!P249,#N/A)</f>
        <v>44.617540542819839</v>
      </c>
      <c r="S249" s="22" t="e">
        <f>IF(AND(P249&gt;=Dynamisk!$F$51,P249&lt;=Dynamisk!$F$50),P249,#N/A)</f>
        <v>#N/A</v>
      </c>
      <c r="T249" s="22" t="e">
        <f>IF(AND(P249&gt;=Dynamisk!$F$50,P249&lt;=Dynamisk!$F$49),P249,#N/A)</f>
        <v>#N/A</v>
      </c>
      <c r="U249" s="23" t="e">
        <f>IF(P249&gt;=Dynamisk!$F$49,P249,#N/A)</f>
        <v>#N/A</v>
      </c>
      <c r="V249" s="17">
        <f>IF(Q249&gt;=Dynamisk!$F$41,Dynamisk!$F$41,Q249)</f>
        <v>74.703333321584452</v>
      </c>
      <c r="W249" s="22">
        <f>(IF(AND(Q249&gt;=Dynamisk!$F$41,Q249&lt;=Dynamisk!$F$40),Q249,(IF(Q249&gt;Dynamisk!$F$40,Dynamisk!$F$40,#N/A))))-V249</f>
        <v>4.1607825637011473</v>
      </c>
      <c r="X249" s="22" t="e">
        <f>(IF(AND(Q249&gt;=Dynamisk!$F$40,Q249&lt;=Dynamisk!$F$39),Q249,(IF(Q249&gt;Dynamisk!$F$39,Dynamisk!$F$39,#N/A))))-W249-V249</f>
        <v>#N/A</v>
      </c>
      <c r="Y249" s="23" t="e">
        <f>(IF(AND(Q249&gt;=Dynamisk!$F$39,Q249&lt;=Dynamisk!$F$38),Q249,(IF(Q249&gt;Dynamisk!$F$38,Dynamisk!$F$38,#N/A))))-W249-V249-X249</f>
        <v>#N/A</v>
      </c>
      <c r="Z249">
        <f>IF(OR(Data_sæsontarif!D249=Dynamisk!$E$76,Data_sæsontarif!D249=Dynamisk!$E$77,Data_sæsontarif!D249=Dynamisk!$E$78,Data_sæsontarif!D249=Dynamisk!$E$79),Data_sæsontarif!M249,#N/A)</f>
        <v>44.617540542819839</v>
      </c>
      <c r="AA249" t="e">
        <f>IF(OR(Data_sæsontarif!D249=Dynamisk!$E$72,Data_sæsontarif!D249=Dynamisk!$E$73,Data_sæsontarif!D249=Dynamisk!$E$74,Data_sæsontarif!D249=Dynamisk!$E$75),Data_sæsontarif!M249,#N/A)</f>
        <v>#N/A</v>
      </c>
      <c r="AB249" t="e">
        <f>IF(OR(Data_sæsontarif!D249=Dynamisk!$E$68,Data_sæsontarif!D249=Dynamisk!$E$69,Data_sæsontarif!D249=Dynamisk!$E$70,Data_sæsontarif!D249=Dynamisk!$E$71),Data_sæsontarif!M249,#N/A)</f>
        <v>#N/A</v>
      </c>
    </row>
    <row r="250" spans="1:28" x14ac:dyDescent="0.15">
      <c r="A250">
        <v>244</v>
      </c>
      <c r="B250">
        <v>244</v>
      </c>
      <c r="C250" t="s">
        <v>299</v>
      </c>
      <c r="D250" t="str">
        <f t="shared" si="23"/>
        <v>09</v>
      </c>
      <c r="E250" s="1">
        <v>20.462500000000002</v>
      </c>
      <c r="F250" s="2">
        <f t="shared" si="18"/>
        <v>0</v>
      </c>
      <c r="G250" s="1">
        <f>Dynamisk!$C$14</f>
        <v>27.397260273972602</v>
      </c>
      <c r="H250" s="1">
        <f t="shared" si="19"/>
        <v>1.1415525114155252</v>
      </c>
      <c r="I250" s="2">
        <f>Dynamisk!$C$15</f>
        <v>34.246575342465754</v>
      </c>
      <c r="J250" s="2">
        <f>F250/$F$4*Dynamisk!$C$16</f>
        <v>0</v>
      </c>
      <c r="K250" s="2">
        <f t="shared" si="20"/>
        <v>0</v>
      </c>
      <c r="L250" s="2">
        <f>F250/$F$4*Dynamisk!$C$17</f>
        <v>0</v>
      </c>
      <c r="M250" s="2">
        <f>(F250/$F$4)*Dynamisk!$C$16+G250</f>
        <v>27.397260273972602</v>
      </c>
      <c r="N250" s="2">
        <f>Dynamisk!$C$20/365</f>
        <v>34.246575342465754</v>
      </c>
      <c r="O250" s="2">
        <f t="shared" si="21"/>
        <v>1.4269406392694064</v>
      </c>
      <c r="P250" s="2">
        <f>(F250/$F$4)*Dynamisk!$C$16+G250</f>
        <v>27.397260273972602</v>
      </c>
      <c r="Q250" s="2">
        <f t="shared" si="22"/>
        <v>61.643835616438352</v>
      </c>
      <c r="R250" s="17">
        <f>IF(P250&lt;=Dynamisk!$F$51,Data_kronologisk!P250,#N/A)</f>
        <v>27.397260273972602</v>
      </c>
      <c r="S250" s="22" t="e">
        <f>IF(AND(P250&gt;=Dynamisk!$F$51,P250&lt;=Dynamisk!$F$50),P250,#N/A)</f>
        <v>#N/A</v>
      </c>
      <c r="T250" s="22" t="e">
        <f>IF(AND(P250&gt;=Dynamisk!$F$50,P250&lt;=Dynamisk!$F$49),P250,#N/A)</f>
        <v>#N/A</v>
      </c>
      <c r="U250" s="23" t="e">
        <f>IF(P250&gt;=Dynamisk!$F$49,P250,#N/A)</f>
        <v>#N/A</v>
      </c>
      <c r="V250" s="17">
        <f>IF(Q250&gt;=Dynamisk!$F$41,Dynamisk!$F$41,Q250)</f>
        <v>61.643835616438352</v>
      </c>
      <c r="W250" s="22" t="e">
        <f>(IF(AND(Q250&gt;=Dynamisk!$F$41,Q250&lt;=Dynamisk!$F$40),Q250,(IF(Q250&gt;Dynamisk!$F$40,Dynamisk!$F$40,#N/A))))-V250</f>
        <v>#N/A</v>
      </c>
      <c r="X250" s="22" t="e">
        <f>(IF(AND(Q250&gt;=Dynamisk!$F$40,Q250&lt;=Dynamisk!$F$39),Q250,(IF(Q250&gt;Dynamisk!$F$39,Dynamisk!$F$39,#N/A))))-W250-V250</f>
        <v>#N/A</v>
      </c>
      <c r="Y250" s="23" t="e">
        <f>(IF(AND(Q250&gt;=Dynamisk!$F$39,Q250&lt;=Dynamisk!$F$38),Q250,(IF(Q250&gt;Dynamisk!$F$38,Dynamisk!$F$38,#N/A))))-W250-V250-X250</f>
        <v>#N/A</v>
      </c>
      <c r="Z250">
        <f>IF(OR(Data_sæsontarif!D250=Dynamisk!$E$76,Data_sæsontarif!D250=Dynamisk!$E$77,Data_sæsontarif!D250=Dynamisk!$E$78,Data_sæsontarif!D250=Dynamisk!$E$79),Data_sæsontarif!M250,#N/A)</f>
        <v>27.397260273972602</v>
      </c>
      <c r="AA250" t="e">
        <f>IF(OR(Data_sæsontarif!D250=Dynamisk!$E$72,Data_sæsontarif!D250=Dynamisk!$E$73,Data_sæsontarif!D250=Dynamisk!$E$74,Data_sæsontarif!D250=Dynamisk!$E$75),Data_sæsontarif!M250,#N/A)</f>
        <v>#N/A</v>
      </c>
      <c r="AB250" t="e">
        <f>IF(OR(Data_sæsontarif!D250=Dynamisk!$E$68,Data_sæsontarif!D250=Dynamisk!$E$69,Data_sæsontarif!D250=Dynamisk!$E$70,Data_sæsontarif!D250=Dynamisk!$E$71),Data_sæsontarif!M250,#N/A)</f>
        <v>#N/A</v>
      </c>
    </row>
    <row r="251" spans="1:28" x14ac:dyDescent="0.15">
      <c r="A251">
        <v>245</v>
      </c>
      <c r="B251">
        <v>245</v>
      </c>
      <c r="C251" t="s">
        <v>300</v>
      </c>
      <c r="D251" t="str">
        <f t="shared" si="23"/>
        <v>09</v>
      </c>
      <c r="E251" s="1">
        <v>15.866666666666667</v>
      </c>
      <c r="F251" s="2">
        <f t="shared" si="18"/>
        <v>1.1333333333333329</v>
      </c>
      <c r="G251" s="1">
        <f>Dynamisk!$C$14</f>
        <v>27.397260273972602</v>
      </c>
      <c r="H251" s="1">
        <f t="shared" si="19"/>
        <v>1.1415525114155252</v>
      </c>
      <c r="I251" s="2">
        <f>Dynamisk!$C$15</f>
        <v>34.246575342465754</v>
      </c>
      <c r="J251" s="2">
        <f>F251/$F$4*Dynamisk!$C$16</f>
        <v>13.65573245809459</v>
      </c>
      <c r="K251" s="2">
        <f t="shared" si="20"/>
        <v>0.56898885242060793</v>
      </c>
      <c r="L251" s="2">
        <f>F251/$F$4*Dynamisk!$C$17</f>
        <v>17.069665572618238</v>
      </c>
      <c r="M251" s="2">
        <f>(F251/$F$4)*Dynamisk!$C$16+G251</f>
        <v>41.052992732067196</v>
      </c>
      <c r="N251" s="2">
        <f>Dynamisk!$C$20/365</f>
        <v>34.246575342465754</v>
      </c>
      <c r="O251" s="2">
        <f t="shared" si="21"/>
        <v>1.4269406392694064</v>
      </c>
      <c r="P251" s="2">
        <f>(F251/$F$4)*Dynamisk!$C$16+G251</f>
        <v>41.052992732067196</v>
      </c>
      <c r="Q251" s="2">
        <f t="shared" si="22"/>
        <v>75.299568074532942</v>
      </c>
      <c r="R251" s="17">
        <f>IF(P251&lt;=Dynamisk!$F$51,Data_kronologisk!P251,#N/A)</f>
        <v>41.052992732067196</v>
      </c>
      <c r="S251" s="22" t="e">
        <f>IF(AND(P251&gt;=Dynamisk!$F$51,P251&lt;=Dynamisk!$F$50),P251,#N/A)</f>
        <v>#N/A</v>
      </c>
      <c r="T251" s="22" t="e">
        <f>IF(AND(P251&gt;=Dynamisk!$F$50,P251&lt;=Dynamisk!$F$49),P251,#N/A)</f>
        <v>#N/A</v>
      </c>
      <c r="U251" s="23" t="e">
        <f>IF(P251&gt;=Dynamisk!$F$49,P251,#N/A)</f>
        <v>#N/A</v>
      </c>
      <c r="V251" s="17">
        <f>IF(Q251&gt;=Dynamisk!$F$41,Dynamisk!$F$41,Q251)</f>
        <v>74.703333321584452</v>
      </c>
      <c r="W251" s="22">
        <f>(IF(AND(Q251&gt;=Dynamisk!$F$41,Q251&lt;=Dynamisk!$F$40),Q251,(IF(Q251&gt;Dynamisk!$F$40,Dynamisk!$F$40,#N/A))))-V251</f>
        <v>0.59623475294849015</v>
      </c>
      <c r="X251" s="22" t="e">
        <f>(IF(AND(Q251&gt;=Dynamisk!$F$40,Q251&lt;=Dynamisk!$F$39),Q251,(IF(Q251&gt;Dynamisk!$F$39,Dynamisk!$F$39,#N/A))))-W251-V251</f>
        <v>#N/A</v>
      </c>
      <c r="Y251" s="23" t="e">
        <f>(IF(AND(Q251&gt;=Dynamisk!$F$39,Q251&lt;=Dynamisk!$F$38),Q251,(IF(Q251&gt;Dynamisk!$F$38,Dynamisk!$F$38,#N/A))))-W251-V251-X251</f>
        <v>#N/A</v>
      </c>
      <c r="Z251">
        <f>IF(OR(Data_sæsontarif!D251=Dynamisk!$E$76,Data_sæsontarif!D251=Dynamisk!$E$77,Data_sæsontarif!D251=Dynamisk!$E$78,Data_sæsontarif!D251=Dynamisk!$E$79),Data_sæsontarif!M251,#N/A)</f>
        <v>41.052992732067196</v>
      </c>
      <c r="AA251" t="e">
        <f>IF(OR(Data_sæsontarif!D251=Dynamisk!$E$72,Data_sæsontarif!D251=Dynamisk!$E$73,Data_sæsontarif!D251=Dynamisk!$E$74,Data_sæsontarif!D251=Dynamisk!$E$75),Data_sæsontarif!M251,#N/A)</f>
        <v>#N/A</v>
      </c>
      <c r="AB251" t="e">
        <f>IF(OR(Data_sæsontarif!D251=Dynamisk!$E$68,Data_sæsontarif!D251=Dynamisk!$E$69,Data_sæsontarif!D251=Dynamisk!$E$70,Data_sæsontarif!D251=Dynamisk!$E$71),Data_sæsontarif!M251,#N/A)</f>
        <v>#N/A</v>
      </c>
    </row>
    <row r="252" spans="1:28" x14ac:dyDescent="0.15">
      <c r="A252">
        <v>246</v>
      </c>
      <c r="B252">
        <v>246</v>
      </c>
      <c r="C252" t="s">
        <v>301</v>
      </c>
      <c r="D252" t="str">
        <f t="shared" si="23"/>
        <v>09</v>
      </c>
      <c r="E252" s="1">
        <v>15.545833333333334</v>
      </c>
      <c r="F252" s="2">
        <f t="shared" si="18"/>
        <v>1.4541666666666657</v>
      </c>
      <c r="G252" s="1">
        <f>Dynamisk!$C$14</f>
        <v>27.397260273972602</v>
      </c>
      <c r="H252" s="1">
        <f t="shared" si="19"/>
        <v>1.1415525114155252</v>
      </c>
      <c r="I252" s="2">
        <f>Dynamisk!$C$15</f>
        <v>34.246575342465754</v>
      </c>
      <c r="J252" s="2">
        <f>F252/$F$4*Dynamisk!$C$16</f>
        <v>17.521509661305188</v>
      </c>
      <c r="K252" s="2">
        <f t="shared" si="20"/>
        <v>0.73006290255438289</v>
      </c>
      <c r="L252" s="2">
        <f>F252/$F$4*Dynamisk!$C$17</f>
        <v>21.901887076631485</v>
      </c>
      <c r="M252" s="2">
        <f>(F252/$F$4)*Dynamisk!$C$16+G252</f>
        <v>44.918769935277794</v>
      </c>
      <c r="N252" s="2">
        <f>Dynamisk!$C$20/365</f>
        <v>34.246575342465754</v>
      </c>
      <c r="O252" s="2">
        <f t="shared" si="21"/>
        <v>1.4269406392694064</v>
      </c>
      <c r="P252" s="2">
        <f>(F252/$F$4)*Dynamisk!$C$16+G252</f>
        <v>44.918769935277794</v>
      </c>
      <c r="Q252" s="2">
        <f t="shared" si="22"/>
        <v>79.165345277743555</v>
      </c>
      <c r="R252" s="17">
        <f>IF(P252&lt;=Dynamisk!$F$51,Data_kronologisk!P252,#N/A)</f>
        <v>44.918769935277794</v>
      </c>
      <c r="S252" s="22" t="e">
        <f>IF(AND(P252&gt;=Dynamisk!$F$51,P252&lt;=Dynamisk!$F$50),P252,#N/A)</f>
        <v>#N/A</v>
      </c>
      <c r="T252" s="22" t="e">
        <f>IF(AND(P252&gt;=Dynamisk!$F$50,P252&lt;=Dynamisk!$F$49),P252,#N/A)</f>
        <v>#N/A</v>
      </c>
      <c r="U252" s="23" t="e">
        <f>IF(P252&gt;=Dynamisk!$F$49,P252,#N/A)</f>
        <v>#N/A</v>
      </c>
      <c r="V252" s="17">
        <f>IF(Q252&gt;=Dynamisk!$F$41,Dynamisk!$F$41,Q252)</f>
        <v>74.703333321584452</v>
      </c>
      <c r="W252" s="22">
        <f>(IF(AND(Q252&gt;=Dynamisk!$F$41,Q252&lt;=Dynamisk!$F$40),Q252,(IF(Q252&gt;Dynamisk!$F$40,Dynamisk!$F$40,#N/A))))-V252</f>
        <v>4.4620119561591025</v>
      </c>
      <c r="X252" s="22" t="e">
        <f>(IF(AND(Q252&gt;=Dynamisk!$F$40,Q252&lt;=Dynamisk!$F$39),Q252,(IF(Q252&gt;Dynamisk!$F$39,Dynamisk!$F$39,#N/A))))-W252-V252</f>
        <v>#N/A</v>
      </c>
      <c r="Y252" s="23" t="e">
        <f>(IF(AND(Q252&gt;=Dynamisk!$F$39,Q252&lt;=Dynamisk!$F$38),Q252,(IF(Q252&gt;Dynamisk!$F$38,Dynamisk!$F$38,#N/A))))-W252-V252-X252</f>
        <v>#N/A</v>
      </c>
      <c r="Z252">
        <f>IF(OR(Data_sæsontarif!D252=Dynamisk!$E$76,Data_sæsontarif!D252=Dynamisk!$E$77,Data_sæsontarif!D252=Dynamisk!$E$78,Data_sæsontarif!D252=Dynamisk!$E$79),Data_sæsontarif!M252,#N/A)</f>
        <v>44.918769935277794</v>
      </c>
      <c r="AA252" t="e">
        <f>IF(OR(Data_sæsontarif!D252=Dynamisk!$E$72,Data_sæsontarif!D252=Dynamisk!$E$73,Data_sæsontarif!D252=Dynamisk!$E$74,Data_sæsontarif!D252=Dynamisk!$E$75),Data_sæsontarif!M252,#N/A)</f>
        <v>#N/A</v>
      </c>
      <c r="AB252" t="e">
        <f>IF(OR(Data_sæsontarif!D252=Dynamisk!$E$68,Data_sæsontarif!D252=Dynamisk!$E$69,Data_sæsontarif!D252=Dynamisk!$E$70,Data_sæsontarif!D252=Dynamisk!$E$71),Data_sæsontarif!M252,#N/A)</f>
        <v>#N/A</v>
      </c>
    </row>
    <row r="253" spans="1:28" x14ac:dyDescent="0.15">
      <c r="A253">
        <v>247</v>
      </c>
      <c r="B253">
        <v>247</v>
      </c>
      <c r="C253" t="s">
        <v>302</v>
      </c>
      <c r="D253" t="str">
        <f t="shared" si="23"/>
        <v>09</v>
      </c>
      <c r="E253" s="1">
        <v>14.875000000000005</v>
      </c>
      <c r="F253" s="2">
        <f t="shared" si="18"/>
        <v>2.1249999999999947</v>
      </c>
      <c r="G253" s="1">
        <f>Dynamisk!$C$14</f>
        <v>27.397260273972602</v>
      </c>
      <c r="H253" s="1">
        <f t="shared" si="19"/>
        <v>1.1415525114155252</v>
      </c>
      <c r="I253" s="2">
        <f>Dynamisk!$C$15</f>
        <v>34.246575342465754</v>
      </c>
      <c r="J253" s="2">
        <f>F253/$F$4*Dynamisk!$C$16</f>
        <v>25.604498358927309</v>
      </c>
      <c r="K253" s="2">
        <f t="shared" si="20"/>
        <v>1.0668540982886379</v>
      </c>
      <c r="L253" s="2">
        <f>F253/$F$4*Dynamisk!$C$17</f>
        <v>32.005622948659131</v>
      </c>
      <c r="M253" s="2">
        <f>(F253/$F$4)*Dynamisk!$C$16+G253</f>
        <v>53.001758632899907</v>
      </c>
      <c r="N253" s="2">
        <f>Dynamisk!$C$20/365</f>
        <v>34.246575342465754</v>
      </c>
      <c r="O253" s="2">
        <f t="shared" si="21"/>
        <v>1.4269406392694064</v>
      </c>
      <c r="P253" s="2">
        <f>(F253/$F$4)*Dynamisk!$C$16+G253</f>
        <v>53.001758632899907</v>
      </c>
      <c r="Q253" s="2">
        <f t="shared" si="22"/>
        <v>87.248333975365654</v>
      </c>
      <c r="R253" s="17">
        <f>IF(P253&lt;=Dynamisk!$F$51,Data_kronologisk!P253,#N/A)</f>
        <v>53.001758632899907</v>
      </c>
      <c r="S253" s="22" t="e">
        <f>IF(AND(P253&gt;=Dynamisk!$F$51,P253&lt;=Dynamisk!$F$50),P253,#N/A)</f>
        <v>#N/A</v>
      </c>
      <c r="T253" s="22" t="e">
        <f>IF(AND(P253&gt;=Dynamisk!$F$50,P253&lt;=Dynamisk!$F$49),P253,#N/A)</f>
        <v>#N/A</v>
      </c>
      <c r="U253" s="23" t="e">
        <f>IF(P253&gt;=Dynamisk!$F$49,P253,#N/A)</f>
        <v>#N/A</v>
      </c>
      <c r="V253" s="17">
        <f>IF(Q253&gt;=Dynamisk!$F$41,Dynamisk!$F$41,Q253)</f>
        <v>74.703333321584452</v>
      </c>
      <c r="W253" s="22">
        <f>(IF(AND(Q253&gt;=Dynamisk!$F$41,Q253&lt;=Dynamisk!$F$40),Q253,(IF(Q253&gt;Dynamisk!$F$40,Dynamisk!$F$40,#N/A))))-V253</f>
        <v>12.545000653781202</v>
      </c>
      <c r="X253" s="22" t="e">
        <f>(IF(AND(Q253&gt;=Dynamisk!$F$40,Q253&lt;=Dynamisk!$F$39),Q253,(IF(Q253&gt;Dynamisk!$F$39,Dynamisk!$F$39,#N/A))))-W253-V253</f>
        <v>#N/A</v>
      </c>
      <c r="Y253" s="23" t="e">
        <f>(IF(AND(Q253&gt;=Dynamisk!$F$39,Q253&lt;=Dynamisk!$F$38),Q253,(IF(Q253&gt;Dynamisk!$F$38,Dynamisk!$F$38,#N/A))))-W253-V253-X253</f>
        <v>#N/A</v>
      </c>
      <c r="Z253">
        <f>IF(OR(Data_sæsontarif!D253=Dynamisk!$E$76,Data_sæsontarif!D253=Dynamisk!$E$77,Data_sæsontarif!D253=Dynamisk!$E$78,Data_sæsontarif!D253=Dynamisk!$E$79),Data_sæsontarif!M253,#N/A)</f>
        <v>53.001758632899907</v>
      </c>
      <c r="AA253" t="e">
        <f>IF(OR(Data_sæsontarif!D253=Dynamisk!$E$72,Data_sæsontarif!D253=Dynamisk!$E$73,Data_sæsontarif!D253=Dynamisk!$E$74,Data_sæsontarif!D253=Dynamisk!$E$75),Data_sæsontarif!M253,#N/A)</f>
        <v>#N/A</v>
      </c>
      <c r="AB253" t="e">
        <f>IF(OR(Data_sæsontarif!D253=Dynamisk!$E$68,Data_sæsontarif!D253=Dynamisk!$E$69,Data_sæsontarif!D253=Dynamisk!$E$70,Data_sæsontarif!D253=Dynamisk!$E$71),Data_sæsontarif!M253,#N/A)</f>
        <v>#N/A</v>
      </c>
    </row>
    <row r="254" spans="1:28" x14ac:dyDescent="0.15">
      <c r="A254">
        <v>248</v>
      </c>
      <c r="B254">
        <v>248</v>
      </c>
      <c r="C254" t="s">
        <v>303</v>
      </c>
      <c r="D254" t="str">
        <f t="shared" si="23"/>
        <v>09</v>
      </c>
      <c r="E254" s="1">
        <v>14.200000000000003</v>
      </c>
      <c r="F254" s="2">
        <f t="shared" si="18"/>
        <v>2.7999999999999972</v>
      </c>
      <c r="G254" s="1">
        <f>Dynamisk!$C$14</f>
        <v>27.397260273972602</v>
      </c>
      <c r="H254" s="1">
        <f t="shared" si="19"/>
        <v>1.1415525114155252</v>
      </c>
      <c r="I254" s="2">
        <f>Dynamisk!$C$15</f>
        <v>34.246575342465754</v>
      </c>
      <c r="J254" s="2">
        <f>F254/$F$4*Dynamisk!$C$16</f>
        <v>33.737691955292497</v>
      </c>
      <c r="K254" s="2">
        <f t="shared" si="20"/>
        <v>1.4057371648038541</v>
      </c>
      <c r="L254" s="2">
        <f>F254/$F$4*Dynamisk!$C$17</f>
        <v>42.172114944115627</v>
      </c>
      <c r="M254" s="2">
        <f>(F254/$F$4)*Dynamisk!$C$16+G254</f>
        <v>61.134952229265096</v>
      </c>
      <c r="N254" s="2">
        <f>Dynamisk!$C$20/365</f>
        <v>34.246575342465754</v>
      </c>
      <c r="O254" s="2">
        <f t="shared" si="21"/>
        <v>1.4269406392694064</v>
      </c>
      <c r="P254" s="2">
        <f>(F254/$F$4)*Dynamisk!$C$16+G254</f>
        <v>61.134952229265096</v>
      </c>
      <c r="Q254" s="2">
        <f t="shared" si="22"/>
        <v>95.381527571730857</v>
      </c>
      <c r="R254" s="17">
        <f>IF(P254&lt;=Dynamisk!$F$51,Data_kronologisk!P254,#N/A)</f>
        <v>61.134952229265096</v>
      </c>
      <c r="S254" s="22" t="e">
        <f>IF(AND(P254&gt;=Dynamisk!$F$51,P254&lt;=Dynamisk!$F$50),P254,#N/A)</f>
        <v>#N/A</v>
      </c>
      <c r="T254" s="22" t="e">
        <f>IF(AND(P254&gt;=Dynamisk!$F$50,P254&lt;=Dynamisk!$F$49),P254,#N/A)</f>
        <v>#N/A</v>
      </c>
      <c r="U254" s="23" t="e">
        <f>IF(P254&gt;=Dynamisk!$F$49,P254,#N/A)</f>
        <v>#N/A</v>
      </c>
      <c r="V254" s="17">
        <f>IF(Q254&gt;=Dynamisk!$F$41,Dynamisk!$F$41,Q254)</f>
        <v>74.703333321584452</v>
      </c>
      <c r="W254" s="22">
        <f>(IF(AND(Q254&gt;=Dynamisk!$F$41,Q254&lt;=Dynamisk!$F$40),Q254,(IF(Q254&gt;Dynamisk!$F$40,Dynamisk!$F$40,#N/A))))-V254</f>
        <v>20.678194250146404</v>
      </c>
      <c r="X254" s="22" t="e">
        <f>(IF(AND(Q254&gt;=Dynamisk!$F$40,Q254&lt;=Dynamisk!$F$39),Q254,(IF(Q254&gt;Dynamisk!$F$39,Dynamisk!$F$39,#N/A))))-W254-V254</f>
        <v>#N/A</v>
      </c>
      <c r="Y254" s="23" t="e">
        <f>(IF(AND(Q254&gt;=Dynamisk!$F$39,Q254&lt;=Dynamisk!$F$38),Q254,(IF(Q254&gt;Dynamisk!$F$38,Dynamisk!$F$38,#N/A))))-W254-V254-X254</f>
        <v>#N/A</v>
      </c>
      <c r="Z254">
        <f>IF(OR(Data_sæsontarif!D254=Dynamisk!$E$76,Data_sæsontarif!D254=Dynamisk!$E$77,Data_sæsontarif!D254=Dynamisk!$E$78,Data_sæsontarif!D254=Dynamisk!$E$79),Data_sæsontarif!M254,#N/A)</f>
        <v>61.134952229265096</v>
      </c>
      <c r="AA254" t="e">
        <f>IF(OR(Data_sæsontarif!D254=Dynamisk!$E$72,Data_sæsontarif!D254=Dynamisk!$E$73,Data_sæsontarif!D254=Dynamisk!$E$74,Data_sæsontarif!D254=Dynamisk!$E$75),Data_sæsontarif!M254,#N/A)</f>
        <v>#N/A</v>
      </c>
      <c r="AB254" t="e">
        <f>IF(OR(Data_sæsontarif!D254=Dynamisk!$E$68,Data_sæsontarif!D254=Dynamisk!$E$69,Data_sæsontarif!D254=Dynamisk!$E$70,Data_sæsontarif!D254=Dynamisk!$E$71),Data_sæsontarif!M254,#N/A)</f>
        <v>#N/A</v>
      </c>
    </row>
    <row r="255" spans="1:28" x14ac:dyDescent="0.15">
      <c r="A255">
        <v>249</v>
      </c>
      <c r="B255">
        <v>249</v>
      </c>
      <c r="C255" t="s">
        <v>304</v>
      </c>
      <c r="D255" t="str">
        <f t="shared" si="23"/>
        <v>09</v>
      </c>
      <c r="E255" s="1">
        <v>15.02083333333333</v>
      </c>
      <c r="F255" s="2">
        <f t="shared" si="18"/>
        <v>1.9791666666666696</v>
      </c>
      <c r="G255" s="1">
        <f>Dynamisk!$C$14</f>
        <v>27.397260273972602</v>
      </c>
      <c r="H255" s="1">
        <f t="shared" si="19"/>
        <v>1.1415525114155252</v>
      </c>
      <c r="I255" s="2">
        <f>Dynamisk!$C$15</f>
        <v>34.246575342465754</v>
      </c>
      <c r="J255" s="2">
        <f>F255/$F$4*Dynamisk!$C$16</f>
        <v>23.847326902922589</v>
      </c>
      <c r="K255" s="2">
        <f t="shared" si="20"/>
        <v>0.99363862095510791</v>
      </c>
      <c r="L255" s="2">
        <f>F255/$F$4*Dynamisk!$C$17</f>
        <v>29.809158628653236</v>
      </c>
      <c r="M255" s="2">
        <f>(F255/$F$4)*Dynamisk!$C$16+G255</f>
        <v>51.244587176895195</v>
      </c>
      <c r="N255" s="2">
        <f>Dynamisk!$C$20/365</f>
        <v>34.246575342465754</v>
      </c>
      <c r="O255" s="2">
        <f t="shared" si="21"/>
        <v>1.4269406392694064</v>
      </c>
      <c r="P255" s="2">
        <f>(F255/$F$4)*Dynamisk!$C$16+G255</f>
        <v>51.244587176895195</v>
      </c>
      <c r="Q255" s="2">
        <f t="shared" si="22"/>
        <v>85.491162519360955</v>
      </c>
      <c r="R255" s="17">
        <f>IF(P255&lt;=Dynamisk!$F$51,Data_kronologisk!P255,#N/A)</f>
        <v>51.244587176895195</v>
      </c>
      <c r="S255" s="22" t="e">
        <f>IF(AND(P255&gt;=Dynamisk!$F$51,P255&lt;=Dynamisk!$F$50),P255,#N/A)</f>
        <v>#N/A</v>
      </c>
      <c r="T255" s="22" t="e">
        <f>IF(AND(P255&gt;=Dynamisk!$F$50,P255&lt;=Dynamisk!$F$49),P255,#N/A)</f>
        <v>#N/A</v>
      </c>
      <c r="U255" s="23" t="e">
        <f>IF(P255&gt;=Dynamisk!$F$49,P255,#N/A)</f>
        <v>#N/A</v>
      </c>
      <c r="V255" s="17">
        <f>IF(Q255&gt;=Dynamisk!$F$41,Dynamisk!$F$41,Q255)</f>
        <v>74.703333321584452</v>
      </c>
      <c r="W255" s="22">
        <f>(IF(AND(Q255&gt;=Dynamisk!$F$41,Q255&lt;=Dynamisk!$F$40),Q255,(IF(Q255&gt;Dynamisk!$F$40,Dynamisk!$F$40,#N/A))))-V255</f>
        <v>10.787829197776503</v>
      </c>
      <c r="X255" s="22" t="e">
        <f>(IF(AND(Q255&gt;=Dynamisk!$F$40,Q255&lt;=Dynamisk!$F$39),Q255,(IF(Q255&gt;Dynamisk!$F$39,Dynamisk!$F$39,#N/A))))-W255-V255</f>
        <v>#N/A</v>
      </c>
      <c r="Y255" s="23" t="e">
        <f>(IF(AND(Q255&gt;=Dynamisk!$F$39,Q255&lt;=Dynamisk!$F$38),Q255,(IF(Q255&gt;Dynamisk!$F$38,Dynamisk!$F$38,#N/A))))-W255-V255-X255</f>
        <v>#N/A</v>
      </c>
      <c r="Z255">
        <f>IF(OR(Data_sæsontarif!D255=Dynamisk!$E$76,Data_sæsontarif!D255=Dynamisk!$E$77,Data_sæsontarif!D255=Dynamisk!$E$78,Data_sæsontarif!D255=Dynamisk!$E$79),Data_sæsontarif!M255,#N/A)</f>
        <v>51.244587176895195</v>
      </c>
      <c r="AA255" t="e">
        <f>IF(OR(Data_sæsontarif!D255=Dynamisk!$E$72,Data_sæsontarif!D255=Dynamisk!$E$73,Data_sæsontarif!D255=Dynamisk!$E$74,Data_sæsontarif!D255=Dynamisk!$E$75),Data_sæsontarif!M255,#N/A)</f>
        <v>#N/A</v>
      </c>
      <c r="AB255" t="e">
        <f>IF(OR(Data_sæsontarif!D255=Dynamisk!$E$68,Data_sæsontarif!D255=Dynamisk!$E$69,Data_sæsontarif!D255=Dynamisk!$E$70,Data_sæsontarif!D255=Dynamisk!$E$71),Data_sæsontarif!M255,#N/A)</f>
        <v>#N/A</v>
      </c>
    </row>
    <row r="256" spans="1:28" x14ac:dyDescent="0.15">
      <c r="A256">
        <v>250</v>
      </c>
      <c r="B256">
        <v>250</v>
      </c>
      <c r="C256" t="s">
        <v>305</v>
      </c>
      <c r="D256" t="str">
        <f t="shared" si="23"/>
        <v>09</v>
      </c>
      <c r="E256" s="1">
        <v>15.8125</v>
      </c>
      <c r="F256" s="2">
        <f t="shared" si="18"/>
        <v>1.1875</v>
      </c>
      <c r="G256" s="1">
        <f>Dynamisk!$C$14</f>
        <v>27.397260273972602</v>
      </c>
      <c r="H256" s="1">
        <f t="shared" si="19"/>
        <v>1.1415525114155252</v>
      </c>
      <c r="I256" s="2">
        <f>Dynamisk!$C$15</f>
        <v>34.246575342465754</v>
      </c>
      <c r="J256" s="2">
        <f>F256/$F$4*Dynamisk!$C$16</f>
        <v>14.308396141753532</v>
      </c>
      <c r="K256" s="2">
        <f t="shared" si="20"/>
        <v>0.59618317257306386</v>
      </c>
      <c r="L256" s="2">
        <f>F256/$F$4*Dynamisk!$C$17</f>
        <v>17.885495177191913</v>
      </c>
      <c r="M256" s="2">
        <f>(F256/$F$4)*Dynamisk!$C$16+G256</f>
        <v>41.705656415726132</v>
      </c>
      <c r="N256" s="2">
        <f>Dynamisk!$C$20/365</f>
        <v>34.246575342465754</v>
      </c>
      <c r="O256" s="2">
        <f t="shared" si="21"/>
        <v>1.4269406392694064</v>
      </c>
      <c r="P256" s="2">
        <f>(F256/$F$4)*Dynamisk!$C$16+G256</f>
        <v>41.705656415726132</v>
      </c>
      <c r="Q256" s="2">
        <f t="shared" si="22"/>
        <v>75.952231758191886</v>
      </c>
      <c r="R256" s="17">
        <f>IF(P256&lt;=Dynamisk!$F$51,Data_kronologisk!P256,#N/A)</f>
        <v>41.705656415726132</v>
      </c>
      <c r="S256" s="22" t="e">
        <f>IF(AND(P256&gt;=Dynamisk!$F$51,P256&lt;=Dynamisk!$F$50),P256,#N/A)</f>
        <v>#N/A</v>
      </c>
      <c r="T256" s="22" t="e">
        <f>IF(AND(P256&gt;=Dynamisk!$F$50,P256&lt;=Dynamisk!$F$49),P256,#N/A)</f>
        <v>#N/A</v>
      </c>
      <c r="U256" s="23" t="e">
        <f>IF(P256&gt;=Dynamisk!$F$49,P256,#N/A)</f>
        <v>#N/A</v>
      </c>
      <c r="V256" s="17">
        <f>IF(Q256&gt;=Dynamisk!$F$41,Dynamisk!$F$41,Q256)</f>
        <v>74.703333321584452</v>
      </c>
      <c r="W256" s="22">
        <f>(IF(AND(Q256&gt;=Dynamisk!$F$41,Q256&lt;=Dynamisk!$F$40),Q256,(IF(Q256&gt;Dynamisk!$F$40,Dynamisk!$F$40,#N/A))))-V256</f>
        <v>1.2488984366074334</v>
      </c>
      <c r="X256" s="22" t="e">
        <f>(IF(AND(Q256&gt;=Dynamisk!$F$40,Q256&lt;=Dynamisk!$F$39),Q256,(IF(Q256&gt;Dynamisk!$F$39,Dynamisk!$F$39,#N/A))))-W256-V256</f>
        <v>#N/A</v>
      </c>
      <c r="Y256" s="23" t="e">
        <f>(IF(AND(Q256&gt;=Dynamisk!$F$39,Q256&lt;=Dynamisk!$F$38),Q256,(IF(Q256&gt;Dynamisk!$F$38,Dynamisk!$F$38,#N/A))))-W256-V256-X256</f>
        <v>#N/A</v>
      </c>
      <c r="Z256">
        <f>IF(OR(Data_sæsontarif!D256=Dynamisk!$E$76,Data_sæsontarif!D256=Dynamisk!$E$77,Data_sæsontarif!D256=Dynamisk!$E$78,Data_sæsontarif!D256=Dynamisk!$E$79),Data_sæsontarif!M256,#N/A)</f>
        <v>41.705656415726132</v>
      </c>
      <c r="AA256" t="e">
        <f>IF(OR(Data_sæsontarif!D256=Dynamisk!$E$72,Data_sæsontarif!D256=Dynamisk!$E$73,Data_sæsontarif!D256=Dynamisk!$E$74,Data_sæsontarif!D256=Dynamisk!$E$75),Data_sæsontarif!M256,#N/A)</f>
        <v>#N/A</v>
      </c>
      <c r="AB256" t="e">
        <f>IF(OR(Data_sæsontarif!D256=Dynamisk!$E$68,Data_sæsontarif!D256=Dynamisk!$E$69,Data_sæsontarif!D256=Dynamisk!$E$70,Data_sæsontarif!D256=Dynamisk!$E$71),Data_sæsontarif!M256,#N/A)</f>
        <v>#N/A</v>
      </c>
    </row>
    <row r="257" spans="1:28" x14ac:dyDescent="0.15">
      <c r="A257">
        <v>251</v>
      </c>
      <c r="B257">
        <v>251</v>
      </c>
      <c r="C257" t="s">
        <v>306</v>
      </c>
      <c r="D257" t="str">
        <f t="shared" si="23"/>
        <v>09</v>
      </c>
      <c r="E257" s="1">
        <v>18.583333333333339</v>
      </c>
      <c r="F257" s="2">
        <f t="shared" si="18"/>
        <v>0</v>
      </c>
      <c r="G257" s="1">
        <f>Dynamisk!$C$14</f>
        <v>27.397260273972602</v>
      </c>
      <c r="H257" s="1">
        <f t="shared" si="19"/>
        <v>1.1415525114155252</v>
      </c>
      <c r="I257" s="2">
        <f>Dynamisk!$C$15</f>
        <v>34.246575342465754</v>
      </c>
      <c r="J257" s="2">
        <f>F257/$F$4*Dynamisk!$C$16</f>
        <v>0</v>
      </c>
      <c r="K257" s="2">
        <f t="shared" si="20"/>
        <v>0</v>
      </c>
      <c r="L257" s="2">
        <f>F257/$F$4*Dynamisk!$C$17</f>
        <v>0</v>
      </c>
      <c r="M257" s="2">
        <f>(F257/$F$4)*Dynamisk!$C$16+G257</f>
        <v>27.397260273972602</v>
      </c>
      <c r="N257" s="2">
        <f>Dynamisk!$C$20/365</f>
        <v>34.246575342465754</v>
      </c>
      <c r="O257" s="2">
        <f t="shared" si="21"/>
        <v>1.4269406392694064</v>
      </c>
      <c r="P257" s="2">
        <f>(F257/$F$4)*Dynamisk!$C$16+G257</f>
        <v>27.397260273972602</v>
      </c>
      <c r="Q257" s="2">
        <f t="shared" si="22"/>
        <v>61.643835616438352</v>
      </c>
      <c r="R257" s="17">
        <f>IF(P257&lt;=Dynamisk!$F$51,Data_kronologisk!P257,#N/A)</f>
        <v>27.397260273972602</v>
      </c>
      <c r="S257" s="22" t="e">
        <f>IF(AND(P257&gt;=Dynamisk!$F$51,P257&lt;=Dynamisk!$F$50),P257,#N/A)</f>
        <v>#N/A</v>
      </c>
      <c r="T257" s="22" t="e">
        <f>IF(AND(P257&gt;=Dynamisk!$F$50,P257&lt;=Dynamisk!$F$49),P257,#N/A)</f>
        <v>#N/A</v>
      </c>
      <c r="U257" s="23" t="e">
        <f>IF(P257&gt;=Dynamisk!$F$49,P257,#N/A)</f>
        <v>#N/A</v>
      </c>
      <c r="V257" s="17">
        <f>IF(Q257&gt;=Dynamisk!$F$41,Dynamisk!$F$41,Q257)</f>
        <v>61.643835616438352</v>
      </c>
      <c r="W257" s="22" t="e">
        <f>(IF(AND(Q257&gt;=Dynamisk!$F$41,Q257&lt;=Dynamisk!$F$40),Q257,(IF(Q257&gt;Dynamisk!$F$40,Dynamisk!$F$40,#N/A))))-V257</f>
        <v>#N/A</v>
      </c>
      <c r="X257" s="22" t="e">
        <f>(IF(AND(Q257&gt;=Dynamisk!$F$40,Q257&lt;=Dynamisk!$F$39),Q257,(IF(Q257&gt;Dynamisk!$F$39,Dynamisk!$F$39,#N/A))))-W257-V257</f>
        <v>#N/A</v>
      </c>
      <c r="Y257" s="23" t="e">
        <f>(IF(AND(Q257&gt;=Dynamisk!$F$39,Q257&lt;=Dynamisk!$F$38),Q257,(IF(Q257&gt;Dynamisk!$F$38,Dynamisk!$F$38,#N/A))))-W257-V257-X257</f>
        <v>#N/A</v>
      </c>
      <c r="Z257">
        <f>IF(OR(Data_sæsontarif!D257=Dynamisk!$E$76,Data_sæsontarif!D257=Dynamisk!$E$77,Data_sæsontarif!D257=Dynamisk!$E$78,Data_sæsontarif!D257=Dynamisk!$E$79),Data_sæsontarif!M257,#N/A)</f>
        <v>27.397260273972602</v>
      </c>
      <c r="AA257" t="e">
        <f>IF(OR(Data_sæsontarif!D257=Dynamisk!$E$72,Data_sæsontarif!D257=Dynamisk!$E$73,Data_sæsontarif!D257=Dynamisk!$E$74,Data_sæsontarif!D257=Dynamisk!$E$75),Data_sæsontarif!M257,#N/A)</f>
        <v>#N/A</v>
      </c>
      <c r="AB257" t="e">
        <f>IF(OR(Data_sæsontarif!D257=Dynamisk!$E$68,Data_sæsontarif!D257=Dynamisk!$E$69,Data_sæsontarif!D257=Dynamisk!$E$70,Data_sæsontarif!D257=Dynamisk!$E$71),Data_sæsontarif!M257,#N/A)</f>
        <v>#N/A</v>
      </c>
    </row>
    <row r="258" spans="1:28" x14ac:dyDescent="0.15">
      <c r="A258">
        <v>252</v>
      </c>
      <c r="B258">
        <v>252</v>
      </c>
      <c r="C258" t="s">
        <v>307</v>
      </c>
      <c r="D258" t="str">
        <f t="shared" si="23"/>
        <v>09</v>
      </c>
      <c r="E258" s="1">
        <v>17.254166666666666</v>
      </c>
      <c r="F258" s="2">
        <f t="shared" si="18"/>
        <v>0</v>
      </c>
      <c r="G258" s="1">
        <f>Dynamisk!$C$14</f>
        <v>27.397260273972602</v>
      </c>
      <c r="H258" s="1">
        <f t="shared" si="19"/>
        <v>1.1415525114155252</v>
      </c>
      <c r="I258" s="2">
        <f>Dynamisk!$C$15</f>
        <v>34.246575342465754</v>
      </c>
      <c r="J258" s="2">
        <f>F258/$F$4*Dynamisk!$C$16</f>
        <v>0</v>
      </c>
      <c r="K258" s="2">
        <f t="shared" si="20"/>
        <v>0</v>
      </c>
      <c r="L258" s="2">
        <f>F258/$F$4*Dynamisk!$C$17</f>
        <v>0</v>
      </c>
      <c r="M258" s="2">
        <f>(F258/$F$4)*Dynamisk!$C$16+G258</f>
        <v>27.397260273972602</v>
      </c>
      <c r="N258" s="2">
        <f>Dynamisk!$C$20/365</f>
        <v>34.246575342465754</v>
      </c>
      <c r="O258" s="2">
        <f t="shared" si="21"/>
        <v>1.4269406392694064</v>
      </c>
      <c r="P258" s="2">
        <f>(F258/$F$4)*Dynamisk!$C$16+G258</f>
        <v>27.397260273972602</v>
      </c>
      <c r="Q258" s="2">
        <f t="shared" si="22"/>
        <v>61.643835616438352</v>
      </c>
      <c r="R258" s="17">
        <f>IF(P258&lt;=Dynamisk!$F$51,Data_kronologisk!P258,#N/A)</f>
        <v>27.397260273972602</v>
      </c>
      <c r="S258" s="22" t="e">
        <f>IF(AND(P258&gt;=Dynamisk!$F$51,P258&lt;=Dynamisk!$F$50),P258,#N/A)</f>
        <v>#N/A</v>
      </c>
      <c r="T258" s="22" t="e">
        <f>IF(AND(P258&gt;=Dynamisk!$F$50,P258&lt;=Dynamisk!$F$49),P258,#N/A)</f>
        <v>#N/A</v>
      </c>
      <c r="U258" s="23" t="e">
        <f>IF(P258&gt;=Dynamisk!$F$49,P258,#N/A)</f>
        <v>#N/A</v>
      </c>
      <c r="V258" s="17">
        <f>IF(Q258&gt;=Dynamisk!$F$41,Dynamisk!$F$41,Q258)</f>
        <v>61.643835616438352</v>
      </c>
      <c r="W258" s="22" t="e">
        <f>(IF(AND(Q258&gt;=Dynamisk!$F$41,Q258&lt;=Dynamisk!$F$40),Q258,(IF(Q258&gt;Dynamisk!$F$40,Dynamisk!$F$40,#N/A))))-V258</f>
        <v>#N/A</v>
      </c>
      <c r="X258" s="22" t="e">
        <f>(IF(AND(Q258&gt;=Dynamisk!$F$40,Q258&lt;=Dynamisk!$F$39),Q258,(IF(Q258&gt;Dynamisk!$F$39,Dynamisk!$F$39,#N/A))))-W258-V258</f>
        <v>#N/A</v>
      </c>
      <c r="Y258" s="23" t="e">
        <f>(IF(AND(Q258&gt;=Dynamisk!$F$39,Q258&lt;=Dynamisk!$F$38),Q258,(IF(Q258&gt;Dynamisk!$F$38,Dynamisk!$F$38,#N/A))))-W258-V258-X258</f>
        <v>#N/A</v>
      </c>
      <c r="Z258">
        <f>IF(OR(Data_sæsontarif!D258=Dynamisk!$E$76,Data_sæsontarif!D258=Dynamisk!$E$77,Data_sæsontarif!D258=Dynamisk!$E$78,Data_sæsontarif!D258=Dynamisk!$E$79),Data_sæsontarif!M258,#N/A)</f>
        <v>27.397260273972602</v>
      </c>
      <c r="AA258" t="e">
        <f>IF(OR(Data_sæsontarif!D258=Dynamisk!$E$72,Data_sæsontarif!D258=Dynamisk!$E$73,Data_sæsontarif!D258=Dynamisk!$E$74,Data_sæsontarif!D258=Dynamisk!$E$75),Data_sæsontarif!M258,#N/A)</f>
        <v>#N/A</v>
      </c>
      <c r="AB258" t="e">
        <f>IF(OR(Data_sæsontarif!D258=Dynamisk!$E$68,Data_sæsontarif!D258=Dynamisk!$E$69,Data_sæsontarif!D258=Dynamisk!$E$70,Data_sæsontarif!D258=Dynamisk!$E$71),Data_sæsontarif!M258,#N/A)</f>
        <v>#N/A</v>
      </c>
    </row>
    <row r="259" spans="1:28" x14ac:dyDescent="0.15">
      <c r="A259">
        <v>253</v>
      </c>
      <c r="B259">
        <v>253</v>
      </c>
      <c r="C259" t="s">
        <v>308</v>
      </c>
      <c r="D259" t="str">
        <f t="shared" si="23"/>
        <v>09</v>
      </c>
      <c r="E259" s="1">
        <v>15.083333333333334</v>
      </c>
      <c r="F259" s="2">
        <f t="shared" si="18"/>
        <v>1.9166666666666661</v>
      </c>
      <c r="G259" s="1">
        <f>Dynamisk!$C$14</f>
        <v>27.397260273972602</v>
      </c>
      <c r="H259" s="1">
        <f t="shared" si="19"/>
        <v>1.1415525114155252</v>
      </c>
      <c r="I259" s="2">
        <f>Dynamisk!$C$15</f>
        <v>34.246575342465754</v>
      </c>
      <c r="J259" s="2">
        <f>F259/$F$4*Dynamisk!$C$16</f>
        <v>23.094253421777623</v>
      </c>
      <c r="K259" s="2">
        <f t="shared" si="20"/>
        <v>0.96226055924073428</v>
      </c>
      <c r="L259" s="2">
        <f>F259/$F$4*Dynamisk!$C$17</f>
        <v>28.867816777222028</v>
      </c>
      <c r="M259" s="2">
        <f>(F259/$F$4)*Dynamisk!$C$16+G259</f>
        <v>50.491513695750228</v>
      </c>
      <c r="N259" s="2">
        <f>Dynamisk!$C$20/365</f>
        <v>34.246575342465754</v>
      </c>
      <c r="O259" s="2">
        <f t="shared" si="21"/>
        <v>1.4269406392694064</v>
      </c>
      <c r="P259" s="2">
        <f>(F259/$F$4)*Dynamisk!$C$16+G259</f>
        <v>50.491513695750228</v>
      </c>
      <c r="Q259" s="2">
        <f t="shared" si="22"/>
        <v>84.738089038215975</v>
      </c>
      <c r="R259" s="17">
        <f>IF(P259&lt;=Dynamisk!$F$51,Data_kronologisk!P259,#N/A)</f>
        <v>50.491513695750228</v>
      </c>
      <c r="S259" s="22" t="e">
        <f>IF(AND(P259&gt;=Dynamisk!$F$51,P259&lt;=Dynamisk!$F$50),P259,#N/A)</f>
        <v>#N/A</v>
      </c>
      <c r="T259" s="22" t="e">
        <f>IF(AND(P259&gt;=Dynamisk!$F$50,P259&lt;=Dynamisk!$F$49),P259,#N/A)</f>
        <v>#N/A</v>
      </c>
      <c r="U259" s="23" t="e">
        <f>IF(P259&gt;=Dynamisk!$F$49,P259,#N/A)</f>
        <v>#N/A</v>
      </c>
      <c r="V259" s="17">
        <f>IF(Q259&gt;=Dynamisk!$F$41,Dynamisk!$F$41,Q259)</f>
        <v>74.703333321584452</v>
      </c>
      <c r="W259" s="22">
        <f>(IF(AND(Q259&gt;=Dynamisk!$F$41,Q259&lt;=Dynamisk!$F$40),Q259,(IF(Q259&gt;Dynamisk!$F$40,Dynamisk!$F$40,#N/A))))-V259</f>
        <v>10.034755716631523</v>
      </c>
      <c r="X259" s="22" t="e">
        <f>(IF(AND(Q259&gt;=Dynamisk!$F$40,Q259&lt;=Dynamisk!$F$39),Q259,(IF(Q259&gt;Dynamisk!$F$39,Dynamisk!$F$39,#N/A))))-W259-V259</f>
        <v>#N/A</v>
      </c>
      <c r="Y259" s="23" t="e">
        <f>(IF(AND(Q259&gt;=Dynamisk!$F$39,Q259&lt;=Dynamisk!$F$38),Q259,(IF(Q259&gt;Dynamisk!$F$38,Dynamisk!$F$38,#N/A))))-W259-V259-X259</f>
        <v>#N/A</v>
      </c>
      <c r="Z259">
        <f>IF(OR(Data_sæsontarif!D259=Dynamisk!$E$76,Data_sæsontarif!D259=Dynamisk!$E$77,Data_sæsontarif!D259=Dynamisk!$E$78,Data_sæsontarif!D259=Dynamisk!$E$79),Data_sæsontarif!M259,#N/A)</f>
        <v>50.491513695750228</v>
      </c>
      <c r="AA259" t="e">
        <f>IF(OR(Data_sæsontarif!D259=Dynamisk!$E$72,Data_sæsontarif!D259=Dynamisk!$E$73,Data_sæsontarif!D259=Dynamisk!$E$74,Data_sæsontarif!D259=Dynamisk!$E$75),Data_sæsontarif!M259,#N/A)</f>
        <v>#N/A</v>
      </c>
      <c r="AB259" t="e">
        <f>IF(OR(Data_sæsontarif!D259=Dynamisk!$E$68,Data_sæsontarif!D259=Dynamisk!$E$69,Data_sæsontarif!D259=Dynamisk!$E$70,Data_sæsontarif!D259=Dynamisk!$E$71),Data_sæsontarif!M259,#N/A)</f>
        <v>#N/A</v>
      </c>
    </row>
    <row r="260" spans="1:28" x14ac:dyDescent="0.15">
      <c r="A260">
        <v>254</v>
      </c>
      <c r="B260">
        <v>254</v>
      </c>
      <c r="C260" t="s">
        <v>309</v>
      </c>
      <c r="D260" t="str">
        <f t="shared" si="23"/>
        <v>09</v>
      </c>
      <c r="E260" s="1">
        <v>13.945833333333333</v>
      </c>
      <c r="F260" s="2">
        <f t="shared" si="18"/>
        <v>3.0541666666666671</v>
      </c>
      <c r="G260" s="1">
        <f>Dynamisk!$C$14</f>
        <v>27.397260273972602</v>
      </c>
      <c r="H260" s="1">
        <f t="shared" si="19"/>
        <v>1.1415525114155252</v>
      </c>
      <c r="I260" s="2">
        <f>Dynamisk!$C$15</f>
        <v>34.246575342465754</v>
      </c>
      <c r="J260" s="2">
        <f>F260/$F$4*Dynamisk!$C$16</f>
        <v>36.800190778615224</v>
      </c>
      <c r="K260" s="2">
        <f t="shared" si="20"/>
        <v>1.5333412824423009</v>
      </c>
      <c r="L260" s="2">
        <f>F260/$F$4*Dynamisk!$C$17</f>
        <v>46.000238473269029</v>
      </c>
      <c r="M260" s="2">
        <f>(F260/$F$4)*Dynamisk!$C$16+G260</f>
        <v>64.197451052587823</v>
      </c>
      <c r="N260" s="2">
        <f>Dynamisk!$C$20/365</f>
        <v>34.246575342465754</v>
      </c>
      <c r="O260" s="2">
        <f t="shared" si="21"/>
        <v>1.4269406392694064</v>
      </c>
      <c r="P260" s="2">
        <f>(F260/$F$4)*Dynamisk!$C$16+G260</f>
        <v>64.197451052587823</v>
      </c>
      <c r="Q260" s="2">
        <f t="shared" si="22"/>
        <v>98.444026395053569</v>
      </c>
      <c r="R260" s="17">
        <f>IF(P260&lt;=Dynamisk!$F$51,Data_kronologisk!P260,#N/A)</f>
        <v>64.197451052587823</v>
      </c>
      <c r="S260" s="22" t="e">
        <f>IF(AND(P260&gt;=Dynamisk!$F$51,P260&lt;=Dynamisk!$F$50),P260,#N/A)</f>
        <v>#N/A</v>
      </c>
      <c r="T260" s="22" t="e">
        <f>IF(AND(P260&gt;=Dynamisk!$F$50,P260&lt;=Dynamisk!$F$49),P260,#N/A)</f>
        <v>#N/A</v>
      </c>
      <c r="U260" s="23" t="e">
        <f>IF(P260&gt;=Dynamisk!$F$49,P260,#N/A)</f>
        <v>#N/A</v>
      </c>
      <c r="V260" s="17">
        <f>IF(Q260&gt;=Dynamisk!$F$41,Dynamisk!$F$41,Q260)</f>
        <v>74.703333321584452</v>
      </c>
      <c r="W260" s="22">
        <f>(IF(AND(Q260&gt;=Dynamisk!$F$41,Q260&lt;=Dynamisk!$F$40),Q260,(IF(Q260&gt;Dynamisk!$F$40,Dynamisk!$F$40,#N/A))))-V260</f>
        <v>23.740693073469117</v>
      </c>
      <c r="X260" s="22" t="e">
        <f>(IF(AND(Q260&gt;=Dynamisk!$F$40,Q260&lt;=Dynamisk!$F$39),Q260,(IF(Q260&gt;Dynamisk!$F$39,Dynamisk!$F$39,#N/A))))-W260-V260</f>
        <v>#N/A</v>
      </c>
      <c r="Y260" s="23" t="e">
        <f>(IF(AND(Q260&gt;=Dynamisk!$F$39,Q260&lt;=Dynamisk!$F$38),Q260,(IF(Q260&gt;Dynamisk!$F$38,Dynamisk!$F$38,#N/A))))-W260-V260-X260</f>
        <v>#N/A</v>
      </c>
      <c r="Z260">
        <f>IF(OR(Data_sæsontarif!D260=Dynamisk!$E$76,Data_sæsontarif!D260=Dynamisk!$E$77,Data_sæsontarif!D260=Dynamisk!$E$78,Data_sæsontarif!D260=Dynamisk!$E$79),Data_sæsontarif!M260,#N/A)</f>
        <v>64.197451052587823</v>
      </c>
      <c r="AA260" t="e">
        <f>IF(OR(Data_sæsontarif!D260=Dynamisk!$E$72,Data_sæsontarif!D260=Dynamisk!$E$73,Data_sæsontarif!D260=Dynamisk!$E$74,Data_sæsontarif!D260=Dynamisk!$E$75),Data_sæsontarif!M260,#N/A)</f>
        <v>#N/A</v>
      </c>
      <c r="AB260" t="e">
        <f>IF(OR(Data_sæsontarif!D260=Dynamisk!$E$68,Data_sæsontarif!D260=Dynamisk!$E$69,Data_sæsontarif!D260=Dynamisk!$E$70,Data_sæsontarif!D260=Dynamisk!$E$71),Data_sæsontarif!M260,#N/A)</f>
        <v>#N/A</v>
      </c>
    </row>
    <row r="261" spans="1:28" x14ac:dyDescent="0.15">
      <c r="A261">
        <v>255</v>
      </c>
      <c r="B261">
        <v>255</v>
      </c>
      <c r="C261" t="s">
        <v>310</v>
      </c>
      <c r="D261" t="str">
        <f t="shared" si="23"/>
        <v>09</v>
      </c>
      <c r="E261" s="1">
        <v>13.433333333333332</v>
      </c>
      <c r="F261" s="2">
        <f t="shared" si="18"/>
        <v>3.5666666666666682</v>
      </c>
      <c r="G261" s="1">
        <f>Dynamisk!$C$14</f>
        <v>27.397260273972602</v>
      </c>
      <c r="H261" s="1">
        <f t="shared" si="19"/>
        <v>1.1415525114155252</v>
      </c>
      <c r="I261" s="2">
        <f>Dynamisk!$C$15</f>
        <v>34.246575342465754</v>
      </c>
      <c r="J261" s="2">
        <f>F261/$F$4*Dynamisk!$C$16</f>
        <v>42.975393324003605</v>
      </c>
      <c r="K261" s="2">
        <f t="shared" si="20"/>
        <v>1.7906413885001502</v>
      </c>
      <c r="L261" s="2">
        <f>F261/$F$4*Dynamisk!$C$17</f>
        <v>53.719241655004502</v>
      </c>
      <c r="M261" s="2">
        <f>(F261/$F$4)*Dynamisk!$C$16+G261</f>
        <v>70.37265359797621</v>
      </c>
      <c r="N261" s="2">
        <f>Dynamisk!$C$20/365</f>
        <v>34.246575342465754</v>
      </c>
      <c r="O261" s="2">
        <f t="shared" si="21"/>
        <v>1.4269406392694064</v>
      </c>
      <c r="P261" s="2">
        <f>(F261/$F$4)*Dynamisk!$C$16+G261</f>
        <v>70.37265359797621</v>
      </c>
      <c r="Q261" s="2">
        <f t="shared" si="22"/>
        <v>104.61922894044196</v>
      </c>
      <c r="R261" s="17" t="e">
        <f>IF(P261&lt;=Dynamisk!$F$51,Data_kronologisk!P261,#N/A)</f>
        <v>#N/A</v>
      </c>
      <c r="S261" s="22">
        <f>IF(AND(P261&gt;=Dynamisk!$F$51,P261&lt;=Dynamisk!$F$50),P261,#N/A)</f>
        <v>70.37265359797621</v>
      </c>
      <c r="T261" s="22" t="e">
        <f>IF(AND(P261&gt;=Dynamisk!$F$50,P261&lt;=Dynamisk!$F$49),P261,#N/A)</f>
        <v>#N/A</v>
      </c>
      <c r="U261" s="23" t="e">
        <f>IF(P261&gt;=Dynamisk!$F$49,P261,#N/A)</f>
        <v>#N/A</v>
      </c>
      <c r="V261" s="17">
        <f>IF(Q261&gt;=Dynamisk!$F$41,Dynamisk!$F$41,Q261)</f>
        <v>74.703333321584452</v>
      </c>
      <c r="W261" s="22">
        <f>(IF(AND(Q261&gt;=Dynamisk!$F$41,Q261&lt;=Dynamisk!$F$40),Q261,(IF(Q261&gt;Dynamisk!$F$40,Dynamisk!$F$40,#N/A))))-V261</f>
        <v>29.915895618857505</v>
      </c>
      <c r="X261" s="22" t="e">
        <f>(IF(AND(Q261&gt;=Dynamisk!$F$40,Q261&lt;=Dynamisk!$F$39),Q261,(IF(Q261&gt;Dynamisk!$F$39,Dynamisk!$F$39,#N/A))))-W261-V261</f>
        <v>#N/A</v>
      </c>
      <c r="Y261" s="23" t="e">
        <f>(IF(AND(Q261&gt;=Dynamisk!$F$39,Q261&lt;=Dynamisk!$F$38),Q261,(IF(Q261&gt;Dynamisk!$F$38,Dynamisk!$F$38,#N/A))))-W261-V261-X261</f>
        <v>#N/A</v>
      </c>
      <c r="Z261">
        <f>IF(OR(Data_sæsontarif!D261=Dynamisk!$E$76,Data_sæsontarif!D261=Dynamisk!$E$77,Data_sæsontarif!D261=Dynamisk!$E$78,Data_sæsontarif!D261=Dynamisk!$E$79),Data_sæsontarif!M261,#N/A)</f>
        <v>70.37265359797621</v>
      </c>
      <c r="AA261" t="e">
        <f>IF(OR(Data_sæsontarif!D261=Dynamisk!$E$72,Data_sæsontarif!D261=Dynamisk!$E$73,Data_sæsontarif!D261=Dynamisk!$E$74,Data_sæsontarif!D261=Dynamisk!$E$75),Data_sæsontarif!M261,#N/A)</f>
        <v>#N/A</v>
      </c>
      <c r="AB261" t="e">
        <f>IF(OR(Data_sæsontarif!D261=Dynamisk!$E$68,Data_sæsontarif!D261=Dynamisk!$E$69,Data_sæsontarif!D261=Dynamisk!$E$70,Data_sæsontarif!D261=Dynamisk!$E$71),Data_sæsontarif!M261,#N/A)</f>
        <v>#N/A</v>
      </c>
    </row>
    <row r="262" spans="1:28" x14ac:dyDescent="0.15">
      <c r="A262">
        <v>256</v>
      </c>
      <c r="B262">
        <v>256</v>
      </c>
      <c r="C262" t="s">
        <v>311</v>
      </c>
      <c r="D262" t="str">
        <f t="shared" si="23"/>
        <v>09</v>
      </c>
      <c r="E262" s="1">
        <v>14.929166666666665</v>
      </c>
      <c r="F262" s="2">
        <f t="shared" si="18"/>
        <v>2.0708333333333346</v>
      </c>
      <c r="G262" s="1">
        <f>Dynamisk!$C$14</f>
        <v>27.397260273972602</v>
      </c>
      <c r="H262" s="1">
        <f t="shared" si="19"/>
        <v>1.1415525114155252</v>
      </c>
      <c r="I262" s="2">
        <f>Dynamisk!$C$15</f>
        <v>34.246575342465754</v>
      </c>
      <c r="J262" s="2">
        <f>F262/$F$4*Dynamisk!$C$16</f>
        <v>24.951834675268451</v>
      </c>
      <c r="K262" s="2">
        <f t="shared" si="20"/>
        <v>1.0396597781361854</v>
      </c>
      <c r="L262" s="2">
        <f>F262/$F$4*Dynamisk!$C$17</f>
        <v>31.189793344085565</v>
      </c>
      <c r="M262" s="2">
        <f>(F262/$F$4)*Dynamisk!$C$16+G262</f>
        <v>52.349094949241049</v>
      </c>
      <c r="N262" s="2">
        <f>Dynamisk!$C$20/365</f>
        <v>34.246575342465754</v>
      </c>
      <c r="O262" s="2">
        <f t="shared" si="21"/>
        <v>1.4269406392694064</v>
      </c>
      <c r="P262" s="2">
        <f>(F262/$F$4)*Dynamisk!$C$16+G262</f>
        <v>52.349094949241049</v>
      </c>
      <c r="Q262" s="2">
        <f t="shared" si="22"/>
        <v>86.595670291706796</v>
      </c>
      <c r="R262" s="17">
        <f>IF(P262&lt;=Dynamisk!$F$51,Data_kronologisk!P262,#N/A)</f>
        <v>52.349094949241049</v>
      </c>
      <c r="S262" s="22" t="e">
        <f>IF(AND(P262&gt;=Dynamisk!$F$51,P262&lt;=Dynamisk!$F$50),P262,#N/A)</f>
        <v>#N/A</v>
      </c>
      <c r="T262" s="22" t="e">
        <f>IF(AND(P262&gt;=Dynamisk!$F$50,P262&lt;=Dynamisk!$F$49),P262,#N/A)</f>
        <v>#N/A</v>
      </c>
      <c r="U262" s="23" t="e">
        <f>IF(P262&gt;=Dynamisk!$F$49,P262,#N/A)</f>
        <v>#N/A</v>
      </c>
      <c r="V262" s="17">
        <f>IF(Q262&gt;=Dynamisk!$F$41,Dynamisk!$F$41,Q262)</f>
        <v>74.703333321584452</v>
      </c>
      <c r="W262" s="22">
        <f>(IF(AND(Q262&gt;=Dynamisk!$F$41,Q262&lt;=Dynamisk!$F$40),Q262,(IF(Q262&gt;Dynamisk!$F$40,Dynamisk!$F$40,#N/A))))-V262</f>
        <v>11.892336970122344</v>
      </c>
      <c r="X262" s="22" t="e">
        <f>(IF(AND(Q262&gt;=Dynamisk!$F$40,Q262&lt;=Dynamisk!$F$39),Q262,(IF(Q262&gt;Dynamisk!$F$39,Dynamisk!$F$39,#N/A))))-W262-V262</f>
        <v>#N/A</v>
      </c>
      <c r="Y262" s="23" t="e">
        <f>(IF(AND(Q262&gt;=Dynamisk!$F$39,Q262&lt;=Dynamisk!$F$38),Q262,(IF(Q262&gt;Dynamisk!$F$38,Dynamisk!$F$38,#N/A))))-W262-V262-X262</f>
        <v>#N/A</v>
      </c>
      <c r="Z262">
        <f>IF(OR(Data_sæsontarif!D262=Dynamisk!$E$76,Data_sæsontarif!D262=Dynamisk!$E$77,Data_sæsontarif!D262=Dynamisk!$E$78,Data_sæsontarif!D262=Dynamisk!$E$79),Data_sæsontarif!M262,#N/A)</f>
        <v>52.349094949241049</v>
      </c>
      <c r="AA262" t="e">
        <f>IF(OR(Data_sæsontarif!D262=Dynamisk!$E$72,Data_sæsontarif!D262=Dynamisk!$E$73,Data_sæsontarif!D262=Dynamisk!$E$74,Data_sæsontarif!D262=Dynamisk!$E$75),Data_sæsontarif!M262,#N/A)</f>
        <v>#N/A</v>
      </c>
      <c r="AB262" t="e">
        <f>IF(OR(Data_sæsontarif!D262=Dynamisk!$E$68,Data_sæsontarif!D262=Dynamisk!$E$69,Data_sæsontarif!D262=Dynamisk!$E$70,Data_sæsontarif!D262=Dynamisk!$E$71),Data_sæsontarif!M262,#N/A)</f>
        <v>#N/A</v>
      </c>
    </row>
    <row r="263" spans="1:28" x14ac:dyDescent="0.15">
      <c r="A263">
        <v>257</v>
      </c>
      <c r="B263">
        <v>257</v>
      </c>
      <c r="C263" t="s">
        <v>312</v>
      </c>
      <c r="D263" t="str">
        <f t="shared" si="23"/>
        <v>09</v>
      </c>
      <c r="E263" s="1">
        <v>14.929166666666665</v>
      </c>
      <c r="F263" s="2">
        <f t="shared" ref="F263:F326" si="24">IF(E263&lt;=17,17-E263,0)</f>
        <v>2.0708333333333346</v>
      </c>
      <c r="G263" s="1">
        <f>Dynamisk!$C$14</f>
        <v>27.397260273972602</v>
      </c>
      <c r="H263" s="1">
        <f t="shared" ref="H263:H326" si="25">G263/24</f>
        <v>1.1415525114155252</v>
      </c>
      <c r="I263" s="2">
        <f>Dynamisk!$C$15</f>
        <v>34.246575342465754</v>
      </c>
      <c r="J263" s="2">
        <f>F263/$F$4*Dynamisk!$C$16</f>
        <v>24.951834675268451</v>
      </c>
      <c r="K263" s="2">
        <f t="shared" ref="K263:K326" si="26">J263/24</f>
        <v>1.0396597781361854</v>
      </c>
      <c r="L263" s="2">
        <f>F263/$F$4*Dynamisk!$C$17</f>
        <v>31.189793344085565</v>
      </c>
      <c r="M263" s="2">
        <f>(F263/$F$4)*Dynamisk!$C$16+G263</f>
        <v>52.349094949241049</v>
      </c>
      <c r="N263" s="2">
        <f>Dynamisk!$C$20/365</f>
        <v>34.246575342465754</v>
      </c>
      <c r="O263" s="2">
        <f t="shared" ref="O263:O326" si="27">N263/24</f>
        <v>1.4269406392694064</v>
      </c>
      <c r="P263" s="2">
        <f>(F263/$F$4)*Dynamisk!$C$16+G263</f>
        <v>52.349094949241049</v>
      </c>
      <c r="Q263" s="2">
        <f t="shared" ref="Q263:Q326" si="28">(O263+K263+H263)*24</f>
        <v>86.595670291706796</v>
      </c>
      <c r="R263" s="17">
        <f>IF(P263&lt;=Dynamisk!$F$51,Data_kronologisk!P263,#N/A)</f>
        <v>52.349094949241049</v>
      </c>
      <c r="S263" s="22" t="e">
        <f>IF(AND(P263&gt;=Dynamisk!$F$51,P263&lt;=Dynamisk!$F$50),P263,#N/A)</f>
        <v>#N/A</v>
      </c>
      <c r="T263" s="22" t="e">
        <f>IF(AND(P263&gt;=Dynamisk!$F$50,P263&lt;=Dynamisk!$F$49),P263,#N/A)</f>
        <v>#N/A</v>
      </c>
      <c r="U263" s="23" t="e">
        <f>IF(P263&gt;=Dynamisk!$F$49,P263,#N/A)</f>
        <v>#N/A</v>
      </c>
      <c r="V263" s="17">
        <f>IF(Q263&gt;=Dynamisk!$F$41,Dynamisk!$F$41,Q263)</f>
        <v>74.703333321584452</v>
      </c>
      <c r="W263" s="22">
        <f>(IF(AND(Q263&gt;=Dynamisk!$F$41,Q263&lt;=Dynamisk!$F$40),Q263,(IF(Q263&gt;Dynamisk!$F$40,Dynamisk!$F$40,#N/A))))-V263</f>
        <v>11.892336970122344</v>
      </c>
      <c r="X263" s="22" t="e">
        <f>(IF(AND(Q263&gt;=Dynamisk!$F$40,Q263&lt;=Dynamisk!$F$39),Q263,(IF(Q263&gt;Dynamisk!$F$39,Dynamisk!$F$39,#N/A))))-W263-V263</f>
        <v>#N/A</v>
      </c>
      <c r="Y263" s="23" t="e">
        <f>(IF(AND(Q263&gt;=Dynamisk!$F$39,Q263&lt;=Dynamisk!$F$38),Q263,(IF(Q263&gt;Dynamisk!$F$38,Dynamisk!$F$38,#N/A))))-W263-V263-X263</f>
        <v>#N/A</v>
      </c>
      <c r="Z263">
        <f>IF(OR(Data_sæsontarif!D263=Dynamisk!$E$76,Data_sæsontarif!D263=Dynamisk!$E$77,Data_sæsontarif!D263=Dynamisk!$E$78,Data_sæsontarif!D263=Dynamisk!$E$79),Data_sæsontarif!M263,#N/A)</f>
        <v>52.349094949241049</v>
      </c>
      <c r="AA263" t="e">
        <f>IF(OR(Data_sæsontarif!D263=Dynamisk!$E$72,Data_sæsontarif!D263=Dynamisk!$E$73,Data_sæsontarif!D263=Dynamisk!$E$74,Data_sæsontarif!D263=Dynamisk!$E$75),Data_sæsontarif!M263,#N/A)</f>
        <v>#N/A</v>
      </c>
      <c r="AB263" t="e">
        <f>IF(OR(Data_sæsontarif!D263=Dynamisk!$E$68,Data_sæsontarif!D263=Dynamisk!$E$69,Data_sæsontarif!D263=Dynamisk!$E$70,Data_sæsontarif!D263=Dynamisk!$E$71),Data_sæsontarif!M263,#N/A)</f>
        <v>#N/A</v>
      </c>
    </row>
    <row r="264" spans="1:28" x14ac:dyDescent="0.15">
      <c r="A264">
        <v>258</v>
      </c>
      <c r="B264">
        <v>258</v>
      </c>
      <c r="C264" t="s">
        <v>313</v>
      </c>
      <c r="D264" t="str">
        <f t="shared" ref="D264:D327" si="29">RIGHT(C264,2)</f>
        <v>09</v>
      </c>
      <c r="E264" s="1">
        <v>13.787500000000003</v>
      </c>
      <c r="F264" s="2">
        <f t="shared" si="24"/>
        <v>3.2124999999999968</v>
      </c>
      <c r="G264" s="1">
        <f>Dynamisk!$C$14</f>
        <v>27.397260273972602</v>
      </c>
      <c r="H264" s="1">
        <f t="shared" si="25"/>
        <v>1.1415525114155252</v>
      </c>
      <c r="I264" s="2">
        <f>Dynamisk!$C$15</f>
        <v>34.246575342465754</v>
      </c>
      <c r="J264" s="2">
        <f>F264/$F$4*Dynamisk!$C$16</f>
        <v>38.707976930848986</v>
      </c>
      <c r="K264" s="2">
        <f t="shared" si="26"/>
        <v>1.6128323721187077</v>
      </c>
      <c r="L264" s="2">
        <f>F264/$F$4*Dynamisk!$C$17</f>
        <v>48.384971163561232</v>
      </c>
      <c r="M264" s="2">
        <f>(F264/$F$4)*Dynamisk!$C$16+G264</f>
        <v>66.105237204821591</v>
      </c>
      <c r="N264" s="2">
        <f>Dynamisk!$C$20/365</f>
        <v>34.246575342465754</v>
      </c>
      <c r="O264" s="2">
        <f t="shared" si="27"/>
        <v>1.4269406392694064</v>
      </c>
      <c r="P264" s="2">
        <f>(F264/$F$4)*Dynamisk!$C$16+G264</f>
        <v>66.105237204821591</v>
      </c>
      <c r="Q264" s="2">
        <f t="shared" si="28"/>
        <v>100.35181254728732</v>
      </c>
      <c r="R264" s="17">
        <f>IF(P264&lt;=Dynamisk!$F$51,Data_kronologisk!P264,#N/A)</f>
        <v>66.105237204821591</v>
      </c>
      <c r="S264" s="22" t="e">
        <f>IF(AND(P264&gt;=Dynamisk!$F$51,P264&lt;=Dynamisk!$F$50),P264,#N/A)</f>
        <v>#N/A</v>
      </c>
      <c r="T264" s="22" t="e">
        <f>IF(AND(P264&gt;=Dynamisk!$F$50,P264&lt;=Dynamisk!$F$49),P264,#N/A)</f>
        <v>#N/A</v>
      </c>
      <c r="U264" s="23" t="e">
        <f>IF(P264&gt;=Dynamisk!$F$49,P264,#N/A)</f>
        <v>#N/A</v>
      </c>
      <c r="V264" s="17">
        <f>IF(Q264&gt;=Dynamisk!$F$41,Dynamisk!$F$41,Q264)</f>
        <v>74.703333321584452</v>
      </c>
      <c r="W264" s="22">
        <f>(IF(AND(Q264&gt;=Dynamisk!$F$41,Q264&lt;=Dynamisk!$F$40),Q264,(IF(Q264&gt;Dynamisk!$F$40,Dynamisk!$F$40,#N/A))))-V264</f>
        <v>25.648479225702872</v>
      </c>
      <c r="X264" s="22" t="e">
        <f>(IF(AND(Q264&gt;=Dynamisk!$F$40,Q264&lt;=Dynamisk!$F$39),Q264,(IF(Q264&gt;Dynamisk!$F$39,Dynamisk!$F$39,#N/A))))-W264-V264</f>
        <v>#N/A</v>
      </c>
      <c r="Y264" s="23" t="e">
        <f>(IF(AND(Q264&gt;=Dynamisk!$F$39,Q264&lt;=Dynamisk!$F$38),Q264,(IF(Q264&gt;Dynamisk!$F$38,Dynamisk!$F$38,#N/A))))-W264-V264-X264</f>
        <v>#N/A</v>
      </c>
      <c r="Z264">
        <f>IF(OR(Data_sæsontarif!D264=Dynamisk!$E$76,Data_sæsontarif!D264=Dynamisk!$E$77,Data_sæsontarif!D264=Dynamisk!$E$78,Data_sæsontarif!D264=Dynamisk!$E$79),Data_sæsontarif!M264,#N/A)</f>
        <v>66.105237204821591</v>
      </c>
      <c r="AA264" t="e">
        <f>IF(OR(Data_sæsontarif!D264=Dynamisk!$E$72,Data_sæsontarif!D264=Dynamisk!$E$73,Data_sæsontarif!D264=Dynamisk!$E$74,Data_sæsontarif!D264=Dynamisk!$E$75),Data_sæsontarif!M264,#N/A)</f>
        <v>#N/A</v>
      </c>
      <c r="AB264" t="e">
        <f>IF(OR(Data_sæsontarif!D264=Dynamisk!$E$68,Data_sæsontarif!D264=Dynamisk!$E$69,Data_sæsontarif!D264=Dynamisk!$E$70,Data_sæsontarif!D264=Dynamisk!$E$71),Data_sæsontarif!M264,#N/A)</f>
        <v>#N/A</v>
      </c>
    </row>
    <row r="265" spans="1:28" x14ac:dyDescent="0.15">
      <c r="A265">
        <v>259</v>
      </c>
      <c r="B265">
        <v>259</v>
      </c>
      <c r="C265" t="s">
        <v>314</v>
      </c>
      <c r="D265" t="str">
        <f t="shared" si="29"/>
        <v>09</v>
      </c>
      <c r="E265" s="1">
        <v>12.362500000000002</v>
      </c>
      <c r="F265" s="2">
        <f t="shared" si="24"/>
        <v>4.6374999999999975</v>
      </c>
      <c r="G265" s="1">
        <f>Dynamisk!$C$14</f>
        <v>27.397260273972602</v>
      </c>
      <c r="H265" s="1">
        <f t="shared" si="25"/>
        <v>1.1415525114155252</v>
      </c>
      <c r="I265" s="2">
        <f>Dynamisk!$C$15</f>
        <v>34.246575342465754</v>
      </c>
      <c r="J265" s="2">
        <f>F265/$F$4*Dynamisk!$C$16</f>
        <v>55.878052300953236</v>
      </c>
      <c r="K265" s="2">
        <f t="shared" si="26"/>
        <v>2.3282521792063848</v>
      </c>
      <c r="L265" s="2">
        <f>F265/$F$4*Dynamisk!$C$17</f>
        <v>69.84756537619154</v>
      </c>
      <c r="M265" s="2">
        <f>(F265/$F$4)*Dynamisk!$C$16+G265</f>
        <v>83.275312574925834</v>
      </c>
      <c r="N265" s="2">
        <f>Dynamisk!$C$20/365</f>
        <v>34.246575342465754</v>
      </c>
      <c r="O265" s="2">
        <f t="shared" si="27"/>
        <v>1.4269406392694064</v>
      </c>
      <c r="P265" s="2">
        <f>(F265/$F$4)*Dynamisk!$C$16+G265</f>
        <v>83.275312574925834</v>
      </c>
      <c r="Q265" s="2">
        <f t="shared" si="28"/>
        <v>117.52188791739158</v>
      </c>
      <c r="R265" s="17" t="e">
        <f>IF(P265&lt;=Dynamisk!$F$51,Data_kronologisk!P265,#N/A)</f>
        <v>#N/A</v>
      </c>
      <c r="S265" s="22">
        <f>IF(AND(P265&gt;=Dynamisk!$F$51,P265&lt;=Dynamisk!$F$50),P265,#N/A)</f>
        <v>83.275312574925834</v>
      </c>
      <c r="T265" s="22" t="e">
        <f>IF(AND(P265&gt;=Dynamisk!$F$50,P265&lt;=Dynamisk!$F$49),P265,#N/A)</f>
        <v>#N/A</v>
      </c>
      <c r="U265" s="23" t="e">
        <f>IF(P265&gt;=Dynamisk!$F$49,P265,#N/A)</f>
        <v>#N/A</v>
      </c>
      <c r="V265" s="17">
        <f>IF(Q265&gt;=Dynamisk!$F$41,Dynamisk!$F$41,Q265)</f>
        <v>74.703333321584452</v>
      </c>
      <c r="W265" s="22">
        <f>(IF(AND(Q265&gt;=Dynamisk!$F$41,Q265&lt;=Dynamisk!$F$40),Q265,(IF(Q265&gt;Dynamisk!$F$40,Dynamisk!$F$40,#N/A))))-V265</f>
        <v>42.818554595807129</v>
      </c>
      <c r="X265" s="22" t="e">
        <f>(IF(AND(Q265&gt;=Dynamisk!$F$40,Q265&lt;=Dynamisk!$F$39),Q265,(IF(Q265&gt;Dynamisk!$F$39,Dynamisk!$F$39,#N/A))))-W265-V265</f>
        <v>#N/A</v>
      </c>
      <c r="Y265" s="23" t="e">
        <f>(IF(AND(Q265&gt;=Dynamisk!$F$39,Q265&lt;=Dynamisk!$F$38),Q265,(IF(Q265&gt;Dynamisk!$F$38,Dynamisk!$F$38,#N/A))))-W265-V265-X265</f>
        <v>#N/A</v>
      </c>
      <c r="Z265">
        <f>IF(OR(Data_sæsontarif!D265=Dynamisk!$E$76,Data_sæsontarif!D265=Dynamisk!$E$77,Data_sæsontarif!D265=Dynamisk!$E$78,Data_sæsontarif!D265=Dynamisk!$E$79),Data_sæsontarif!M265,#N/A)</f>
        <v>83.275312574925834</v>
      </c>
      <c r="AA265" t="e">
        <f>IF(OR(Data_sæsontarif!D265=Dynamisk!$E$72,Data_sæsontarif!D265=Dynamisk!$E$73,Data_sæsontarif!D265=Dynamisk!$E$74,Data_sæsontarif!D265=Dynamisk!$E$75),Data_sæsontarif!M265,#N/A)</f>
        <v>#N/A</v>
      </c>
      <c r="AB265" t="e">
        <f>IF(OR(Data_sæsontarif!D265=Dynamisk!$E$68,Data_sæsontarif!D265=Dynamisk!$E$69,Data_sæsontarif!D265=Dynamisk!$E$70,Data_sæsontarif!D265=Dynamisk!$E$71),Data_sæsontarif!M265,#N/A)</f>
        <v>#N/A</v>
      </c>
    </row>
    <row r="266" spans="1:28" x14ac:dyDescent="0.15">
      <c r="A266">
        <v>260</v>
      </c>
      <c r="B266">
        <v>260</v>
      </c>
      <c r="C266" t="s">
        <v>315</v>
      </c>
      <c r="D266" t="str">
        <f t="shared" si="29"/>
        <v>09</v>
      </c>
      <c r="E266" s="1">
        <v>11.725</v>
      </c>
      <c r="F266" s="2">
        <f t="shared" si="24"/>
        <v>5.2750000000000004</v>
      </c>
      <c r="G266" s="1">
        <f>Dynamisk!$C$14</f>
        <v>27.397260273972602</v>
      </c>
      <c r="H266" s="1">
        <f t="shared" si="25"/>
        <v>1.1415525114155252</v>
      </c>
      <c r="I266" s="2">
        <f>Dynamisk!$C$15</f>
        <v>34.246575342465754</v>
      </c>
      <c r="J266" s="2">
        <f>F266/$F$4*Dynamisk!$C$16</f>
        <v>63.55940180863147</v>
      </c>
      <c r="K266" s="2">
        <f t="shared" si="26"/>
        <v>2.6483084086929778</v>
      </c>
      <c r="L266" s="2">
        <f>F266/$F$4*Dynamisk!$C$17</f>
        <v>79.449252260789336</v>
      </c>
      <c r="M266" s="2">
        <f>(F266/$F$4)*Dynamisk!$C$16+G266</f>
        <v>90.956662082604069</v>
      </c>
      <c r="N266" s="2">
        <f>Dynamisk!$C$20/365</f>
        <v>34.246575342465754</v>
      </c>
      <c r="O266" s="2">
        <f t="shared" si="27"/>
        <v>1.4269406392694064</v>
      </c>
      <c r="P266" s="2">
        <f>(F266/$F$4)*Dynamisk!$C$16+G266</f>
        <v>90.956662082604069</v>
      </c>
      <c r="Q266" s="2">
        <f t="shared" si="28"/>
        <v>125.2032374250698</v>
      </c>
      <c r="R266" s="17" t="e">
        <f>IF(P266&lt;=Dynamisk!$F$51,Data_kronologisk!P266,#N/A)</f>
        <v>#N/A</v>
      </c>
      <c r="S266" s="22">
        <f>IF(AND(P266&gt;=Dynamisk!$F$51,P266&lt;=Dynamisk!$F$50),P266,#N/A)</f>
        <v>90.956662082604069</v>
      </c>
      <c r="T266" s="22" t="e">
        <f>IF(AND(P266&gt;=Dynamisk!$F$50,P266&lt;=Dynamisk!$F$49),P266,#N/A)</f>
        <v>#N/A</v>
      </c>
      <c r="U266" s="23" t="e">
        <f>IF(P266&gt;=Dynamisk!$F$49,P266,#N/A)</f>
        <v>#N/A</v>
      </c>
      <c r="V266" s="17">
        <f>IF(Q266&gt;=Dynamisk!$F$41,Dynamisk!$F$41,Q266)</f>
        <v>74.703333321584452</v>
      </c>
      <c r="W266" s="22">
        <f>(IF(AND(Q266&gt;=Dynamisk!$F$41,Q266&lt;=Dynamisk!$F$40),Q266,(IF(Q266&gt;Dynamisk!$F$40,Dynamisk!$F$40,#N/A))))-V266</f>
        <v>50.499904103485349</v>
      </c>
      <c r="X266" s="22" t="e">
        <f>(IF(AND(Q266&gt;=Dynamisk!$F$40,Q266&lt;=Dynamisk!$F$39),Q266,(IF(Q266&gt;Dynamisk!$F$39,Dynamisk!$F$39,#N/A))))-W266-V266</f>
        <v>#N/A</v>
      </c>
      <c r="Y266" s="23" t="e">
        <f>(IF(AND(Q266&gt;=Dynamisk!$F$39,Q266&lt;=Dynamisk!$F$38),Q266,(IF(Q266&gt;Dynamisk!$F$38,Dynamisk!$F$38,#N/A))))-W266-V266-X266</f>
        <v>#N/A</v>
      </c>
      <c r="Z266">
        <f>IF(OR(Data_sæsontarif!D266=Dynamisk!$E$76,Data_sæsontarif!D266=Dynamisk!$E$77,Data_sæsontarif!D266=Dynamisk!$E$78,Data_sæsontarif!D266=Dynamisk!$E$79),Data_sæsontarif!M266,#N/A)</f>
        <v>90.956662082604069</v>
      </c>
      <c r="AA266" t="e">
        <f>IF(OR(Data_sæsontarif!D266=Dynamisk!$E$72,Data_sæsontarif!D266=Dynamisk!$E$73,Data_sæsontarif!D266=Dynamisk!$E$74,Data_sæsontarif!D266=Dynamisk!$E$75),Data_sæsontarif!M266,#N/A)</f>
        <v>#N/A</v>
      </c>
      <c r="AB266" t="e">
        <f>IF(OR(Data_sæsontarif!D266=Dynamisk!$E$68,Data_sæsontarif!D266=Dynamisk!$E$69,Data_sæsontarif!D266=Dynamisk!$E$70,Data_sæsontarif!D266=Dynamisk!$E$71),Data_sæsontarif!M266,#N/A)</f>
        <v>#N/A</v>
      </c>
    </row>
    <row r="267" spans="1:28" x14ac:dyDescent="0.15">
      <c r="A267">
        <v>261</v>
      </c>
      <c r="B267">
        <v>261</v>
      </c>
      <c r="C267" t="s">
        <v>316</v>
      </c>
      <c r="D267" t="str">
        <f t="shared" si="29"/>
        <v>09</v>
      </c>
      <c r="E267" s="1">
        <v>11.991666666666669</v>
      </c>
      <c r="F267" s="2">
        <f t="shared" si="24"/>
        <v>5.0083333333333311</v>
      </c>
      <c r="G267" s="1">
        <f>Dynamisk!$C$14</f>
        <v>27.397260273972602</v>
      </c>
      <c r="H267" s="1">
        <f t="shared" si="25"/>
        <v>1.1415525114155252</v>
      </c>
      <c r="I267" s="2">
        <f>Dynamisk!$C$15</f>
        <v>34.246575342465754</v>
      </c>
      <c r="J267" s="2">
        <f>F267/$F$4*Dynamisk!$C$16</f>
        <v>60.346288289079773</v>
      </c>
      <c r="K267" s="2">
        <f t="shared" si="26"/>
        <v>2.5144286787116572</v>
      </c>
      <c r="L267" s="2">
        <f>F267/$F$4*Dynamisk!$C$17</f>
        <v>75.432860361349711</v>
      </c>
      <c r="M267" s="2">
        <f>(F267/$F$4)*Dynamisk!$C$16+G267</f>
        <v>87.743548563052371</v>
      </c>
      <c r="N267" s="2">
        <f>Dynamisk!$C$20/365</f>
        <v>34.246575342465754</v>
      </c>
      <c r="O267" s="2">
        <f t="shared" si="27"/>
        <v>1.4269406392694064</v>
      </c>
      <c r="P267" s="2">
        <f>(F267/$F$4)*Dynamisk!$C$16+G267</f>
        <v>87.743548563052371</v>
      </c>
      <c r="Q267" s="2">
        <f t="shared" si="28"/>
        <v>121.99012390551812</v>
      </c>
      <c r="R267" s="17" t="e">
        <f>IF(P267&lt;=Dynamisk!$F$51,Data_kronologisk!P267,#N/A)</f>
        <v>#N/A</v>
      </c>
      <c r="S267" s="22">
        <f>IF(AND(P267&gt;=Dynamisk!$F$51,P267&lt;=Dynamisk!$F$50),P267,#N/A)</f>
        <v>87.743548563052371</v>
      </c>
      <c r="T267" s="22" t="e">
        <f>IF(AND(P267&gt;=Dynamisk!$F$50,P267&lt;=Dynamisk!$F$49),P267,#N/A)</f>
        <v>#N/A</v>
      </c>
      <c r="U267" s="23" t="e">
        <f>IF(P267&gt;=Dynamisk!$F$49,P267,#N/A)</f>
        <v>#N/A</v>
      </c>
      <c r="V267" s="17">
        <f>IF(Q267&gt;=Dynamisk!$F$41,Dynamisk!$F$41,Q267)</f>
        <v>74.703333321584452</v>
      </c>
      <c r="W267" s="22">
        <f>(IF(AND(Q267&gt;=Dynamisk!$F$41,Q267&lt;=Dynamisk!$F$40),Q267,(IF(Q267&gt;Dynamisk!$F$40,Dynamisk!$F$40,#N/A))))-V267</f>
        <v>47.286790583933666</v>
      </c>
      <c r="X267" s="22" t="e">
        <f>(IF(AND(Q267&gt;=Dynamisk!$F$40,Q267&lt;=Dynamisk!$F$39),Q267,(IF(Q267&gt;Dynamisk!$F$39,Dynamisk!$F$39,#N/A))))-W267-V267</f>
        <v>#N/A</v>
      </c>
      <c r="Y267" s="23" t="e">
        <f>(IF(AND(Q267&gt;=Dynamisk!$F$39,Q267&lt;=Dynamisk!$F$38),Q267,(IF(Q267&gt;Dynamisk!$F$38,Dynamisk!$F$38,#N/A))))-W267-V267-X267</f>
        <v>#N/A</v>
      </c>
      <c r="Z267">
        <f>IF(OR(Data_sæsontarif!D267=Dynamisk!$E$76,Data_sæsontarif!D267=Dynamisk!$E$77,Data_sæsontarif!D267=Dynamisk!$E$78,Data_sæsontarif!D267=Dynamisk!$E$79),Data_sæsontarif!M267,#N/A)</f>
        <v>87.743548563052371</v>
      </c>
      <c r="AA267" t="e">
        <f>IF(OR(Data_sæsontarif!D267=Dynamisk!$E$72,Data_sæsontarif!D267=Dynamisk!$E$73,Data_sæsontarif!D267=Dynamisk!$E$74,Data_sæsontarif!D267=Dynamisk!$E$75),Data_sæsontarif!M267,#N/A)</f>
        <v>#N/A</v>
      </c>
      <c r="AB267" t="e">
        <f>IF(OR(Data_sæsontarif!D267=Dynamisk!$E$68,Data_sæsontarif!D267=Dynamisk!$E$69,Data_sæsontarif!D267=Dynamisk!$E$70,Data_sæsontarif!D267=Dynamisk!$E$71),Data_sæsontarif!M267,#N/A)</f>
        <v>#N/A</v>
      </c>
    </row>
    <row r="268" spans="1:28" x14ac:dyDescent="0.15">
      <c r="A268">
        <v>262</v>
      </c>
      <c r="B268">
        <v>262</v>
      </c>
      <c r="C268" t="s">
        <v>317</v>
      </c>
      <c r="D268" t="str">
        <f t="shared" si="29"/>
        <v>09</v>
      </c>
      <c r="E268" s="1">
        <v>14.908333333333331</v>
      </c>
      <c r="F268" s="2">
        <f t="shared" si="24"/>
        <v>2.0916666666666686</v>
      </c>
      <c r="G268" s="1">
        <f>Dynamisk!$C$14</f>
        <v>27.397260273972602</v>
      </c>
      <c r="H268" s="1">
        <f t="shared" si="25"/>
        <v>1.1415525114155252</v>
      </c>
      <c r="I268" s="2">
        <f>Dynamisk!$C$15</f>
        <v>34.246575342465754</v>
      </c>
      <c r="J268" s="2">
        <f>F268/$F$4*Dynamisk!$C$16</f>
        <v>25.202859168983434</v>
      </c>
      <c r="K268" s="2">
        <f t="shared" si="26"/>
        <v>1.0501191320409764</v>
      </c>
      <c r="L268" s="2">
        <f>F268/$F$4*Dynamisk!$C$17</f>
        <v>31.503573961229293</v>
      </c>
      <c r="M268" s="2">
        <f>(F268/$F$4)*Dynamisk!$C$16+G268</f>
        <v>52.600119442956036</v>
      </c>
      <c r="N268" s="2">
        <f>Dynamisk!$C$20/365</f>
        <v>34.246575342465754</v>
      </c>
      <c r="O268" s="2">
        <f t="shared" si="27"/>
        <v>1.4269406392694064</v>
      </c>
      <c r="P268" s="2">
        <f>(F268/$F$4)*Dynamisk!$C$16+G268</f>
        <v>52.600119442956036</v>
      </c>
      <c r="Q268" s="2">
        <f t="shared" si="28"/>
        <v>86.846694785421789</v>
      </c>
      <c r="R268" s="17">
        <f>IF(P268&lt;=Dynamisk!$F$51,Data_kronologisk!P268,#N/A)</f>
        <v>52.600119442956036</v>
      </c>
      <c r="S268" s="22" t="e">
        <f>IF(AND(P268&gt;=Dynamisk!$F$51,P268&lt;=Dynamisk!$F$50),P268,#N/A)</f>
        <v>#N/A</v>
      </c>
      <c r="T268" s="22" t="e">
        <f>IF(AND(P268&gt;=Dynamisk!$F$50,P268&lt;=Dynamisk!$F$49),P268,#N/A)</f>
        <v>#N/A</v>
      </c>
      <c r="U268" s="23" t="e">
        <f>IF(P268&gt;=Dynamisk!$F$49,P268,#N/A)</f>
        <v>#N/A</v>
      </c>
      <c r="V268" s="17">
        <f>IF(Q268&gt;=Dynamisk!$F$41,Dynamisk!$F$41,Q268)</f>
        <v>74.703333321584452</v>
      </c>
      <c r="W268" s="22">
        <f>(IF(AND(Q268&gt;=Dynamisk!$F$41,Q268&lt;=Dynamisk!$F$40),Q268,(IF(Q268&gt;Dynamisk!$F$40,Dynamisk!$F$40,#N/A))))-V268</f>
        <v>12.143361463837337</v>
      </c>
      <c r="X268" s="22" t="e">
        <f>(IF(AND(Q268&gt;=Dynamisk!$F$40,Q268&lt;=Dynamisk!$F$39),Q268,(IF(Q268&gt;Dynamisk!$F$39,Dynamisk!$F$39,#N/A))))-W268-V268</f>
        <v>#N/A</v>
      </c>
      <c r="Y268" s="23" t="e">
        <f>(IF(AND(Q268&gt;=Dynamisk!$F$39,Q268&lt;=Dynamisk!$F$38),Q268,(IF(Q268&gt;Dynamisk!$F$38,Dynamisk!$F$38,#N/A))))-W268-V268-X268</f>
        <v>#N/A</v>
      </c>
      <c r="Z268">
        <f>IF(OR(Data_sæsontarif!D268=Dynamisk!$E$76,Data_sæsontarif!D268=Dynamisk!$E$77,Data_sæsontarif!D268=Dynamisk!$E$78,Data_sæsontarif!D268=Dynamisk!$E$79),Data_sæsontarif!M268,#N/A)</f>
        <v>52.600119442956036</v>
      </c>
      <c r="AA268" t="e">
        <f>IF(OR(Data_sæsontarif!D268=Dynamisk!$E$72,Data_sæsontarif!D268=Dynamisk!$E$73,Data_sæsontarif!D268=Dynamisk!$E$74,Data_sæsontarif!D268=Dynamisk!$E$75),Data_sæsontarif!M268,#N/A)</f>
        <v>#N/A</v>
      </c>
      <c r="AB268" t="e">
        <f>IF(OR(Data_sæsontarif!D268=Dynamisk!$E$68,Data_sæsontarif!D268=Dynamisk!$E$69,Data_sæsontarif!D268=Dynamisk!$E$70,Data_sæsontarif!D268=Dynamisk!$E$71),Data_sæsontarif!M268,#N/A)</f>
        <v>#N/A</v>
      </c>
    </row>
    <row r="269" spans="1:28" x14ac:dyDescent="0.15">
      <c r="A269">
        <v>263</v>
      </c>
      <c r="B269">
        <v>263</v>
      </c>
      <c r="C269" t="s">
        <v>318</v>
      </c>
      <c r="D269" t="str">
        <f t="shared" si="29"/>
        <v>09</v>
      </c>
      <c r="E269" s="1">
        <v>14.858333333333329</v>
      </c>
      <c r="F269" s="2">
        <f t="shared" si="24"/>
        <v>2.141666666666671</v>
      </c>
      <c r="G269" s="1">
        <f>Dynamisk!$C$14</f>
        <v>27.397260273972602</v>
      </c>
      <c r="H269" s="1">
        <f t="shared" si="25"/>
        <v>1.1415525114155252</v>
      </c>
      <c r="I269" s="2">
        <f>Dynamisk!$C$15</f>
        <v>34.246575342465754</v>
      </c>
      <c r="J269" s="2">
        <f>F269/$F$4*Dynamisk!$C$16</f>
        <v>25.805317953899401</v>
      </c>
      <c r="K269" s="2">
        <f t="shared" si="26"/>
        <v>1.075221581412475</v>
      </c>
      <c r="L269" s="2">
        <f>F269/$F$4*Dynamisk!$C$17</f>
        <v>32.256647442374252</v>
      </c>
      <c r="M269" s="2">
        <f>(F269/$F$4)*Dynamisk!$C$16+G269</f>
        <v>53.202578227872003</v>
      </c>
      <c r="N269" s="2">
        <f>Dynamisk!$C$20/365</f>
        <v>34.246575342465754</v>
      </c>
      <c r="O269" s="2">
        <f t="shared" si="27"/>
        <v>1.4269406392694064</v>
      </c>
      <c r="P269" s="2">
        <f>(F269/$F$4)*Dynamisk!$C$16+G269</f>
        <v>53.202578227872003</v>
      </c>
      <c r="Q269" s="2">
        <f t="shared" si="28"/>
        <v>87.449153570337756</v>
      </c>
      <c r="R269" s="17">
        <f>IF(P269&lt;=Dynamisk!$F$51,Data_kronologisk!P269,#N/A)</f>
        <v>53.202578227872003</v>
      </c>
      <c r="S269" s="22" t="e">
        <f>IF(AND(P269&gt;=Dynamisk!$F$51,P269&lt;=Dynamisk!$F$50),P269,#N/A)</f>
        <v>#N/A</v>
      </c>
      <c r="T269" s="22" t="e">
        <f>IF(AND(P269&gt;=Dynamisk!$F$50,P269&lt;=Dynamisk!$F$49),P269,#N/A)</f>
        <v>#N/A</v>
      </c>
      <c r="U269" s="23" t="e">
        <f>IF(P269&gt;=Dynamisk!$F$49,P269,#N/A)</f>
        <v>#N/A</v>
      </c>
      <c r="V269" s="17">
        <f>IF(Q269&gt;=Dynamisk!$F$41,Dynamisk!$F$41,Q269)</f>
        <v>74.703333321584452</v>
      </c>
      <c r="W269" s="22">
        <f>(IF(AND(Q269&gt;=Dynamisk!$F$41,Q269&lt;=Dynamisk!$F$40),Q269,(IF(Q269&gt;Dynamisk!$F$40,Dynamisk!$F$40,#N/A))))-V269</f>
        <v>12.745820248753304</v>
      </c>
      <c r="X269" s="22" t="e">
        <f>(IF(AND(Q269&gt;=Dynamisk!$F$40,Q269&lt;=Dynamisk!$F$39),Q269,(IF(Q269&gt;Dynamisk!$F$39,Dynamisk!$F$39,#N/A))))-W269-V269</f>
        <v>#N/A</v>
      </c>
      <c r="Y269" s="23" t="e">
        <f>(IF(AND(Q269&gt;=Dynamisk!$F$39,Q269&lt;=Dynamisk!$F$38),Q269,(IF(Q269&gt;Dynamisk!$F$38,Dynamisk!$F$38,#N/A))))-W269-V269-X269</f>
        <v>#N/A</v>
      </c>
      <c r="Z269">
        <f>IF(OR(Data_sæsontarif!D269=Dynamisk!$E$76,Data_sæsontarif!D269=Dynamisk!$E$77,Data_sæsontarif!D269=Dynamisk!$E$78,Data_sæsontarif!D269=Dynamisk!$E$79),Data_sæsontarif!M269,#N/A)</f>
        <v>53.202578227872003</v>
      </c>
      <c r="AA269" t="e">
        <f>IF(OR(Data_sæsontarif!D269=Dynamisk!$E$72,Data_sæsontarif!D269=Dynamisk!$E$73,Data_sæsontarif!D269=Dynamisk!$E$74,Data_sæsontarif!D269=Dynamisk!$E$75),Data_sæsontarif!M269,#N/A)</f>
        <v>#N/A</v>
      </c>
      <c r="AB269" t="e">
        <f>IF(OR(Data_sæsontarif!D269=Dynamisk!$E$68,Data_sæsontarif!D269=Dynamisk!$E$69,Data_sæsontarif!D269=Dynamisk!$E$70,Data_sæsontarif!D269=Dynamisk!$E$71),Data_sæsontarif!M269,#N/A)</f>
        <v>#N/A</v>
      </c>
    </row>
    <row r="270" spans="1:28" x14ac:dyDescent="0.15">
      <c r="A270">
        <v>264</v>
      </c>
      <c r="B270">
        <v>264</v>
      </c>
      <c r="C270" t="s">
        <v>319</v>
      </c>
      <c r="D270" t="str">
        <f t="shared" si="29"/>
        <v>09</v>
      </c>
      <c r="E270" s="1">
        <v>13.391666666666666</v>
      </c>
      <c r="F270" s="2">
        <f t="shared" si="24"/>
        <v>3.6083333333333343</v>
      </c>
      <c r="G270" s="1">
        <f>Dynamisk!$C$14</f>
        <v>27.397260273972602</v>
      </c>
      <c r="H270" s="1">
        <f t="shared" si="25"/>
        <v>1.1415525114155252</v>
      </c>
      <c r="I270" s="2">
        <f>Dynamisk!$C$15</f>
        <v>34.246575342465754</v>
      </c>
      <c r="J270" s="2">
        <f>F270/$F$4*Dynamisk!$C$16</f>
        <v>43.477442311433542</v>
      </c>
      <c r="K270" s="2">
        <f t="shared" si="26"/>
        <v>1.8115600963097309</v>
      </c>
      <c r="L270" s="2">
        <f>F270/$F$4*Dynamisk!$C$17</f>
        <v>54.346802889291929</v>
      </c>
      <c r="M270" s="2">
        <f>(F270/$F$4)*Dynamisk!$C$16+G270</f>
        <v>70.874702585406141</v>
      </c>
      <c r="N270" s="2">
        <f>Dynamisk!$C$20/365</f>
        <v>34.246575342465754</v>
      </c>
      <c r="O270" s="2">
        <f t="shared" si="27"/>
        <v>1.4269406392694064</v>
      </c>
      <c r="P270" s="2">
        <f>(F270/$F$4)*Dynamisk!$C$16+G270</f>
        <v>70.874702585406141</v>
      </c>
      <c r="Q270" s="2">
        <f t="shared" si="28"/>
        <v>105.12127792787189</v>
      </c>
      <c r="R270" s="17" t="e">
        <f>IF(P270&lt;=Dynamisk!$F$51,Data_kronologisk!P270,#N/A)</f>
        <v>#N/A</v>
      </c>
      <c r="S270" s="22">
        <f>IF(AND(P270&gt;=Dynamisk!$F$51,P270&lt;=Dynamisk!$F$50),P270,#N/A)</f>
        <v>70.874702585406141</v>
      </c>
      <c r="T270" s="22" t="e">
        <f>IF(AND(P270&gt;=Dynamisk!$F$50,P270&lt;=Dynamisk!$F$49),P270,#N/A)</f>
        <v>#N/A</v>
      </c>
      <c r="U270" s="23" t="e">
        <f>IF(P270&gt;=Dynamisk!$F$49,P270,#N/A)</f>
        <v>#N/A</v>
      </c>
      <c r="V270" s="17">
        <f>IF(Q270&gt;=Dynamisk!$F$41,Dynamisk!$F$41,Q270)</f>
        <v>74.703333321584452</v>
      </c>
      <c r="W270" s="22">
        <f>(IF(AND(Q270&gt;=Dynamisk!$F$41,Q270&lt;=Dynamisk!$F$40),Q270,(IF(Q270&gt;Dynamisk!$F$40,Dynamisk!$F$40,#N/A))))-V270</f>
        <v>30.417944606287435</v>
      </c>
      <c r="X270" s="22" t="e">
        <f>(IF(AND(Q270&gt;=Dynamisk!$F$40,Q270&lt;=Dynamisk!$F$39),Q270,(IF(Q270&gt;Dynamisk!$F$39,Dynamisk!$F$39,#N/A))))-W270-V270</f>
        <v>#N/A</v>
      </c>
      <c r="Y270" s="23" t="e">
        <f>(IF(AND(Q270&gt;=Dynamisk!$F$39,Q270&lt;=Dynamisk!$F$38),Q270,(IF(Q270&gt;Dynamisk!$F$38,Dynamisk!$F$38,#N/A))))-W270-V270-X270</f>
        <v>#N/A</v>
      </c>
      <c r="Z270">
        <f>IF(OR(Data_sæsontarif!D270=Dynamisk!$E$76,Data_sæsontarif!D270=Dynamisk!$E$77,Data_sæsontarif!D270=Dynamisk!$E$78,Data_sæsontarif!D270=Dynamisk!$E$79),Data_sæsontarif!M270,#N/A)</f>
        <v>70.874702585406141</v>
      </c>
      <c r="AA270" t="e">
        <f>IF(OR(Data_sæsontarif!D270=Dynamisk!$E$72,Data_sæsontarif!D270=Dynamisk!$E$73,Data_sæsontarif!D270=Dynamisk!$E$74,Data_sæsontarif!D270=Dynamisk!$E$75),Data_sæsontarif!M270,#N/A)</f>
        <v>#N/A</v>
      </c>
      <c r="AB270" t="e">
        <f>IF(OR(Data_sæsontarif!D270=Dynamisk!$E$68,Data_sæsontarif!D270=Dynamisk!$E$69,Data_sæsontarif!D270=Dynamisk!$E$70,Data_sæsontarif!D270=Dynamisk!$E$71),Data_sæsontarif!M270,#N/A)</f>
        <v>#N/A</v>
      </c>
    </row>
    <row r="271" spans="1:28" x14ac:dyDescent="0.15">
      <c r="A271">
        <v>265</v>
      </c>
      <c r="B271">
        <v>265</v>
      </c>
      <c r="C271" t="s">
        <v>320</v>
      </c>
      <c r="D271" t="str">
        <f t="shared" si="29"/>
        <v>09</v>
      </c>
      <c r="E271" s="1">
        <v>15.758333333333331</v>
      </c>
      <c r="F271" s="2">
        <f t="shared" si="24"/>
        <v>1.2416666666666689</v>
      </c>
      <c r="G271" s="1">
        <f>Dynamisk!$C$14</f>
        <v>27.397260273972602</v>
      </c>
      <c r="H271" s="1">
        <f t="shared" si="25"/>
        <v>1.1415525114155252</v>
      </c>
      <c r="I271" s="2">
        <f>Dynamisk!$C$15</f>
        <v>34.246575342465754</v>
      </c>
      <c r="J271" s="2">
        <f>F271/$F$4*Dynamisk!$C$16</f>
        <v>14.961059825412491</v>
      </c>
      <c r="K271" s="2">
        <f t="shared" si="26"/>
        <v>0.62337749272552045</v>
      </c>
      <c r="L271" s="2">
        <f>F271/$F$4*Dynamisk!$C$17</f>
        <v>18.701324781765614</v>
      </c>
      <c r="M271" s="2">
        <f>(F271/$F$4)*Dynamisk!$C$16+G271</f>
        <v>42.358320099385097</v>
      </c>
      <c r="N271" s="2">
        <f>Dynamisk!$C$20/365</f>
        <v>34.246575342465754</v>
      </c>
      <c r="O271" s="2">
        <f t="shared" si="27"/>
        <v>1.4269406392694064</v>
      </c>
      <c r="P271" s="2">
        <f>(F271/$F$4)*Dynamisk!$C$16+G271</f>
        <v>42.358320099385097</v>
      </c>
      <c r="Q271" s="2">
        <f t="shared" si="28"/>
        <v>76.604895441850843</v>
      </c>
      <c r="R271" s="17">
        <f>IF(P271&lt;=Dynamisk!$F$51,Data_kronologisk!P271,#N/A)</f>
        <v>42.358320099385097</v>
      </c>
      <c r="S271" s="22" t="e">
        <f>IF(AND(P271&gt;=Dynamisk!$F$51,P271&lt;=Dynamisk!$F$50),P271,#N/A)</f>
        <v>#N/A</v>
      </c>
      <c r="T271" s="22" t="e">
        <f>IF(AND(P271&gt;=Dynamisk!$F$50,P271&lt;=Dynamisk!$F$49),P271,#N/A)</f>
        <v>#N/A</v>
      </c>
      <c r="U271" s="23" t="e">
        <f>IF(P271&gt;=Dynamisk!$F$49,P271,#N/A)</f>
        <v>#N/A</v>
      </c>
      <c r="V271" s="17">
        <f>IF(Q271&gt;=Dynamisk!$F$41,Dynamisk!$F$41,Q271)</f>
        <v>74.703333321584452</v>
      </c>
      <c r="W271" s="22">
        <f>(IF(AND(Q271&gt;=Dynamisk!$F$41,Q271&lt;=Dynamisk!$F$40),Q271,(IF(Q271&gt;Dynamisk!$F$40,Dynamisk!$F$40,#N/A))))-V271</f>
        <v>1.9015621202663908</v>
      </c>
      <c r="X271" s="22" t="e">
        <f>(IF(AND(Q271&gt;=Dynamisk!$F$40,Q271&lt;=Dynamisk!$F$39),Q271,(IF(Q271&gt;Dynamisk!$F$39,Dynamisk!$F$39,#N/A))))-W271-V271</f>
        <v>#N/A</v>
      </c>
      <c r="Y271" s="23" t="e">
        <f>(IF(AND(Q271&gt;=Dynamisk!$F$39,Q271&lt;=Dynamisk!$F$38),Q271,(IF(Q271&gt;Dynamisk!$F$38,Dynamisk!$F$38,#N/A))))-W271-V271-X271</f>
        <v>#N/A</v>
      </c>
      <c r="Z271">
        <f>IF(OR(Data_sæsontarif!D271=Dynamisk!$E$76,Data_sæsontarif!D271=Dynamisk!$E$77,Data_sæsontarif!D271=Dynamisk!$E$78,Data_sæsontarif!D271=Dynamisk!$E$79),Data_sæsontarif!M271,#N/A)</f>
        <v>42.358320099385097</v>
      </c>
      <c r="AA271" t="e">
        <f>IF(OR(Data_sæsontarif!D271=Dynamisk!$E$72,Data_sæsontarif!D271=Dynamisk!$E$73,Data_sæsontarif!D271=Dynamisk!$E$74,Data_sæsontarif!D271=Dynamisk!$E$75),Data_sæsontarif!M271,#N/A)</f>
        <v>#N/A</v>
      </c>
      <c r="AB271" t="e">
        <f>IF(OR(Data_sæsontarif!D271=Dynamisk!$E$68,Data_sæsontarif!D271=Dynamisk!$E$69,Data_sæsontarif!D271=Dynamisk!$E$70,Data_sæsontarif!D271=Dynamisk!$E$71),Data_sæsontarif!M271,#N/A)</f>
        <v>#N/A</v>
      </c>
    </row>
    <row r="272" spans="1:28" x14ac:dyDescent="0.15">
      <c r="A272">
        <v>266</v>
      </c>
      <c r="B272">
        <v>266</v>
      </c>
      <c r="C272" t="s">
        <v>321</v>
      </c>
      <c r="D272" t="str">
        <f t="shared" si="29"/>
        <v>09</v>
      </c>
      <c r="E272" s="1">
        <v>14.58333333333333</v>
      </c>
      <c r="F272" s="2">
        <f t="shared" si="24"/>
        <v>2.4166666666666696</v>
      </c>
      <c r="G272" s="1">
        <f>Dynamisk!$C$14</f>
        <v>27.397260273972602</v>
      </c>
      <c r="H272" s="1">
        <f t="shared" si="25"/>
        <v>1.1415525114155252</v>
      </c>
      <c r="I272" s="2">
        <f>Dynamisk!$C$15</f>
        <v>34.246575342465754</v>
      </c>
      <c r="J272" s="2">
        <f>F272/$F$4*Dynamisk!$C$16</f>
        <v>29.118841270937043</v>
      </c>
      <c r="K272" s="2">
        <f t="shared" si="26"/>
        <v>1.2132850529557102</v>
      </c>
      <c r="L272" s="2">
        <f>F272/$F$4*Dynamisk!$C$17</f>
        <v>36.398551588671303</v>
      </c>
      <c r="M272" s="2">
        <f>(F272/$F$4)*Dynamisk!$C$16+G272</f>
        <v>56.516101544909645</v>
      </c>
      <c r="N272" s="2">
        <f>Dynamisk!$C$20/365</f>
        <v>34.246575342465754</v>
      </c>
      <c r="O272" s="2">
        <f t="shared" si="27"/>
        <v>1.4269406392694064</v>
      </c>
      <c r="P272" s="2">
        <f>(F272/$F$4)*Dynamisk!$C$16+G272</f>
        <v>56.516101544909645</v>
      </c>
      <c r="Q272" s="2">
        <f t="shared" si="28"/>
        <v>90.762676887375392</v>
      </c>
      <c r="R272" s="17">
        <f>IF(P272&lt;=Dynamisk!$F$51,Data_kronologisk!P272,#N/A)</f>
        <v>56.516101544909645</v>
      </c>
      <c r="S272" s="22" t="e">
        <f>IF(AND(P272&gt;=Dynamisk!$F$51,P272&lt;=Dynamisk!$F$50),P272,#N/A)</f>
        <v>#N/A</v>
      </c>
      <c r="T272" s="22" t="e">
        <f>IF(AND(P272&gt;=Dynamisk!$F$50,P272&lt;=Dynamisk!$F$49),P272,#N/A)</f>
        <v>#N/A</v>
      </c>
      <c r="U272" s="23" t="e">
        <f>IF(P272&gt;=Dynamisk!$F$49,P272,#N/A)</f>
        <v>#N/A</v>
      </c>
      <c r="V272" s="17">
        <f>IF(Q272&gt;=Dynamisk!$F$41,Dynamisk!$F$41,Q272)</f>
        <v>74.703333321584452</v>
      </c>
      <c r="W272" s="22">
        <f>(IF(AND(Q272&gt;=Dynamisk!$F$41,Q272&lt;=Dynamisk!$F$40),Q272,(IF(Q272&gt;Dynamisk!$F$40,Dynamisk!$F$40,#N/A))))-V272</f>
        <v>16.05934356579094</v>
      </c>
      <c r="X272" s="22" t="e">
        <f>(IF(AND(Q272&gt;=Dynamisk!$F$40,Q272&lt;=Dynamisk!$F$39),Q272,(IF(Q272&gt;Dynamisk!$F$39,Dynamisk!$F$39,#N/A))))-W272-V272</f>
        <v>#N/A</v>
      </c>
      <c r="Y272" s="23" t="e">
        <f>(IF(AND(Q272&gt;=Dynamisk!$F$39,Q272&lt;=Dynamisk!$F$38),Q272,(IF(Q272&gt;Dynamisk!$F$38,Dynamisk!$F$38,#N/A))))-W272-V272-X272</f>
        <v>#N/A</v>
      </c>
      <c r="Z272">
        <f>IF(OR(Data_sæsontarif!D272=Dynamisk!$E$76,Data_sæsontarif!D272=Dynamisk!$E$77,Data_sæsontarif!D272=Dynamisk!$E$78,Data_sæsontarif!D272=Dynamisk!$E$79),Data_sæsontarif!M272,#N/A)</f>
        <v>56.516101544909645</v>
      </c>
      <c r="AA272" t="e">
        <f>IF(OR(Data_sæsontarif!D272=Dynamisk!$E$72,Data_sæsontarif!D272=Dynamisk!$E$73,Data_sæsontarif!D272=Dynamisk!$E$74,Data_sæsontarif!D272=Dynamisk!$E$75),Data_sæsontarif!M272,#N/A)</f>
        <v>#N/A</v>
      </c>
      <c r="AB272" t="e">
        <f>IF(OR(Data_sæsontarif!D272=Dynamisk!$E$68,Data_sæsontarif!D272=Dynamisk!$E$69,Data_sæsontarif!D272=Dynamisk!$E$70,Data_sæsontarif!D272=Dynamisk!$E$71),Data_sæsontarif!M272,#N/A)</f>
        <v>#N/A</v>
      </c>
    </row>
    <row r="273" spans="1:28" x14ac:dyDescent="0.15">
      <c r="A273">
        <v>267</v>
      </c>
      <c r="B273">
        <v>267</v>
      </c>
      <c r="C273" t="s">
        <v>322</v>
      </c>
      <c r="D273" t="str">
        <f t="shared" si="29"/>
        <v>09</v>
      </c>
      <c r="E273" s="1">
        <v>13.970833333333333</v>
      </c>
      <c r="F273" s="2">
        <f t="shared" si="24"/>
        <v>3.0291666666666668</v>
      </c>
      <c r="G273" s="1">
        <f>Dynamisk!$C$14</f>
        <v>27.397260273972602</v>
      </c>
      <c r="H273" s="1">
        <f t="shared" si="25"/>
        <v>1.1415525114155252</v>
      </c>
      <c r="I273" s="2">
        <f>Dynamisk!$C$15</f>
        <v>34.246575342465754</v>
      </c>
      <c r="J273" s="2">
        <f>F273/$F$4*Dynamisk!$C$16</f>
        <v>36.498961386157255</v>
      </c>
      <c r="K273" s="2">
        <f t="shared" si="26"/>
        <v>1.5207900577565523</v>
      </c>
      <c r="L273" s="2">
        <f>F273/$F$4*Dynamisk!$C$17</f>
        <v>45.623701732696567</v>
      </c>
      <c r="M273" s="2">
        <f>(F273/$F$4)*Dynamisk!$C$16+G273</f>
        <v>63.896221660129854</v>
      </c>
      <c r="N273" s="2">
        <f>Dynamisk!$C$20/365</f>
        <v>34.246575342465754</v>
      </c>
      <c r="O273" s="2">
        <f t="shared" si="27"/>
        <v>1.4269406392694064</v>
      </c>
      <c r="P273" s="2">
        <f>(F273/$F$4)*Dynamisk!$C$16+G273</f>
        <v>63.896221660129854</v>
      </c>
      <c r="Q273" s="2">
        <f t="shared" si="28"/>
        <v>98.142797002595614</v>
      </c>
      <c r="R273" s="17">
        <f>IF(P273&lt;=Dynamisk!$F$51,Data_kronologisk!P273,#N/A)</f>
        <v>63.896221660129854</v>
      </c>
      <c r="S273" s="22" t="e">
        <f>IF(AND(P273&gt;=Dynamisk!$F$51,P273&lt;=Dynamisk!$F$50),P273,#N/A)</f>
        <v>#N/A</v>
      </c>
      <c r="T273" s="22" t="e">
        <f>IF(AND(P273&gt;=Dynamisk!$F$50,P273&lt;=Dynamisk!$F$49),P273,#N/A)</f>
        <v>#N/A</v>
      </c>
      <c r="U273" s="23" t="e">
        <f>IF(P273&gt;=Dynamisk!$F$49,P273,#N/A)</f>
        <v>#N/A</v>
      </c>
      <c r="V273" s="17">
        <f>IF(Q273&gt;=Dynamisk!$F$41,Dynamisk!$F$41,Q273)</f>
        <v>74.703333321584452</v>
      </c>
      <c r="W273" s="22">
        <f>(IF(AND(Q273&gt;=Dynamisk!$F$41,Q273&lt;=Dynamisk!$F$40),Q273,(IF(Q273&gt;Dynamisk!$F$40,Dynamisk!$F$40,#N/A))))-V273</f>
        <v>23.439463681011162</v>
      </c>
      <c r="X273" s="22" t="e">
        <f>(IF(AND(Q273&gt;=Dynamisk!$F$40,Q273&lt;=Dynamisk!$F$39),Q273,(IF(Q273&gt;Dynamisk!$F$39,Dynamisk!$F$39,#N/A))))-W273-V273</f>
        <v>#N/A</v>
      </c>
      <c r="Y273" s="23" t="e">
        <f>(IF(AND(Q273&gt;=Dynamisk!$F$39,Q273&lt;=Dynamisk!$F$38),Q273,(IF(Q273&gt;Dynamisk!$F$38,Dynamisk!$F$38,#N/A))))-W273-V273-X273</f>
        <v>#N/A</v>
      </c>
      <c r="Z273">
        <f>IF(OR(Data_sæsontarif!D273=Dynamisk!$E$76,Data_sæsontarif!D273=Dynamisk!$E$77,Data_sæsontarif!D273=Dynamisk!$E$78,Data_sæsontarif!D273=Dynamisk!$E$79),Data_sæsontarif!M273,#N/A)</f>
        <v>63.896221660129854</v>
      </c>
      <c r="AA273" t="e">
        <f>IF(OR(Data_sæsontarif!D273=Dynamisk!$E$72,Data_sæsontarif!D273=Dynamisk!$E$73,Data_sæsontarif!D273=Dynamisk!$E$74,Data_sæsontarif!D273=Dynamisk!$E$75),Data_sæsontarif!M273,#N/A)</f>
        <v>#N/A</v>
      </c>
      <c r="AB273" t="e">
        <f>IF(OR(Data_sæsontarif!D273=Dynamisk!$E$68,Data_sæsontarif!D273=Dynamisk!$E$69,Data_sæsontarif!D273=Dynamisk!$E$70,Data_sæsontarif!D273=Dynamisk!$E$71),Data_sæsontarif!M273,#N/A)</f>
        <v>#N/A</v>
      </c>
    </row>
    <row r="274" spans="1:28" x14ac:dyDescent="0.15">
      <c r="A274">
        <v>268</v>
      </c>
      <c r="B274">
        <v>268</v>
      </c>
      <c r="C274" t="s">
        <v>323</v>
      </c>
      <c r="D274" t="str">
        <f t="shared" si="29"/>
        <v>09</v>
      </c>
      <c r="E274" s="1">
        <v>14.25</v>
      </c>
      <c r="F274" s="2">
        <f t="shared" si="24"/>
        <v>2.75</v>
      </c>
      <c r="G274" s="1">
        <f>Dynamisk!$C$14</f>
        <v>27.397260273972602</v>
      </c>
      <c r="H274" s="1">
        <f t="shared" si="25"/>
        <v>1.1415525114155252</v>
      </c>
      <c r="I274" s="2">
        <f>Dynamisk!$C$15</f>
        <v>34.246575342465754</v>
      </c>
      <c r="J274" s="2">
        <f>F274/$F$4*Dynamisk!$C$16</f>
        <v>33.135233170376594</v>
      </c>
      <c r="K274" s="2">
        <f t="shared" si="26"/>
        <v>1.3806347154323582</v>
      </c>
      <c r="L274" s="2">
        <f>F274/$F$4*Dynamisk!$C$17</f>
        <v>41.419041462970746</v>
      </c>
      <c r="M274" s="2">
        <f>(F274/$F$4)*Dynamisk!$C$16+G274</f>
        <v>60.5324934443492</v>
      </c>
      <c r="N274" s="2">
        <f>Dynamisk!$C$20/365</f>
        <v>34.246575342465754</v>
      </c>
      <c r="O274" s="2">
        <f t="shared" si="27"/>
        <v>1.4269406392694064</v>
      </c>
      <c r="P274" s="2">
        <f>(F274/$F$4)*Dynamisk!$C$16+G274</f>
        <v>60.5324934443492</v>
      </c>
      <c r="Q274" s="2">
        <f t="shared" si="28"/>
        <v>94.779068786814946</v>
      </c>
      <c r="R274" s="17">
        <f>IF(P274&lt;=Dynamisk!$F$51,Data_kronologisk!P274,#N/A)</f>
        <v>60.5324934443492</v>
      </c>
      <c r="S274" s="22" t="e">
        <f>IF(AND(P274&gt;=Dynamisk!$F$51,P274&lt;=Dynamisk!$F$50),P274,#N/A)</f>
        <v>#N/A</v>
      </c>
      <c r="T274" s="22" t="e">
        <f>IF(AND(P274&gt;=Dynamisk!$F$50,P274&lt;=Dynamisk!$F$49),P274,#N/A)</f>
        <v>#N/A</v>
      </c>
      <c r="U274" s="23" t="e">
        <f>IF(P274&gt;=Dynamisk!$F$49,P274,#N/A)</f>
        <v>#N/A</v>
      </c>
      <c r="V274" s="17">
        <f>IF(Q274&gt;=Dynamisk!$F$41,Dynamisk!$F$41,Q274)</f>
        <v>74.703333321584452</v>
      </c>
      <c r="W274" s="22">
        <f>(IF(AND(Q274&gt;=Dynamisk!$F$41,Q274&lt;=Dynamisk!$F$40),Q274,(IF(Q274&gt;Dynamisk!$F$40,Dynamisk!$F$40,#N/A))))-V274</f>
        <v>20.075735465230494</v>
      </c>
      <c r="X274" s="22" t="e">
        <f>(IF(AND(Q274&gt;=Dynamisk!$F$40,Q274&lt;=Dynamisk!$F$39),Q274,(IF(Q274&gt;Dynamisk!$F$39,Dynamisk!$F$39,#N/A))))-W274-V274</f>
        <v>#N/A</v>
      </c>
      <c r="Y274" s="23" t="e">
        <f>(IF(AND(Q274&gt;=Dynamisk!$F$39,Q274&lt;=Dynamisk!$F$38),Q274,(IF(Q274&gt;Dynamisk!$F$38,Dynamisk!$F$38,#N/A))))-W274-V274-X274</f>
        <v>#N/A</v>
      </c>
      <c r="Z274">
        <f>IF(OR(Data_sæsontarif!D274=Dynamisk!$E$76,Data_sæsontarif!D274=Dynamisk!$E$77,Data_sæsontarif!D274=Dynamisk!$E$78,Data_sæsontarif!D274=Dynamisk!$E$79),Data_sæsontarif!M274,#N/A)</f>
        <v>60.5324934443492</v>
      </c>
      <c r="AA274" t="e">
        <f>IF(OR(Data_sæsontarif!D274=Dynamisk!$E$72,Data_sæsontarif!D274=Dynamisk!$E$73,Data_sæsontarif!D274=Dynamisk!$E$74,Data_sæsontarif!D274=Dynamisk!$E$75),Data_sæsontarif!M274,#N/A)</f>
        <v>#N/A</v>
      </c>
      <c r="AB274" t="e">
        <f>IF(OR(Data_sæsontarif!D274=Dynamisk!$E$68,Data_sæsontarif!D274=Dynamisk!$E$69,Data_sæsontarif!D274=Dynamisk!$E$70,Data_sæsontarif!D274=Dynamisk!$E$71),Data_sæsontarif!M274,#N/A)</f>
        <v>#N/A</v>
      </c>
    </row>
    <row r="275" spans="1:28" x14ac:dyDescent="0.15">
      <c r="A275">
        <v>269</v>
      </c>
      <c r="B275">
        <v>269</v>
      </c>
      <c r="C275" t="s">
        <v>324</v>
      </c>
      <c r="D275" t="str">
        <f t="shared" si="29"/>
        <v>09</v>
      </c>
      <c r="E275" s="1">
        <v>14.662500000000001</v>
      </c>
      <c r="F275" s="2">
        <f t="shared" si="24"/>
        <v>2.3374999999999986</v>
      </c>
      <c r="G275" s="1">
        <f>Dynamisk!$C$14</f>
        <v>27.397260273972602</v>
      </c>
      <c r="H275" s="1">
        <f t="shared" si="25"/>
        <v>1.1415525114155252</v>
      </c>
      <c r="I275" s="2">
        <f>Dynamisk!$C$15</f>
        <v>34.246575342465754</v>
      </c>
      <c r="J275" s="2">
        <f>F275/$F$4*Dynamisk!$C$16</f>
        <v>28.164948194820088</v>
      </c>
      <c r="K275" s="2">
        <f t="shared" si="26"/>
        <v>1.1735395081175037</v>
      </c>
      <c r="L275" s="2">
        <f>F275/$F$4*Dynamisk!$C$17</f>
        <v>35.206185243525113</v>
      </c>
      <c r="M275" s="2">
        <f>(F275/$F$4)*Dynamisk!$C$16+G275</f>
        <v>55.56220846879269</v>
      </c>
      <c r="N275" s="2">
        <f>Dynamisk!$C$20/365</f>
        <v>34.246575342465754</v>
      </c>
      <c r="O275" s="2">
        <f t="shared" si="27"/>
        <v>1.4269406392694064</v>
      </c>
      <c r="P275" s="2">
        <f>(F275/$F$4)*Dynamisk!$C$16+G275</f>
        <v>55.56220846879269</v>
      </c>
      <c r="Q275" s="2">
        <f t="shared" si="28"/>
        <v>89.808783811258436</v>
      </c>
      <c r="R275" s="17">
        <f>IF(P275&lt;=Dynamisk!$F$51,Data_kronologisk!P275,#N/A)</f>
        <v>55.56220846879269</v>
      </c>
      <c r="S275" s="22" t="e">
        <f>IF(AND(P275&gt;=Dynamisk!$F$51,P275&lt;=Dynamisk!$F$50),P275,#N/A)</f>
        <v>#N/A</v>
      </c>
      <c r="T275" s="22" t="e">
        <f>IF(AND(P275&gt;=Dynamisk!$F$50,P275&lt;=Dynamisk!$F$49),P275,#N/A)</f>
        <v>#N/A</v>
      </c>
      <c r="U275" s="23" t="e">
        <f>IF(P275&gt;=Dynamisk!$F$49,P275,#N/A)</f>
        <v>#N/A</v>
      </c>
      <c r="V275" s="17">
        <f>IF(Q275&gt;=Dynamisk!$F$41,Dynamisk!$F$41,Q275)</f>
        <v>74.703333321584452</v>
      </c>
      <c r="W275" s="22">
        <f>(IF(AND(Q275&gt;=Dynamisk!$F$41,Q275&lt;=Dynamisk!$F$40),Q275,(IF(Q275&gt;Dynamisk!$F$40,Dynamisk!$F$40,#N/A))))-V275</f>
        <v>15.105450489673984</v>
      </c>
      <c r="X275" s="22" t="e">
        <f>(IF(AND(Q275&gt;=Dynamisk!$F$40,Q275&lt;=Dynamisk!$F$39),Q275,(IF(Q275&gt;Dynamisk!$F$39,Dynamisk!$F$39,#N/A))))-W275-V275</f>
        <v>#N/A</v>
      </c>
      <c r="Y275" s="23" t="e">
        <f>(IF(AND(Q275&gt;=Dynamisk!$F$39,Q275&lt;=Dynamisk!$F$38),Q275,(IF(Q275&gt;Dynamisk!$F$38,Dynamisk!$F$38,#N/A))))-W275-V275-X275</f>
        <v>#N/A</v>
      </c>
      <c r="Z275">
        <f>IF(OR(Data_sæsontarif!D275=Dynamisk!$E$76,Data_sæsontarif!D275=Dynamisk!$E$77,Data_sæsontarif!D275=Dynamisk!$E$78,Data_sæsontarif!D275=Dynamisk!$E$79),Data_sæsontarif!M275,#N/A)</f>
        <v>55.56220846879269</v>
      </c>
      <c r="AA275" t="e">
        <f>IF(OR(Data_sæsontarif!D275=Dynamisk!$E$72,Data_sæsontarif!D275=Dynamisk!$E$73,Data_sæsontarif!D275=Dynamisk!$E$74,Data_sæsontarif!D275=Dynamisk!$E$75),Data_sæsontarif!M275,#N/A)</f>
        <v>#N/A</v>
      </c>
      <c r="AB275" t="e">
        <f>IF(OR(Data_sæsontarif!D275=Dynamisk!$E$68,Data_sæsontarif!D275=Dynamisk!$E$69,Data_sæsontarif!D275=Dynamisk!$E$70,Data_sæsontarif!D275=Dynamisk!$E$71),Data_sæsontarif!M275,#N/A)</f>
        <v>#N/A</v>
      </c>
    </row>
    <row r="276" spans="1:28" x14ac:dyDescent="0.15">
      <c r="A276">
        <v>270</v>
      </c>
      <c r="B276">
        <v>270</v>
      </c>
      <c r="C276" t="s">
        <v>325</v>
      </c>
      <c r="D276" t="str">
        <f t="shared" si="29"/>
        <v>09</v>
      </c>
      <c r="E276" s="1">
        <v>15.116666666666667</v>
      </c>
      <c r="F276" s="2">
        <f t="shared" si="24"/>
        <v>1.8833333333333329</v>
      </c>
      <c r="G276" s="1">
        <f>Dynamisk!$C$14</f>
        <v>27.397260273972602</v>
      </c>
      <c r="H276" s="1">
        <f t="shared" si="25"/>
        <v>1.1415525114155252</v>
      </c>
      <c r="I276" s="2">
        <f>Dynamisk!$C$15</f>
        <v>34.246575342465754</v>
      </c>
      <c r="J276" s="2">
        <f>F276/$F$4*Dynamisk!$C$16</f>
        <v>22.692614231833662</v>
      </c>
      <c r="K276" s="2">
        <f t="shared" si="26"/>
        <v>0.94552559299306926</v>
      </c>
      <c r="L276" s="2">
        <f>F276/$F$4*Dynamisk!$C$17</f>
        <v>28.365767789792077</v>
      </c>
      <c r="M276" s="2">
        <f>(F276/$F$4)*Dynamisk!$C$16+G276</f>
        <v>50.089874505806264</v>
      </c>
      <c r="N276" s="2">
        <f>Dynamisk!$C$20/365</f>
        <v>34.246575342465754</v>
      </c>
      <c r="O276" s="2">
        <f t="shared" si="27"/>
        <v>1.4269406392694064</v>
      </c>
      <c r="P276" s="2">
        <f>(F276/$F$4)*Dynamisk!$C$16+G276</f>
        <v>50.089874505806264</v>
      </c>
      <c r="Q276" s="2">
        <f t="shared" si="28"/>
        <v>84.336449848272025</v>
      </c>
      <c r="R276" s="17">
        <f>IF(P276&lt;=Dynamisk!$F$51,Data_kronologisk!P276,#N/A)</f>
        <v>50.089874505806264</v>
      </c>
      <c r="S276" s="22" t="e">
        <f>IF(AND(P276&gt;=Dynamisk!$F$51,P276&lt;=Dynamisk!$F$50),P276,#N/A)</f>
        <v>#N/A</v>
      </c>
      <c r="T276" s="22" t="e">
        <f>IF(AND(P276&gt;=Dynamisk!$F$50,P276&lt;=Dynamisk!$F$49),P276,#N/A)</f>
        <v>#N/A</v>
      </c>
      <c r="U276" s="23" t="e">
        <f>IF(P276&gt;=Dynamisk!$F$49,P276,#N/A)</f>
        <v>#N/A</v>
      </c>
      <c r="V276" s="17">
        <f>IF(Q276&gt;=Dynamisk!$F$41,Dynamisk!$F$41,Q276)</f>
        <v>74.703333321584452</v>
      </c>
      <c r="W276" s="22">
        <f>(IF(AND(Q276&gt;=Dynamisk!$F$41,Q276&lt;=Dynamisk!$F$40),Q276,(IF(Q276&gt;Dynamisk!$F$40,Dynamisk!$F$40,#N/A))))-V276</f>
        <v>9.6331165266875729</v>
      </c>
      <c r="X276" s="22" t="e">
        <f>(IF(AND(Q276&gt;=Dynamisk!$F$40,Q276&lt;=Dynamisk!$F$39),Q276,(IF(Q276&gt;Dynamisk!$F$39,Dynamisk!$F$39,#N/A))))-W276-V276</f>
        <v>#N/A</v>
      </c>
      <c r="Y276" s="23" t="e">
        <f>(IF(AND(Q276&gt;=Dynamisk!$F$39,Q276&lt;=Dynamisk!$F$38),Q276,(IF(Q276&gt;Dynamisk!$F$38,Dynamisk!$F$38,#N/A))))-W276-V276-X276</f>
        <v>#N/A</v>
      </c>
      <c r="Z276">
        <f>IF(OR(Data_sæsontarif!D276=Dynamisk!$E$76,Data_sæsontarif!D276=Dynamisk!$E$77,Data_sæsontarif!D276=Dynamisk!$E$78,Data_sæsontarif!D276=Dynamisk!$E$79),Data_sæsontarif!M276,#N/A)</f>
        <v>50.089874505806264</v>
      </c>
      <c r="AA276" t="e">
        <f>IF(OR(Data_sæsontarif!D276=Dynamisk!$E$72,Data_sæsontarif!D276=Dynamisk!$E$73,Data_sæsontarif!D276=Dynamisk!$E$74,Data_sæsontarif!D276=Dynamisk!$E$75),Data_sæsontarif!M276,#N/A)</f>
        <v>#N/A</v>
      </c>
      <c r="AB276" t="e">
        <f>IF(OR(Data_sæsontarif!D276=Dynamisk!$E$68,Data_sæsontarif!D276=Dynamisk!$E$69,Data_sæsontarif!D276=Dynamisk!$E$70,Data_sæsontarif!D276=Dynamisk!$E$71),Data_sæsontarif!M276,#N/A)</f>
        <v>#N/A</v>
      </c>
    </row>
    <row r="277" spans="1:28" x14ac:dyDescent="0.15">
      <c r="A277">
        <v>271</v>
      </c>
      <c r="B277">
        <v>271</v>
      </c>
      <c r="C277" t="s">
        <v>326</v>
      </c>
      <c r="D277" t="str">
        <f t="shared" si="29"/>
        <v>09</v>
      </c>
      <c r="E277" s="1">
        <v>14.287500000000001</v>
      </c>
      <c r="F277" s="2">
        <f t="shared" si="24"/>
        <v>2.7124999999999986</v>
      </c>
      <c r="G277" s="1">
        <f>Dynamisk!$C$14</f>
        <v>27.397260273972602</v>
      </c>
      <c r="H277" s="1">
        <f t="shared" si="25"/>
        <v>1.1415525114155252</v>
      </c>
      <c r="I277" s="2">
        <f>Dynamisk!$C$15</f>
        <v>34.246575342465754</v>
      </c>
      <c r="J277" s="2">
        <f>F277/$F$4*Dynamisk!$C$16</f>
        <v>32.683389081689626</v>
      </c>
      <c r="K277" s="2">
        <f t="shared" si="26"/>
        <v>1.3618078784037344</v>
      </c>
      <c r="L277" s="2">
        <f>F277/$F$4*Dynamisk!$C$17</f>
        <v>40.854236352112032</v>
      </c>
      <c r="M277" s="2">
        <f>(F277/$F$4)*Dynamisk!$C$16+G277</f>
        <v>60.080649355662231</v>
      </c>
      <c r="N277" s="2">
        <f>Dynamisk!$C$20/365</f>
        <v>34.246575342465754</v>
      </c>
      <c r="O277" s="2">
        <f t="shared" si="27"/>
        <v>1.4269406392694064</v>
      </c>
      <c r="P277" s="2">
        <f>(F277/$F$4)*Dynamisk!$C$16+G277</f>
        <v>60.080649355662231</v>
      </c>
      <c r="Q277" s="2">
        <f t="shared" si="28"/>
        <v>94.327224698127978</v>
      </c>
      <c r="R277" s="17">
        <f>IF(P277&lt;=Dynamisk!$F$51,Data_kronologisk!P277,#N/A)</f>
        <v>60.080649355662231</v>
      </c>
      <c r="S277" s="22" t="e">
        <f>IF(AND(P277&gt;=Dynamisk!$F$51,P277&lt;=Dynamisk!$F$50),P277,#N/A)</f>
        <v>#N/A</v>
      </c>
      <c r="T277" s="22" t="e">
        <f>IF(AND(P277&gt;=Dynamisk!$F$50,P277&lt;=Dynamisk!$F$49),P277,#N/A)</f>
        <v>#N/A</v>
      </c>
      <c r="U277" s="23" t="e">
        <f>IF(P277&gt;=Dynamisk!$F$49,P277,#N/A)</f>
        <v>#N/A</v>
      </c>
      <c r="V277" s="17">
        <f>IF(Q277&gt;=Dynamisk!$F$41,Dynamisk!$F$41,Q277)</f>
        <v>74.703333321584452</v>
      </c>
      <c r="W277" s="22">
        <f>(IF(AND(Q277&gt;=Dynamisk!$F$41,Q277&lt;=Dynamisk!$F$40),Q277,(IF(Q277&gt;Dynamisk!$F$40,Dynamisk!$F$40,#N/A))))-V277</f>
        <v>19.623891376543526</v>
      </c>
      <c r="X277" s="22" t="e">
        <f>(IF(AND(Q277&gt;=Dynamisk!$F$40,Q277&lt;=Dynamisk!$F$39),Q277,(IF(Q277&gt;Dynamisk!$F$39,Dynamisk!$F$39,#N/A))))-W277-V277</f>
        <v>#N/A</v>
      </c>
      <c r="Y277" s="23" t="e">
        <f>(IF(AND(Q277&gt;=Dynamisk!$F$39,Q277&lt;=Dynamisk!$F$38),Q277,(IF(Q277&gt;Dynamisk!$F$38,Dynamisk!$F$38,#N/A))))-W277-V277-X277</f>
        <v>#N/A</v>
      </c>
      <c r="Z277">
        <f>IF(OR(Data_sæsontarif!D277=Dynamisk!$E$76,Data_sæsontarif!D277=Dynamisk!$E$77,Data_sæsontarif!D277=Dynamisk!$E$78,Data_sæsontarif!D277=Dynamisk!$E$79),Data_sæsontarif!M277,#N/A)</f>
        <v>60.080649355662231</v>
      </c>
      <c r="AA277" t="e">
        <f>IF(OR(Data_sæsontarif!D277=Dynamisk!$E$72,Data_sæsontarif!D277=Dynamisk!$E$73,Data_sæsontarif!D277=Dynamisk!$E$74,Data_sæsontarif!D277=Dynamisk!$E$75),Data_sæsontarif!M277,#N/A)</f>
        <v>#N/A</v>
      </c>
      <c r="AB277" t="e">
        <f>IF(OR(Data_sæsontarif!D277=Dynamisk!$E$68,Data_sæsontarif!D277=Dynamisk!$E$69,Data_sæsontarif!D277=Dynamisk!$E$70,Data_sæsontarif!D277=Dynamisk!$E$71),Data_sæsontarif!M277,#N/A)</f>
        <v>#N/A</v>
      </c>
    </row>
    <row r="278" spans="1:28" x14ac:dyDescent="0.15">
      <c r="A278">
        <v>272</v>
      </c>
      <c r="B278">
        <v>272</v>
      </c>
      <c r="C278" t="s">
        <v>327</v>
      </c>
      <c r="D278" t="str">
        <f t="shared" si="29"/>
        <v>09</v>
      </c>
      <c r="E278" s="1">
        <v>10.779166666666667</v>
      </c>
      <c r="F278" s="2">
        <f t="shared" si="24"/>
        <v>6.2208333333333332</v>
      </c>
      <c r="G278" s="1">
        <f>Dynamisk!$C$14</f>
        <v>27.397260273972602</v>
      </c>
      <c r="H278" s="1">
        <f t="shared" si="25"/>
        <v>1.1415525114155252</v>
      </c>
      <c r="I278" s="2">
        <f>Dynamisk!$C$15</f>
        <v>34.246575342465754</v>
      </c>
      <c r="J278" s="2">
        <f>F278/$F$4*Dynamisk!$C$16</f>
        <v>74.955913823291297</v>
      </c>
      <c r="K278" s="2">
        <f t="shared" si="26"/>
        <v>3.1231630759704707</v>
      </c>
      <c r="L278" s="2">
        <f>F278/$F$4*Dynamisk!$C$17</f>
        <v>93.694892279114114</v>
      </c>
      <c r="M278" s="2">
        <f>(F278/$F$4)*Dynamisk!$C$16+G278</f>
        <v>102.3531740972639</v>
      </c>
      <c r="N278" s="2">
        <f>Dynamisk!$C$20/365</f>
        <v>34.246575342465754</v>
      </c>
      <c r="O278" s="2">
        <f t="shared" si="27"/>
        <v>1.4269406392694064</v>
      </c>
      <c r="P278" s="2">
        <f>(F278/$F$4)*Dynamisk!$C$16+G278</f>
        <v>102.3531740972639</v>
      </c>
      <c r="Q278" s="2">
        <f t="shared" si="28"/>
        <v>136.59974943972964</v>
      </c>
      <c r="R278" s="17" t="e">
        <f>IF(P278&lt;=Dynamisk!$F$51,Data_kronologisk!P278,#N/A)</f>
        <v>#N/A</v>
      </c>
      <c r="S278" s="22">
        <f>IF(AND(P278&gt;=Dynamisk!$F$51,P278&lt;=Dynamisk!$F$50),P278,#N/A)</f>
        <v>102.3531740972639</v>
      </c>
      <c r="T278" s="22" t="e">
        <f>IF(AND(P278&gt;=Dynamisk!$F$50,P278&lt;=Dynamisk!$F$49),P278,#N/A)</f>
        <v>#N/A</v>
      </c>
      <c r="U278" s="23" t="e">
        <f>IF(P278&gt;=Dynamisk!$F$49,P278,#N/A)</f>
        <v>#N/A</v>
      </c>
      <c r="V278" s="17">
        <f>IF(Q278&gt;=Dynamisk!$F$41,Dynamisk!$F$41,Q278)</f>
        <v>74.703333321584452</v>
      </c>
      <c r="W278" s="22">
        <f>(IF(AND(Q278&gt;=Dynamisk!$F$41,Q278&lt;=Dynamisk!$F$40),Q278,(IF(Q278&gt;Dynamisk!$F$40,Dynamisk!$F$40,#N/A))))-V278</f>
        <v>61.896416118145183</v>
      </c>
      <c r="X278" s="22" t="e">
        <f>(IF(AND(Q278&gt;=Dynamisk!$F$40,Q278&lt;=Dynamisk!$F$39),Q278,(IF(Q278&gt;Dynamisk!$F$39,Dynamisk!$F$39,#N/A))))-W278-V278</f>
        <v>#N/A</v>
      </c>
      <c r="Y278" s="23" t="e">
        <f>(IF(AND(Q278&gt;=Dynamisk!$F$39,Q278&lt;=Dynamisk!$F$38),Q278,(IF(Q278&gt;Dynamisk!$F$38,Dynamisk!$F$38,#N/A))))-W278-V278-X278</f>
        <v>#N/A</v>
      </c>
      <c r="Z278">
        <f>IF(OR(Data_sæsontarif!D278=Dynamisk!$E$76,Data_sæsontarif!D278=Dynamisk!$E$77,Data_sæsontarif!D278=Dynamisk!$E$78,Data_sæsontarif!D278=Dynamisk!$E$79),Data_sæsontarif!M278,#N/A)</f>
        <v>102.3531740972639</v>
      </c>
      <c r="AA278" t="e">
        <f>IF(OR(Data_sæsontarif!D278=Dynamisk!$E$72,Data_sæsontarif!D278=Dynamisk!$E$73,Data_sæsontarif!D278=Dynamisk!$E$74,Data_sæsontarif!D278=Dynamisk!$E$75),Data_sæsontarif!M278,#N/A)</f>
        <v>#N/A</v>
      </c>
      <c r="AB278" t="e">
        <f>IF(OR(Data_sæsontarif!D278=Dynamisk!$E$68,Data_sæsontarif!D278=Dynamisk!$E$69,Data_sæsontarif!D278=Dynamisk!$E$70,Data_sæsontarif!D278=Dynamisk!$E$71),Data_sæsontarif!M278,#N/A)</f>
        <v>#N/A</v>
      </c>
    </row>
    <row r="279" spans="1:28" x14ac:dyDescent="0.15">
      <c r="A279">
        <v>273</v>
      </c>
      <c r="B279">
        <v>273</v>
      </c>
      <c r="C279" t="s">
        <v>328</v>
      </c>
      <c r="D279" t="str">
        <f t="shared" si="29"/>
        <v>09</v>
      </c>
      <c r="E279" s="1">
        <v>9.6874999999999982</v>
      </c>
      <c r="F279" s="2">
        <f t="shared" si="24"/>
        <v>7.3125000000000018</v>
      </c>
      <c r="G279" s="1">
        <f>Dynamisk!$C$14</f>
        <v>27.397260273972602</v>
      </c>
      <c r="H279" s="1">
        <f t="shared" si="25"/>
        <v>1.1415525114155252</v>
      </c>
      <c r="I279" s="2">
        <f>Dynamisk!$C$15</f>
        <v>34.246575342465754</v>
      </c>
      <c r="J279" s="2">
        <f>F279/$F$4*Dynamisk!$C$16</f>
        <v>88.109597293955986</v>
      </c>
      <c r="K279" s="2">
        <f t="shared" si="26"/>
        <v>3.6712332205814993</v>
      </c>
      <c r="L279" s="2">
        <f>F279/$F$4*Dynamisk!$C$17</f>
        <v>110.13699661744498</v>
      </c>
      <c r="M279" s="2">
        <f>(F279/$F$4)*Dynamisk!$C$16+G279</f>
        <v>115.50685756792859</v>
      </c>
      <c r="N279" s="2">
        <f>Dynamisk!$C$20/365</f>
        <v>34.246575342465754</v>
      </c>
      <c r="O279" s="2">
        <f t="shared" si="27"/>
        <v>1.4269406392694064</v>
      </c>
      <c r="P279" s="2">
        <f>(F279/$F$4)*Dynamisk!$C$16+G279</f>
        <v>115.50685756792859</v>
      </c>
      <c r="Q279" s="2">
        <f t="shared" si="28"/>
        <v>149.75343291039434</v>
      </c>
      <c r="R279" s="17" t="e">
        <f>IF(P279&lt;=Dynamisk!$F$51,Data_kronologisk!P279,#N/A)</f>
        <v>#N/A</v>
      </c>
      <c r="S279" s="22">
        <f>IF(AND(P279&gt;=Dynamisk!$F$51,P279&lt;=Dynamisk!$F$50),P279,#N/A)</f>
        <v>115.50685756792859</v>
      </c>
      <c r="T279" s="22" t="e">
        <f>IF(AND(P279&gt;=Dynamisk!$F$50,P279&lt;=Dynamisk!$F$49),P279,#N/A)</f>
        <v>#N/A</v>
      </c>
      <c r="U279" s="23" t="e">
        <f>IF(P279&gt;=Dynamisk!$F$49,P279,#N/A)</f>
        <v>#N/A</v>
      </c>
      <c r="V279" s="17">
        <f>IF(Q279&gt;=Dynamisk!$F$41,Dynamisk!$F$41,Q279)</f>
        <v>74.703333321584452</v>
      </c>
      <c r="W279" s="22">
        <f>(IF(AND(Q279&gt;=Dynamisk!$F$41,Q279&lt;=Dynamisk!$F$40),Q279,(IF(Q279&gt;Dynamisk!$F$40,Dynamisk!$F$40,#N/A))))-V279</f>
        <v>75.050099588809886</v>
      </c>
      <c r="X279" s="22" t="e">
        <f>(IF(AND(Q279&gt;=Dynamisk!$F$40,Q279&lt;=Dynamisk!$F$39),Q279,(IF(Q279&gt;Dynamisk!$F$39,Dynamisk!$F$39,#N/A))))-W279-V279</f>
        <v>#N/A</v>
      </c>
      <c r="Y279" s="23" t="e">
        <f>(IF(AND(Q279&gt;=Dynamisk!$F$39,Q279&lt;=Dynamisk!$F$38),Q279,(IF(Q279&gt;Dynamisk!$F$38,Dynamisk!$F$38,#N/A))))-W279-V279-X279</f>
        <v>#N/A</v>
      </c>
      <c r="Z279">
        <f>IF(OR(Data_sæsontarif!D279=Dynamisk!$E$76,Data_sæsontarif!D279=Dynamisk!$E$77,Data_sæsontarif!D279=Dynamisk!$E$78,Data_sæsontarif!D279=Dynamisk!$E$79),Data_sæsontarif!M279,#N/A)</f>
        <v>115.50685756792859</v>
      </c>
      <c r="AA279" t="e">
        <f>IF(OR(Data_sæsontarif!D279=Dynamisk!$E$72,Data_sæsontarif!D279=Dynamisk!$E$73,Data_sæsontarif!D279=Dynamisk!$E$74,Data_sæsontarif!D279=Dynamisk!$E$75),Data_sæsontarif!M279,#N/A)</f>
        <v>#N/A</v>
      </c>
      <c r="AB279" t="e">
        <f>IF(OR(Data_sæsontarif!D279=Dynamisk!$E$68,Data_sæsontarif!D279=Dynamisk!$E$69,Data_sæsontarif!D279=Dynamisk!$E$70,Data_sæsontarif!D279=Dynamisk!$E$71),Data_sæsontarif!M279,#N/A)</f>
        <v>#N/A</v>
      </c>
    </row>
    <row r="280" spans="1:28" x14ac:dyDescent="0.15">
      <c r="A280">
        <v>274</v>
      </c>
      <c r="B280">
        <v>274</v>
      </c>
      <c r="C280" t="s">
        <v>329</v>
      </c>
      <c r="D280" t="str">
        <f t="shared" si="29"/>
        <v>10</v>
      </c>
      <c r="E280" s="1">
        <v>9.6</v>
      </c>
      <c r="F280" s="2">
        <f t="shared" si="24"/>
        <v>7.4</v>
      </c>
      <c r="G280" s="1">
        <f>Dynamisk!$C$14</f>
        <v>27.397260273972602</v>
      </c>
      <c r="H280" s="1">
        <f t="shared" si="25"/>
        <v>1.1415525114155252</v>
      </c>
      <c r="I280" s="2">
        <f>Dynamisk!$C$15</f>
        <v>34.246575342465754</v>
      </c>
      <c r="J280" s="2">
        <f>F280/$F$4*Dynamisk!$C$16</f>
        <v>89.16390016755885</v>
      </c>
      <c r="K280" s="2">
        <f t="shared" si="26"/>
        <v>3.7151625069816188</v>
      </c>
      <c r="L280" s="2">
        <f>F280/$F$4*Dynamisk!$C$17</f>
        <v>111.45487520944856</v>
      </c>
      <c r="M280" s="2">
        <f>(F280/$F$4)*Dynamisk!$C$16+G280</f>
        <v>116.56116044153146</v>
      </c>
      <c r="N280" s="2">
        <f>Dynamisk!$C$20/365</f>
        <v>34.246575342465754</v>
      </c>
      <c r="O280" s="2">
        <f t="shared" si="27"/>
        <v>1.4269406392694064</v>
      </c>
      <c r="P280" s="2">
        <f>(F280/$F$4)*Dynamisk!$C$16+G280</f>
        <v>116.56116044153146</v>
      </c>
      <c r="Q280" s="2">
        <f t="shared" si="28"/>
        <v>150.8077357839972</v>
      </c>
      <c r="R280" s="17" t="e">
        <f>IF(P280&lt;=Dynamisk!$F$51,Data_kronologisk!P280,#N/A)</f>
        <v>#N/A</v>
      </c>
      <c r="S280" s="22">
        <f>IF(AND(P280&gt;=Dynamisk!$F$51,P280&lt;=Dynamisk!$F$50),P280,#N/A)</f>
        <v>116.56116044153146</v>
      </c>
      <c r="T280" s="22" t="e">
        <f>IF(AND(P280&gt;=Dynamisk!$F$50,P280&lt;=Dynamisk!$F$49),P280,#N/A)</f>
        <v>#N/A</v>
      </c>
      <c r="U280" s="23" t="e">
        <f>IF(P280&gt;=Dynamisk!$F$49,P280,#N/A)</f>
        <v>#N/A</v>
      </c>
      <c r="V280" s="17">
        <f>IF(Q280&gt;=Dynamisk!$F$41,Dynamisk!$F$41,Q280)</f>
        <v>74.703333321584452</v>
      </c>
      <c r="W280" s="22">
        <f>(IF(AND(Q280&gt;=Dynamisk!$F$41,Q280&lt;=Dynamisk!$F$40),Q280,(IF(Q280&gt;Dynamisk!$F$40,Dynamisk!$F$40,#N/A))))-V280</f>
        <v>76.10440246241275</v>
      </c>
      <c r="X280" s="22" t="e">
        <f>(IF(AND(Q280&gt;=Dynamisk!$F$40,Q280&lt;=Dynamisk!$F$39),Q280,(IF(Q280&gt;Dynamisk!$F$39,Dynamisk!$F$39,#N/A))))-W280-V280</f>
        <v>#N/A</v>
      </c>
      <c r="Y280" s="23" t="e">
        <f>(IF(AND(Q280&gt;=Dynamisk!$F$39,Q280&lt;=Dynamisk!$F$38),Q280,(IF(Q280&gt;Dynamisk!$F$38,Dynamisk!$F$38,#N/A))))-W280-V280-X280</f>
        <v>#N/A</v>
      </c>
      <c r="Z280" t="e">
        <f>IF(OR(Data_sæsontarif!D280=Dynamisk!$E$76,Data_sæsontarif!D280=Dynamisk!$E$77,Data_sæsontarif!D280=Dynamisk!$E$78,Data_sæsontarif!D280=Dynamisk!$E$79),Data_sæsontarif!M280,#N/A)</f>
        <v>#N/A</v>
      </c>
      <c r="AA280">
        <f>IF(OR(Data_sæsontarif!D280=Dynamisk!$E$72,Data_sæsontarif!D280=Dynamisk!$E$73,Data_sæsontarif!D280=Dynamisk!$E$74,Data_sæsontarif!D280=Dynamisk!$E$75),Data_sæsontarif!M280,#N/A)</f>
        <v>116.56116044153146</v>
      </c>
      <c r="AB280" t="e">
        <f>IF(OR(Data_sæsontarif!D280=Dynamisk!$E$68,Data_sæsontarif!D280=Dynamisk!$E$69,Data_sæsontarif!D280=Dynamisk!$E$70,Data_sæsontarif!D280=Dynamisk!$E$71),Data_sæsontarif!M280,#N/A)</f>
        <v>#N/A</v>
      </c>
    </row>
    <row r="281" spans="1:28" x14ac:dyDescent="0.15">
      <c r="A281">
        <v>275</v>
      </c>
      <c r="B281">
        <v>275</v>
      </c>
      <c r="C281" t="s">
        <v>330</v>
      </c>
      <c r="D281" t="str">
        <f t="shared" si="29"/>
        <v>10</v>
      </c>
      <c r="E281" s="1">
        <v>10.875</v>
      </c>
      <c r="F281" s="2">
        <f t="shared" si="24"/>
        <v>6.125</v>
      </c>
      <c r="G281" s="1">
        <f>Dynamisk!$C$14</f>
        <v>27.397260273972602</v>
      </c>
      <c r="H281" s="1">
        <f t="shared" si="25"/>
        <v>1.1415525114155252</v>
      </c>
      <c r="I281" s="2">
        <f>Dynamisk!$C$15</f>
        <v>34.246575342465754</v>
      </c>
      <c r="J281" s="2">
        <f>F281/$F$4*Dynamisk!$C$16</f>
        <v>73.801201152202424</v>
      </c>
      <c r="K281" s="2">
        <f t="shared" si="26"/>
        <v>3.0750500480084342</v>
      </c>
      <c r="L281" s="2">
        <f>F281/$F$4*Dynamisk!$C$17</f>
        <v>92.251501440253023</v>
      </c>
      <c r="M281" s="2">
        <f>(F281/$F$4)*Dynamisk!$C$16+G281</f>
        <v>101.19846142617503</v>
      </c>
      <c r="N281" s="2">
        <f>Dynamisk!$C$20/365</f>
        <v>34.246575342465754</v>
      </c>
      <c r="O281" s="2">
        <f t="shared" si="27"/>
        <v>1.4269406392694064</v>
      </c>
      <c r="P281" s="2">
        <f>(F281/$F$4)*Dynamisk!$C$16+G281</f>
        <v>101.19846142617503</v>
      </c>
      <c r="Q281" s="2">
        <f t="shared" si="28"/>
        <v>135.44503676864079</v>
      </c>
      <c r="R281" s="17" t="e">
        <f>IF(P281&lt;=Dynamisk!$F$51,Data_kronologisk!P281,#N/A)</f>
        <v>#N/A</v>
      </c>
      <c r="S281" s="22">
        <f>IF(AND(P281&gt;=Dynamisk!$F$51,P281&lt;=Dynamisk!$F$50),P281,#N/A)</f>
        <v>101.19846142617503</v>
      </c>
      <c r="T281" s="22" t="e">
        <f>IF(AND(P281&gt;=Dynamisk!$F$50,P281&lt;=Dynamisk!$F$49),P281,#N/A)</f>
        <v>#N/A</v>
      </c>
      <c r="U281" s="23" t="e">
        <f>IF(P281&gt;=Dynamisk!$F$49,P281,#N/A)</f>
        <v>#N/A</v>
      </c>
      <c r="V281" s="17">
        <f>IF(Q281&gt;=Dynamisk!$F$41,Dynamisk!$F$41,Q281)</f>
        <v>74.703333321584452</v>
      </c>
      <c r="W281" s="22">
        <f>(IF(AND(Q281&gt;=Dynamisk!$F$41,Q281&lt;=Dynamisk!$F$40),Q281,(IF(Q281&gt;Dynamisk!$F$40,Dynamisk!$F$40,#N/A))))-V281</f>
        <v>60.741703447056338</v>
      </c>
      <c r="X281" s="22" t="e">
        <f>(IF(AND(Q281&gt;=Dynamisk!$F$40,Q281&lt;=Dynamisk!$F$39),Q281,(IF(Q281&gt;Dynamisk!$F$39,Dynamisk!$F$39,#N/A))))-W281-V281</f>
        <v>#N/A</v>
      </c>
      <c r="Y281" s="23" t="e">
        <f>(IF(AND(Q281&gt;=Dynamisk!$F$39,Q281&lt;=Dynamisk!$F$38),Q281,(IF(Q281&gt;Dynamisk!$F$38,Dynamisk!$F$38,#N/A))))-W281-V281-X281</f>
        <v>#N/A</v>
      </c>
      <c r="Z281" t="e">
        <f>IF(OR(Data_sæsontarif!D281=Dynamisk!$E$76,Data_sæsontarif!D281=Dynamisk!$E$77,Data_sæsontarif!D281=Dynamisk!$E$78,Data_sæsontarif!D281=Dynamisk!$E$79),Data_sæsontarif!M281,#N/A)</f>
        <v>#N/A</v>
      </c>
      <c r="AA281">
        <f>IF(OR(Data_sæsontarif!D281=Dynamisk!$E$72,Data_sæsontarif!D281=Dynamisk!$E$73,Data_sæsontarif!D281=Dynamisk!$E$74,Data_sæsontarif!D281=Dynamisk!$E$75),Data_sæsontarif!M281,#N/A)</f>
        <v>101.19846142617503</v>
      </c>
      <c r="AB281" t="e">
        <f>IF(OR(Data_sæsontarif!D281=Dynamisk!$E$68,Data_sæsontarif!D281=Dynamisk!$E$69,Data_sæsontarif!D281=Dynamisk!$E$70,Data_sæsontarif!D281=Dynamisk!$E$71),Data_sæsontarif!M281,#N/A)</f>
        <v>#N/A</v>
      </c>
    </row>
    <row r="282" spans="1:28" x14ac:dyDescent="0.15">
      <c r="A282">
        <v>276</v>
      </c>
      <c r="B282">
        <v>276</v>
      </c>
      <c r="C282" t="s">
        <v>331</v>
      </c>
      <c r="D282" t="str">
        <f t="shared" si="29"/>
        <v>10</v>
      </c>
      <c r="E282" s="1">
        <v>10.566666666666665</v>
      </c>
      <c r="F282" s="2">
        <f t="shared" si="24"/>
        <v>6.4333333333333353</v>
      </c>
      <c r="G282" s="1">
        <f>Dynamisk!$C$14</f>
        <v>27.397260273972602</v>
      </c>
      <c r="H282" s="1">
        <f t="shared" si="25"/>
        <v>1.1415525114155252</v>
      </c>
      <c r="I282" s="2">
        <f>Dynamisk!$C$15</f>
        <v>34.246575342465754</v>
      </c>
      <c r="J282" s="2">
        <f>F282/$F$4*Dynamisk!$C$16</f>
        <v>77.516363659184066</v>
      </c>
      <c r="K282" s="2">
        <f t="shared" si="26"/>
        <v>3.2298484857993359</v>
      </c>
      <c r="L282" s="2">
        <f>F282/$F$4*Dynamisk!$C$17</f>
        <v>96.895454573980075</v>
      </c>
      <c r="M282" s="2">
        <f>(F282/$F$4)*Dynamisk!$C$16+G282</f>
        <v>104.91362393315667</v>
      </c>
      <c r="N282" s="2">
        <f>Dynamisk!$C$20/365</f>
        <v>34.246575342465754</v>
      </c>
      <c r="O282" s="2">
        <f t="shared" si="27"/>
        <v>1.4269406392694064</v>
      </c>
      <c r="P282" s="2">
        <f>(F282/$F$4)*Dynamisk!$C$16+G282</f>
        <v>104.91362393315667</v>
      </c>
      <c r="Q282" s="2">
        <f t="shared" si="28"/>
        <v>139.16019927562243</v>
      </c>
      <c r="R282" s="17" t="e">
        <f>IF(P282&lt;=Dynamisk!$F$51,Data_kronologisk!P282,#N/A)</f>
        <v>#N/A</v>
      </c>
      <c r="S282" s="22">
        <f>IF(AND(P282&gt;=Dynamisk!$F$51,P282&lt;=Dynamisk!$F$50),P282,#N/A)</f>
        <v>104.91362393315667</v>
      </c>
      <c r="T282" s="22" t="e">
        <f>IF(AND(P282&gt;=Dynamisk!$F$50,P282&lt;=Dynamisk!$F$49),P282,#N/A)</f>
        <v>#N/A</v>
      </c>
      <c r="U282" s="23" t="e">
        <f>IF(P282&gt;=Dynamisk!$F$49,P282,#N/A)</f>
        <v>#N/A</v>
      </c>
      <c r="V282" s="17">
        <f>IF(Q282&gt;=Dynamisk!$F$41,Dynamisk!$F$41,Q282)</f>
        <v>74.703333321584452</v>
      </c>
      <c r="W282" s="22">
        <f>(IF(AND(Q282&gt;=Dynamisk!$F$41,Q282&lt;=Dynamisk!$F$40),Q282,(IF(Q282&gt;Dynamisk!$F$40,Dynamisk!$F$40,#N/A))))-V282</f>
        <v>64.45686595403798</v>
      </c>
      <c r="X282" s="22" t="e">
        <f>(IF(AND(Q282&gt;=Dynamisk!$F$40,Q282&lt;=Dynamisk!$F$39),Q282,(IF(Q282&gt;Dynamisk!$F$39,Dynamisk!$F$39,#N/A))))-W282-V282</f>
        <v>#N/A</v>
      </c>
      <c r="Y282" s="23" t="e">
        <f>(IF(AND(Q282&gt;=Dynamisk!$F$39,Q282&lt;=Dynamisk!$F$38),Q282,(IF(Q282&gt;Dynamisk!$F$38,Dynamisk!$F$38,#N/A))))-W282-V282-X282</f>
        <v>#N/A</v>
      </c>
      <c r="Z282" t="e">
        <f>IF(OR(Data_sæsontarif!D282=Dynamisk!$E$76,Data_sæsontarif!D282=Dynamisk!$E$77,Data_sæsontarif!D282=Dynamisk!$E$78,Data_sæsontarif!D282=Dynamisk!$E$79),Data_sæsontarif!M282,#N/A)</f>
        <v>#N/A</v>
      </c>
      <c r="AA282">
        <f>IF(OR(Data_sæsontarif!D282=Dynamisk!$E$72,Data_sæsontarif!D282=Dynamisk!$E$73,Data_sæsontarif!D282=Dynamisk!$E$74,Data_sæsontarif!D282=Dynamisk!$E$75),Data_sæsontarif!M282,#N/A)</f>
        <v>104.91362393315667</v>
      </c>
      <c r="AB282" t="e">
        <f>IF(OR(Data_sæsontarif!D282=Dynamisk!$E$68,Data_sæsontarif!D282=Dynamisk!$E$69,Data_sæsontarif!D282=Dynamisk!$E$70,Data_sæsontarif!D282=Dynamisk!$E$71),Data_sæsontarif!M282,#N/A)</f>
        <v>#N/A</v>
      </c>
    </row>
    <row r="283" spans="1:28" x14ac:dyDescent="0.15">
      <c r="A283">
        <v>277</v>
      </c>
      <c r="B283">
        <v>277</v>
      </c>
      <c r="C283" t="s">
        <v>332</v>
      </c>
      <c r="D283" t="str">
        <f t="shared" si="29"/>
        <v>10</v>
      </c>
      <c r="E283" s="1">
        <v>9.7041666666666675</v>
      </c>
      <c r="F283" s="2">
        <f t="shared" si="24"/>
        <v>7.2958333333333325</v>
      </c>
      <c r="G283" s="1">
        <f>Dynamisk!$C$14</f>
        <v>27.397260273972602</v>
      </c>
      <c r="H283" s="1">
        <f t="shared" si="25"/>
        <v>1.1415525114155252</v>
      </c>
      <c r="I283" s="2">
        <f>Dynamisk!$C$15</f>
        <v>34.246575342465754</v>
      </c>
      <c r="J283" s="2">
        <f>F283/$F$4*Dynamisk!$C$16</f>
        <v>87.908777698983954</v>
      </c>
      <c r="K283" s="2">
        <f t="shared" si="26"/>
        <v>3.6628657374576647</v>
      </c>
      <c r="L283" s="2">
        <f>F283/$F$4*Dynamisk!$C$17</f>
        <v>109.88597212372994</v>
      </c>
      <c r="M283" s="2">
        <f>(F283/$F$4)*Dynamisk!$C$16+G283</f>
        <v>115.30603797295656</v>
      </c>
      <c r="N283" s="2">
        <f>Dynamisk!$C$20/365</f>
        <v>34.246575342465754</v>
      </c>
      <c r="O283" s="2">
        <f t="shared" si="27"/>
        <v>1.4269406392694064</v>
      </c>
      <c r="P283" s="2">
        <f>(F283/$F$4)*Dynamisk!$C$16+G283</f>
        <v>115.30603797295656</v>
      </c>
      <c r="Q283" s="2">
        <f t="shared" si="28"/>
        <v>149.55261331542232</v>
      </c>
      <c r="R283" s="17" t="e">
        <f>IF(P283&lt;=Dynamisk!$F$51,Data_kronologisk!P283,#N/A)</f>
        <v>#N/A</v>
      </c>
      <c r="S283" s="22">
        <f>IF(AND(P283&gt;=Dynamisk!$F$51,P283&lt;=Dynamisk!$F$50),P283,#N/A)</f>
        <v>115.30603797295656</v>
      </c>
      <c r="T283" s="22" t="e">
        <f>IF(AND(P283&gt;=Dynamisk!$F$50,P283&lt;=Dynamisk!$F$49),P283,#N/A)</f>
        <v>#N/A</v>
      </c>
      <c r="U283" s="23" t="e">
        <f>IF(P283&gt;=Dynamisk!$F$49,P283,#N/A)</f>
        <v>#N/A</v>
      </c>
      <c r="V283" s="17">
        <f>IF(Q283&gt;=Dynamisk!$F$41,Dynamisk!$F$41,Q283)</f>
        <v>74.703333321584452</v>
      </c>
      <c r="W283" s="22">
        <f>(IF(AND(Q283&gt;=Dynamisk!$F$41,Q283&lt;=Dynamisk!$F$40),Q283,(IF(Q283&gt;Dynamisk!$F$40,Dynamisk!$F$40,#N/A))))-V283</f>
        <v>74.849279993837868</v>
      </c>
      <c r="X283" s="22" t="e">
        <f>(IF(AND(Q283&gt;=Dynamisk!$F$40,Q283&lt;=Dynamisk!$F$39),Q283,(IF(Q283&gt;Dynamisk!$F$39,Dynamisk!$F$39,#N/A))))-W283-V283</f>
        <v>#N/A</v>
      </c>
      <c r="Y283" s="23" t="e">
        <f>(IF(AND(Q283&gt;=Dynamisk!$F$39,Q283&lt;=Dynamisk!$F$38),Q283,(IF(Q283&gt;Dynamisk!$F$38,Dynamisk!$F$38,#N/A))))-W283-V283-X283</f>
        <v>#N/A</v>
      </c>
      <c r="Z283" t="e">
        <f>IF(OR(Data_sæsontarif!D283=Dynamisk!$E$76,Data_sæsontarif!D283=Dynamisk!$E$77,Data_sæsontarif!D283=Dynamisk!$E$78,Data_sæsontarif!D283=Dynamisk!$E$79),Data_sæsontarif!M283,#N/A)</f>
        <v>#N/A</v>
      </c>
      <c r="AA283">
        <f>IF(OR(Data_sæsontarif!D283=Dynamisk!$E$72,Data_sæsontarif!D283=Dynamisk!$E$73,Data_sæsontarif!D283=Dynamisk!$E$74,Data_sæsontarif!D283=Dynamisk!$E$75),Data_sæsontarif!M283,#N/A)</f>
        <v>115.30603797295656</v>
      </c>
      <c r="AB283" t="e">
        <f>IF(OR(Data_sæsontarif!D283=Dynamisk!$E$68,Data_sæsontarif!D283=Dynamisk!$E$69,Data_sæsontarif!D283=Dynamisk!$E$70,Data_sæsontarif!D283=Dynamisk!$E$71),Data_sæsontarif!M283,#N/A)</f>
        <v>#N/A</v>
      </c>
    </row>
    <row r="284" spans="1:28" x14ac:dyDescent="0.15">
      <c r="A284">
        <v>278</v>
      </c>
      <c r="B284">
        <v>278</v>
      </c>
      <c r="C284" t="s">
        <v>333</v>
      </c>
      <c r="D284" t="str">
        <f t="shared" si="29"/>
        <v>10</v>
      </c>
      <c r="E284" s="1">
        <v>9.3166666666666664</v>
      </c>
      <c r="F284" s="2">
        <f t="shared" si="24"/>
        <v>7.6833333333333336</v>
      </c>
      <c r="G284" s="1">
        <f>Dynamisk!$C$14</f>
        <v>27.397260273972602</v>
      </c>
      <c r="H284" s="1">
        <f t="shared" si="25"/>
        <v>1.1415525114155252</v>
      </c>
      <c r="I284" s="2">
        <f>Dynamisk!$C$15</f>
        <v>34.246575342465754</v>
      </c>
      <c r="J284" s="2">
        <f>F284/$F$4*Dynamisk!$C$16</f>
        <v>92.577833282082494</v>
      </c>
      <c r="K284" s="2">
        <f t="shared" si="26"/>
        <v>3.8574097200867707</v>
      </c>
      <c r="L284" s="2">
        <f>F284/$F$4*Dynamisk!$C$17</f>
        <v>115.72229160260311</v>
      </c>
      <c r="M284" s="2">
        <f>(F284/$F$4)*Dynamisk!$C$16+G284</f>
        <v>119.9750935560551</v>
      </c>
      <c r="N284" s="2">
        <f>Dynamisk!$C$20/365</f>
        <v>34.246575342465754</v>
      </c>
      <c r="O284" s="2">
        <f t="shared" si="27"/>
        <v>1.4269406392694064</v>
      </c>
      <c r="P284" s="2">
        <f>(F284/$F$4)*Dynamisk!$C$16+G284</f>
        <v>119.9750935560551</v>
      </c>
      <c r="Q284" s="2">
        <f t="shared" si="28"/>
        <v>154.22166889852085</v>
      </c>
      <c r="R284" s="17" t="e">
        <f>IF(P284&lt;=Dynamisk!$F$51,Data_kronologisk!P284,#N/A)</f>
        <v>#N/A</v>
      </c>
      <c r="S284" s="22">
        <f>IF(AND(P284&gt;=Dynamisk!$F$51,P284&lt;=Dynamisk!$F$50),P284,#N/A)</f>
        <v>119.9750935560551</v>
      </c>
      <c r="T284" s="22" t="e">
        <f>IF(AND(P284&gt;=Dynamisk!$F$50,P284&lt;=Dynamisk!$F$49),P284,#N/A)</f>
        <v>#N/A</v>
      </c>
      <c r="U284" s="23" t="e">
        <f>IF(P284&gt;=Dynamisk!$F$49,P284,#N/A)</f>
        <v>#N/A</v>
      </c>
      <c r="V284" s="17">
        <f>IF(Q284&gt;=Dynamisk!$F$41,Dynamisk!$F$41,Q284)</f>
        <v>74.703333321584452</v>
      </c>
      <c r="W284" s="22">
        <f>(IF(AND(Q284&gt;=Dynamisk!$F$41,Q284&lt;=Dynamisk!$F$40),Q284,(IF(Q284&gt;Dynamisk!$F$40,Dynamisk!$F$40,#N/A))))-V284</f>
        <v>79.518335576936394</v>
      </c>
      <c r="X284" s="22" t="e">
        <f>(IF(AND(Q284&gt;=Dynamisk!$F$40,Q284&lt;=Dynamisk!$F$39),Q284,(IF(Q284&gt;Dynamisk!$F$39,Dynamisk!$F$39,#N/A))))-W284-V284</f>
        <v>#N/A</v>
      </c>
      <c r="Y284" s="23" t="e">
        <f>(IF(AND(Q284&gt;=Dynamisk!$F$39,Q284&lt;=Dynamisk!$F$38),Q284,(IF(Q284&gt;Dynamisk!$F$38,Dynamisk!$F$38,#N/A))))-W284-V284-X284</f>
        <v>#N/A</v>
      </c>
      <c r="Z284" t="e">
        <f>IF(OR(Data_sæsontarif!D284=Dynamisk!$E$76,Data_sæsontarif!D284=Dynamisk!$E$77,Data_sæsontarif!D284=Dynamisk!$E$78,Data_sæsontarif!D284=Dynamisk!$E$79),Data_sæsontarif!M284,#N/A)</f>
        <v>#N/A</v>
      </c>
      <c r="AA284">
        <f>IF(OR(Data_sæsontarif!D284=Dynamisk!$E$72,Data_sæsontarif!D284=Dynamisk!$E$73,Data_sæsontarif!D284=Dynamisk!$E$74,Data_sæsontarif!D284=Dynamisk!$E$75),Data_sæsontarif!M284,#N/A)</f>
        <v>119.9750935560551</v>
      </c>
      <c r="AB284" t="e">
        <f>IF(OR(Data_sæsontarif!D284=Dynamisk!$E$68,Data_sæsontarif!D284=Dynamisk!$E$69,Data_sæsontarif!D284=Dynamisk!$E$70,Data_sæsontarif!D284=Dynamisk!$E$71),Data_sæsontarif!M284,#N/A)</f>
        <v>#N/A</v>
      </c>
    </row>
    <row r="285" spans="1:28" x14ac:dyDescent="0.15">
      <c r="A285">
        <v>279</v>
      </c>
      <c r="B285">
        <v>279</v>
      </c>
      <c r="C285" t="s">
        <v>334</v>
      </c>
      <c r="D285" t="str">
        <f t="shared" si="29"/>
        <v>10</v>
      </c>
      <c r="E285" s="1">
        <v>8.9166666666666679</v>
      </c>
      <c r="F285" s="2">
        <f t="shared" si="24"/>
        <v>8.0833333333333321</v>
      </c>
      <c r="G285" s="1">
        <f>Dynamisk!$C$14</f>
        <v>27.397260273972602</v>
      </c>
      <c r="H285" s="1">
        <f t="shared" si="25"/>
        <v>1.1415525114155252</v>
      </c>
      <c r="I285" s="2">
        <f>Dynamisk!$C$15</f>
        <v>34.246575342465754</v>
      </c>
      <c r="J285" s="2">
        <f>F285/$F$4*Dynamisk!$C$16</f>
        <v>97.397503561409991</v>
      </c>
      <c r="K285" s="2">
        <f t="shared" si="26"/>
        <v>4.0582293150587496</v>
      </c>
      <c r="L285" s="2">
        <f>F285/$F$4*Dynamisk!$C$17</f>
        <v>121.74687945176248</v>
      </c>
      <c r="M285" s="2">
        <f>(F285/$F$4)*Dynamisk!$C$16+G285</f>
        <v>124.7947638353826</v>
      </c>
      <c r="N285" s="2">
        <f>Dynamisk!$C$20/365</f>
        <v>34.246575342465754</v>
      </c>
      <c r="O285" s="2">
        <f t="shared" si="27"/>
        <v>1.4269406392694064</v>
      </c>
      <c r="P285" s="2">
        <f>(F285/$F$4)*Dynamisk!$C$16+G285</f>
        <v>124.7947638353826</v>
      </c>
      <c r="Q285" s="2">
        <f t="shared" si="28"/>
        <v>159.04133917784833</v>
      </c>
      <c r="R285" s="17" t="e">
        <f>IF(P285&lt;=Dynamisk!$F$51,Data_kronologisk!P285,#N/A)</f>
        <v>#N/A</v>
      </c>
      <c r="S285" s="22">
        <f>IF(AND(P285&gt;=Dynamisk!$F$51,P285&lt;=Dynamisk!$F$50),P285,#N/A)</f>
        <v>124.7947638353826</v>
      </c>
      <c r="T285" s="22" t="e">
        <f>IF(AND(P285&gt;=Dynamisk!$F$50,P285&lt;=Dynamisk!$F$49),P285,#N/A)</f>
        <v>#N/A</v>
      </c>
      <c r="U285" s="23" t="e">
        <f>IF(P285&gt;=Dynamisk!$F$49,P285,#N/A)</f>
        <v>#N/A</v>
      </c>
      <c r="V285" s="17">
        <f>IF(Q285&gt;=Dynamisk!$F$41,Dynamisk!$F$41,Q285)</f>
        <v>74.703333321584452</v>
      </c>
      <c r="W285" s="22">
        <f>(IF(AND(Q285&gt;=Dynamisk!$F$41,Q285&lt;=Dynamisk!$F$40),Q285,(IF(Q285&gt;Dynamisk!$F$40,Dynamisk!$F$40,#N/A))))-V285</f>
        <v>84.338005856263877</v>
      </c>
      <c r="X285" s="22" t="e">
        <f>(IF(AND(Q285&gt;=Dynamisk!$F$40,Q285&lt;=Dynamisk!$F$39),Q285,(IF(Q285&gt;Dynamisk!$F$39,Dynamisk!$F$39,#N/A))))-W285-V285</f>
        <v>#N/A</v>
      </c>
      <c r="Y285" s="23" t="e">
        <f>(IF(AND(Q285&gt;=Dynamisk!$F$39,Q285&lt;=Dynamisk!$F$38),Q285,(IF(Q285&gt;Dynamisk!$F$38,Dynamisk!$F$38,#N/A))))-W285-V285-X285</f>
        <v>#N/A</v>
      </c>
      <c r="Z285" t="e">
        <f>IF(OR(Data_sæsontarif!D285=Dynamisk!$E$76,Data_sæsontarif!D285=Dynamisk!$E$77,Data_sæsontarif!D285=Dynamisk!$E$78,Data_sæsontarif!D285=Dynamisk!$E$79),Data_sæsontarif!M285,#N/A)</f>
        <v>#N/A</v>
      </c>
      <c r="AA285">
        <f>IF(OR(Data_sæsontarif!D285=Dynamisk!$E$72,Data_sæsontarif!D285=Dynamisk!$E$73,Data_sæsontarif!D285=Dynamisk!$E$74,Data_sæsontarif!D285=Dynamisk!$E$75),Data_sæsontarif!M285,#N/A)</f>
        <v>124.7947638353826</v>
      </c>
      <c r="AB285" t="e">
        <f>IF(OR(Data_sæsontarif!D285=Dynamisk!$E$68,Data_sæsontarif!D285=Dynamisk!$E$69,Data_sæsontarif!D285=Dynamisk!$E$70,Data_sæsontarif!D285=Dynamisk!$E$71),Data_sæsontarif!M285,#N/A)</f>
        <v>#N/A</v>
      </c>
    </row>
    <row r="286" spans="1:28" x14ac:dyDescent="0.15">
      <c r="A286">
        <v>280</v>
      </c>
      <c r="B286">
        <v>280</v>
      </c>
      <c r="C286" t="s">
        <v>335</v>
      </c>
      <c r="D286" t="str">
        <f t="shared" si="29"/>
        <v>10</v>
      </c>
      <c r="E286" s="1">
        <v>8.9874999999999989</v>
      </c>
      <c r="F286" s="2">
        <f t="shared" si="24"/>
        <v>8.0125000000000011</v>
      </c>
      <c r="G286" s="1">
        <f>Dynamisk!$C$14</f>
        <v>27.397260273972602</v>
      </c>
      <c r="H286" s="1">
        <f t="shared" si="25"/>
        <v>1.1415525114155252</v>
      </c>
      <c r="I286" s="2">
        <f>Dynamisk!$C$15</f>
        <v>34.246575342465754</v>
      </c>
      <c r="J286" s="2">
        <f>F286/$F$4*Dynamisk!$C$16</f>
        <v>96.544020282779087</v>
      </c>
      <c r="K286" s="2">
        <f t="shared" si="26"/>
        <v>4.022667511782462</v>
      </c>
      <c r="L286" s="2">
        <f>F286/$F$4*Dynamisk!$C$17</f>
        <v>120.68002535347387</v>
      </c>
      <c r="M286" s="2">
        <f>(F286/$F$4)*Dynamisk!$C$16+G286</f>
        <v>123.94128055675169</v>
      </c>
      <c r="N286" s="2">
        <f>Dynamisk!$C$20/365</f>
        <v>34.246575342465754</v>
      </c>
      <c r="O286" s="2">
        <f t="shared" si="27"/>
        <v>1.4269406392694064</v>
      </c>
      <c r="P286" s="2">
        <f>(F286/$F$4)*Dynamisk!$C$16+G286</f>
        <v>123.94128055675169</v>
      </c>
      <c r="Q286" s="2">
        <f t="shared" si="28"/>
        <v>158.18785589921742</v>
      </c>
      <c r="R286" s="17" t="e">
        <f>IF(P286&lt;=Dynamisk!$F$51,Data_kronologisk!P286,#N/A)</f>
        <v>#N/A</v>
      </c>
      <c r="S286" s="22">
        <f>IF(AND(P286&gt;=Dynamisk!$F$51,P286&lt;=Dynamisk!$F$50),P286,#N/A)</f>
        <v>123.94128055675169</v>
      </c>
      <c r="T286" s="22" t="e">
        <f>IF(AND(P286&gt;=Dynamisk!$F$50,P286&lt;=Dynamisk!$F$49),P286,#N/A)</f>
        <v>#N/A</v>
      </c>
      <c r="U286" s="23" t="e">
        <f>IF(P286&gt;=Dynamisk!$F$49,P286,#N/A)</f>
        <v>#N/A</v>
      </c>
      <c r="V286" s="17">
        <f>IF(Q286&gt;=Dynamisk!$F$41,Dynamisk!$F$41,Q286)</f>
        <v>74.703333321584452</v>
      </c>
      <c r="W286" s="22">
        <f>(IF(AND(Q286&gt;=Dynamisk!$F$41,Q286&lt;=Dynamisk!$F$40),Q286,(IF(Q286&gt;Dynamisk!$F$40,Dynamisk!$F$40,#N/A))))-V286</f>
        <v>83.484522577632973</v>
      </c>
      <c r="X286" s="22" t="e">
        <f>(IF(AND(Q286&gt;=Dynamisk!$F$40,Q286&lt;=Dynamisk!$F$39),Q286,(IF(Q286&gt;Dynamisk!$F$39,Dynamisk!$F$39,#N/A))))-W286-V286</f>
        <v>#N/A</v>
      </c>
      <c r="Y286" s="23" t="e">
        <f>(IF(AND(Q286&gt;=Dynamisk!$F$39,Q286&lt;=Dynamisk!$F$38),Q286,(IF(Q286&gt;Dynamisk!$F$38,Dynamisk!$F$38,#N/A))))-W286-V286-X286</f>
        <v>#N/A</v>
      </c>
      <c r="Z286" t="e">
        <f>IF(OR(Data_sæsontarif!D286=Dynamisk!$E$76,Data_sæsontarif!D286=Dynamisk!$E$77,Data_sæsontarif!D286=Dynamisk!$E$78,Data_sæsontarif!D286=Dynamisk!$E$79),Data_sæsontarif!M286,#N/A)</f>
        <v>#N/A</v>
      </c>
      <c r="AA286">
        <f>IF(OR(Data_sæsontarif!D286=Dynamisk!$E$72,Data_sæsontarif!D286=Dynamisk!$E$73,Data_sæsontarif!D286=Dynamisk!$E$74,Data_sæsontarif!D286=Dynamisk!$E$75),Data_sæsontarif!M286,#N/A)</f>
        <v>123.94128055675169</v>
      </c>
      <c r="AB286" t="e">
        <f>IF(OR(Data_sæsontarif!D286=Dynamisk!$E$68,Data_sæsontarif!D286=Dynamisk!$E$69,Data_sæsontarif!D286=Dynamisk!$E$70,Data_sæsontarif!D286=Dynamisk!$E$71),Data_sæsontarif!M286,#N/A)</f>
        <v>#N/A</v>
      </c>
    </row>
    <row r="287" spans="1:28" x14ac:dyDescent="0.15">
      <c r="A287">
        <v>281</v>
      </c>
      <c r="B287">
        <v>281</v>
      </c>
      <c r="C287" t="s">
        <v>336</v>
      </c>
      <c r="D287" t="str">
        <f t="shared" si="29"/>
        <v>10</v>
      </c>
      <c r="E287" s="1">
        <v>12.395833333333334</v>
      </c>
      <c r="F287" s="2">
        <f t="shared" si="24"/>
        <v>4.6041666666666661</v>
      </c>
      <c r="G287" s="1">
        <f>Dynamisk!$C$14</f>
        <v>27.397260273972602</v>
      </c>
      <c r="H287" s="1">
        <f t="shared" si="25"/>
        <v>1.1415525114155252</v>
      </c>
      <c r="I287" s="2">
        <f>Dynamisk!$C$15</f>
        <v>34.246575342465754</v>
      </c>
      <c r="J287" s="2">
        <f>F287/$F$4*Dynamisk!$C$16</f>
        <v>55.476413111009293</v>
      </c>
      <c r="K287" s="2">
        <f t="shared" si="26"/>
        <v>2.3115172129587207</v>
      </c>
      <c r="L287" s="2">
        <f>F287/$F$4*Dynamisk!$C$17</f>
        <v>69.345516388761624</v>
      </c>
      <c r="M287" s="2">
        <f>(F287/$F$4)*Dynamisk!$C$16+G287</f>
        <v>82.873673384981899</v>
      </c>
      <c r="N287" s="2">
        <f>Dynamisk!$C$20/365</f>
        <v>34.246575342465754</v>
      </c>
      <c r="O287" s="2">
        <f t="shared" si="27"/>
        <v>1.4269406392694064</v>
      </c>
      <c r="P287" s="2">
        <f>(F287/$F$4)*Dynamisk!$C$16+G287</f>
        <v>82.873673384981899</v>
      </c>
      <c r="Q287" s="2">
        <f t="shared" si="28"/>
        <v>117.12024872744766</v>
      </c>
      <c r="R287" s="17" t="e">
        <f>IF(P287&lt;=Dynamisk!$F$51,Data_kronologisk!P287,#N/A)</f>
        <v>#N/A</v>
      </c>
      <c r="S287" s="22">
        <f>IF(AND(P287&gt;=Dynamisk!$F$51,P287&lt;=Dynamisk!$F$50),P287,#N/A)</f>
        <v>82.873673384981899</v>
      </c>
      <c r="T287" s="22" t="e">
        <f>IF(AND(P287&gt;=Dynamisk!$F$50,P287&lt;=Dynamisk!$F$49),P287,#N/A)</f>
        <v>#N/A</v>
      </c>
      <c r="U287" s="23" t="e">
        <f>IF(P287&gt;=Dynamisk!$F$49,P287,#N/A)</f>
        <v>#N/A</v>
      </c>
      <c r="V287" s="17">
        <f>IF(Q287&gt;=Dynamisk!$F$41,Dynamisk!$F$41,Q287)</f>
        <v>74.703333321584452</v>
      </c>
      <c r="W287" s="22">
        <f>(IF(AND(Q287&gt;=Dynamisk!$F$41,Q287&lt;=Dynamisk!$F$40),Q287,(IF(Q287&gt;Dynamisk!$F$40,Dynamisk!$F$40,#N/A))))-V287</f>
        <v>42.416915405863207</v>
      </c>
      <c r="X287" s="22" t="e">
        <f>(IF(AND(Q287&gt;=Dynamisk!$F$40,Q287&lt;=Dynamisk!$F$39),Q287,(IF(Q287&gt;Dynamisk!$F$39,Dynamisk!$F$39,#N/A))))-W287-V287</f>
        <v>#N/A</v>
      </c>
      <c r="Y287" s="23" t="e">
        <f>(IF(AND(Q287&gt;=Dynamisk!$F$39,Q287&lt;=Dynamisk!$F$38),Q287,(IF(Q287&gt;Dynamisk!$F$38,Dynamisk!$F$38,#N/A))))-W287-V287-X287</f>
        <v>#N/A</v>
      </c>
      <c r="Z287" t="e">
        <f>IF(OR(Data_sæsontarif!D287=Dynamisk!$E$76,Data_sæsontarif!D287=Dynamisk!$E$77,Data_sæsontarif!D287=Dynamisk!$E$78,Data_sæsontarif!D287=Dynamisk!$E$79),Data_sæsontarif!M287,#N/A)</f>
        <v>#N/A</v>
      </c>
      <c r="AA287">
        <f>IF(OR(Data_sæsontarif!D287=Dynamisk!$E$72,Data_sæsontarif!D287=Dynamisk!$E$73,Data_sæsontarif!D287=Dynamisk!$E$74,Data_sæsontarif!D287=Dynamisk!$E$75),Data_sæsontarif!M287,#N/A)</f>
        <v>82.873673384981899</v>
      </c>
      <c r="AB287" t="e">
        <f>IF(OR(Data_sæsontarif!D287=Dynamisk!$E$68,Data_sæsontarif!D287=Dynamisk!$E$69,Data_sæsontarif!D287=Dynamisk!$E$70,Data_sæsontarif!D287=Dynamisk!$E$71),Data_sæsontarif!M287,#N/A)</f>
        <v>#N/A</v>
      </c>
    </row>
    <row r="288" spans="1:28" x14ac:dyDescent="0.15">
      <c r="A288">
        <v>282</v>
      </c>
      <c r="B288">
        <v>282</v>
      </c>
      <c r="C288" t="s">
        <v>337</v>
      </c>
      <c r="D288" t="str">
        <f t="shared" si="29"/>
        <v>10</v>
      </c>
      <c r="E288" s="1">
        <v>12.075000000000003</v>
      </c>
      <c r="F288" s="2">
        <f t="shared" si="24"/>
        <v>4.9249999999999972</v>
      </c>
      <c r="G288" s="1">
        <f>Dynamisk!$C$14</f>
        <v>27.397260273972602</v>
      </c>
      <c r="H288" s="1">
        <f t="shared" si="25"/>
        <v>1.1415525114155252</v>
      </c>
      <c r="I288" s="2">
        <f>Dynamisk!$C$15</f>
        <v>34.246575342465754</v>
      </c>
      <c r="J288" s="2">
        <f>F288/$F$4*Dynamisk!$C$16</f>
        <v>59.34219031421987</v>
      </c>
      <c r="K288" s="2">
        <f t="shared" si="26"/>
        <v>2.4725912630924944</v>
      </c>
      <c r="L288" s="2">
        <f>F288/$F$4*Dynamisk!$C$17</f>
        <v>74.177737892774829</v>
      </c>
      <c r="M288" s="2">
        <f>(F288/$F$4)*Dynamisk!$C$16+G288</f>
        <v>86.739450588192469</v>
      </c>
      <c r="N288" s="2">
        <f>Dynamisk!$C$20/365</f>
        <v>34.246575342465754</v>
      </c>
      <c r="O288" s="2">
        <f t="shared" si="27"/>
        <v>1.4269406392694064</v>
      </c>
      <c r="P288" s="2">
        <f>(F288/$F$4)*Dynamisk!$C$16+G288</f>
        <v>86.739450588192469</v>
      </c>
      <c r="Q288" s="2">
        <f t="shared" si="28"/>
        <v>120.98602593065823</v>
      </c>
      <c r="R288" s="17" t="e">
        <f>IF(P288&lt;=Dynamisk!$F$51,Data_kronologisk!P288,#N/A)</f>
        <v>#N/A</v>
      </c>
      <c r="S288" s="22">
        <f>IF(AND(P288&gt;=Dynamisk!$F$51,P288&lt;=Dynamisk!$F$50),P288,#N/A)</f>
        <v>86.739450588192469</v>
      </c>
      <c r="T288" s="22" t="e">
        <f>IF(AND(P288&gt;=Dynamisk!$F$50,P288&lt;=Dynamisk!$F$49),P288,#N/A)</f>
        <v>#N/A</v>
      </c>
      <c r="U288" s="23" t="e">
        <f>IF(P288&gt;=Dynamisk!$F$49,P288,#N/A)</f>
        <v>#N/A</v>
      </c>
      <c r="V288" s="17">
        <f>IF(Q288&gt;=Dynamisk!$F$41,Dynamisk!$F$41,Q288)</f>
        <v>74.703333321584452</v>
      </c>
      <c r="W288" s="22">
        <f>(IF(AND(Q288&gt;=Dynamisk!$F$41,Q288&lt;=Dynamisk!$F$40),Q288,(IF(Q288&gt;Dynamisk!$F$40,Dynamisk!$F$40,#N/A))))-V288</f>
        <v>46.282692609073777</v>
      </c>
      <c r="X288" s="22" t="e">
        <f>(IF(AND(Q288&gt;=Dynamisk!$F$40,Q288&lt;=Dynamisk!$F$39),Q288,(IF(Q288&gt;Dynamisk!$F$39,Dynamisk!$F$39,#N/A))))-W288-V288</f>
        <v>#N/A</v>
      </c>
      <c r="Y288" s="23" t="e">
        <f>(IF(AND(Q288&gt;=Dynamisk!$F$39,Q288&lt;=Dynamisk!$F$38),Q288,(IF(Q288&gt;Dynamisk!$F$38,Dynamisk!$F$38,#N/A))))-W288-V288-X288</f>
        <v>#N/A</v>
      </c>
      <c r="Z288" t="e">
        <f>IF(OR(Data_sæsontarif!D288=Dynamisk!$E$76,Data_sæsontarif!D288=Dynamisk!$E$77,Data_sæsontarif!D288=Dynamisk!$E$78,Data_sæsontarif!D288=Dynamisk!$E$79),Data_sæsontarif!M288,#N/A)</f>
        <v>#N/A</v>
      </c>
      <c r="AA288">
        <f>IF(OR(Data_sæsontarif!D288=Dynamisk!$E$72,Data_sæsontarif!D288=Dynamisk!$E$73,Data_sæsontarif!D288=Dynamisk!$E$74,Data_sæsontarif!D288=Dynamisk!$E$75),Data_sæsontarif!M288,#N/A)</f>
        <v>86.739450588192469</v>
      </c>
      <c r="AB288" t="e">
        <f>IF(OR(Data_sæsontarif!D288=Dynamisk!$E$68,Data_sæsontarif!D288=Dynamisk!$E$69,Data_sæsontarif!D288=Dynamisk!$E$70,Data_sæsontarif!D288=Dynamisk!$E$71),Data_sæsontarif!M288,#N/A)</f>
        <v>#N/A</v>
      </c>
    </row>
    <row r="289" spans="1:28" x14ac:dyDescent="0.15">
      <c r="A289">
        <v>283</v>
      </c>
      <c r="B289">
        <v>283</v>
      </c>
      <c r="C289" t="s">
        <v>338</v>
      </c>
      <c r="D289" t="str">
        <f t="shared" si="29"/>
        <v>10</v>
      </c>
      <c r="E289" s="1">
        <v>12.245833333333335</v>
      </c>
      <c r="F289" s="2">
        <f t="shared" si="24"/>
        <v>4.7541666666666647</v>
      </c>
      <c r="G289" s="1">
        <f>Dynamisk!$C$14</f>
        <v>27.397260273972602</v>
      </c>
      <c r="H289" s="1">
        <f t="shared" si="25"/>
        <v>1.1415525114155252</v>
      </c>
      <c r="I289" s="2">
        <f>Dynamisk!$C$15</f>
        <v>34.246575342465754</v>
      </c>
      <c r="J289" s="2">
        <f>F289/$F$4*Dynamisk!$C$16</f>
        <v>57.283789465757096</v>
      </c>
      <c r="K289" s="2">
        <f t="shared" si="26"/>
        <v>2.3868245610732122</v>
      </c>
      <c r="L289" s="2">
        <f>F289/$F$4*Dynamisk!$C$17</f>
        <v>71.604736832196366</v>
      </c>
      <c r="M289" s="2">
        <f>(F289/$F$4)*Dynamisk!$C$16+G289</f>
        <v>84.681049739729701</v>
      </c>
      <c r="N289" s="2">
        <f>Dynamisk!$C$20/365</f>
        <v>34.246575342465754</v>
      </c>
      <c r="O289" s="2">
        <f t="shared" si="27"/>
        <v>1.4269406392694064</v>
      </c>
      <c r="P289" s="2">
        <f>(F289/$F$4)*Dynamisk!$C$16+G289</f>
        <v>84.681049739729701</v>
      </c>
      <c r="Q289" s="2">
        <f t="shared" si="28"/>
        <v>118.92762508219545</v>
      </c>
      <c r="R289" s="17" t="e">
        <f>IF(P289&lt;=Dynamisk!$F$51,Data_kronologisk!P289,#N/A)</f>
        <v>#N/A</v>
      </c>
      <c r="S289" s="22">
        <f>IF(AND(P289&gt;=Dynamisk!$F$51,P289&lt;=Dynamisk!$F$50),P289,#N/A)</f>
        <v>84.681049739729701</v>
      </c>
      <c r="T289" s="22" t="e">
        <f>IF(AND(P289&gt;=Dynamisk!$F$50,P289&lt;=Dynamisk!$F$49),P289,#N/A)</f>
        <v>#N/A</v>
      </c>
      <c r="U289" s="23" t="e">
        <f>IF(P289&gt;=Dynamisk!$F$49,P289,#N/A)</f>
        <v>#N/A</v>
      </c>
      <c r="V289" s="17">
        <f>IF(Q289&gt;=Dynamisk!$F$41,Dynamisk!$F$41,Q289)</f>
        <v>74.703333321584452</v>
      </c>
      <c r="W289" s="22">
        <f>(IF(AND(Q289&gt;=Dynamisk!$F$41,Q289&lt;=Dynamisk!$F$40),Q289,(IF(Q289&gt;Dynamisk!$F$40,Dynamisk!$F$40,#N/A))))-V289</f>
        <v>44.224291760610996</v>
      </c>
      <c r="X289" s="22" t="e">
        <f>(IF(AND(Q289&gt;=Dynamisk!$F$40,Q289&lt;=Dynamisk!$F$39),Q289,(IF(Q289&gt;Dynamisk!$F$39,Dynamisk!$F$39,#N/A))))-W289-V289</f>
        <v>#N/A</v>
      </c>
      <c r="Y289" s="23" t="e">
        <f>(IF(AND(Q289&gt;=Dynamisk!$F$39,Q289&lt;=Dynamisk!$F$38),Q289,(IF(Q289&gt;Dynamisk!$F$38,Dynamisk!$F$38,#N/A))))-W289-V289-X289</f>
        <v>#N/A</v>
      </c>
      <c r="Z289" t="e">
        <f>IF(OR(Data_sæsontarif!D289=Dynamisk!$E$76,Data_sæsontarif!D289=Dynamisk!$E$77,Data_sæsontarif!D289=Dynamisk!$E$78,Data_sæsontarif!D289=Dynamisk!$E$79),Data_sæsontarif!M289,#N/A)</f>
        <v>#N/A</v>
      </c>
      <c r="AA289">
        <f>IF(OR(Data_sæsontarif!D289=Dynamisk!$E$72,Data_sæsontarif!D289=Dynamisk!$E$73,Data_sæsontarif!D289=Dynamisk!$E$74,Data_sæsontarif!D289=Dynamisk!$E$75),Data_sæsontarif!M289,#N/A)</f>
        <v>84.681049739729701</v>
      </c>
      <c r="AB289" t="e">
        <f>IF(OR(Data_sæsontarif!D289=Dynamisk!$E$68,Data_sæsontarif!D289=Dynamisk!$E$69,Data_sæsontarif!D289=Dynamisk!$E$70,Data_sæsontarif!D289=Dynamisk!$E$71),Data_sæsontarif!M289,#N/A)</f>
        <v>#N/A</v>
      </c>
    </row>
    <row r="290" spans="1:28" x14ac:dyDescent="0.15">
      <c r="A290">
        <v>284</v>
      </c>
      <c r="B290">
        <v>284</v>
      </c>
      <c r="C290" t="s">
        <v>339</v>
      </c>
      <c r="D290" t="str">
        <f t="shared" si="29"/>
        <v>10</v>
      </c>
      <c r="E290" s="1">
        <v>13.362500000000004</v>
      </c>
      <c r="F290" s="2">
        <f t="shared" si="24"/>
        <v>3.6374999999999957</v>
      </c>
      <c r="G290" s="1">
        <f>Dynamisk!$C$14</f>
        <v>27.397260273972602</v>
      </c>
      <c r="H290" s="1">
        <f t="shared" si="25"/>
        <v>1.1415525114155252</v>
      </c>
      <c r="I290" s="2">
        <f>Dynamisk!$C$15</f>
        <v>34.246575342465754</v>
      </c>
      <c r="J290" s="2">
        <f>F290/$F$4*Dynamisk!$C$16</f>
        <v>43.828876602634452</v>
      </c>
      <c r="K290" s="2">
        <f t="shared" si="26"/>
        <v>1.8262031917764354</v>
      </c>
      <c r="L290" s="2">
        <f>F290/$F$4*Dynamisk!$C$17</f>
        <v>54.786095753293061</v>
      </c>
      <c r="M290" s="2">
        <f>(F290/$F$4)*Dynamisk!$C$16+G290</f>
        <v>71.226136876607058</v>
      </c>
      <c r="N290" s="2">
        <f>Dynamisk!$C$20/365</f>
        <v>34.246575342465754</v>
      </c>
      <c r="O290" s="2">
        <f t="shared" si="27"/>
        <v>1.4269406392694064</v>
      </c>
      <c r="P290" s="2">
        <f>(F290/$F$4)*Dynamisk!$C$16+G290</f>
        <v>71.226136876607058</v>
      </c>
      <c r="Q290" s="2">
        <f t="shared" si="28"/>
        <v>105.4727122190728</v>
      </c>
      <c r="R290" s="17" t="e">
        <f>IF(P290&lt;=Dynamisk!$F$51,Data_kronologisk!P290,#N/A)</f>
        <v>#N/A</v>
      </c>
      <c r="S290" s="22">
        <f>IF(AND(P290&gt;=Dynamisk!$F$51,P290&lt;=Dynamisk!$F$50),P290,#N/A)</f>
        <v>71.226136876607058</v>
      </c>
      <c r="T290" s="22" t="e">
        <f>IF(AND(P290&gt;=Dynamisk!$F$50,P290&lt;=Dynamisk!$F$49),P290,#N/A)</f>
        <v>#N/A</v>
      </c>
      <c r="U290" s="23" t="e">
        <f>IF(P290&gt;=Dynamisk!$F$49,P290,#N/A)</f>
        <v>#N/A</v>
      </c>
      <c r="V290" s="17">
        <f>IF(Q290&gt;=Dynamisk!$F$41,Dynamisk!$F$41,Q290)</f>
        <v>74.703333321584452</v>
      </c>
      <c r="W290" s="22">
        <f>(IF(AND(Q290&gt;=Dynamisk!$F$41,Q290&lt;=Dynamisk!$F$40),Q290,(IF(Q290&gt;Dynamisk!$F$40,Dynamisk!$F$40,#N/A))))-V290</f>
        <v>30.769378897488352</v>
      </c>
      <c r="X290" s="22" t="e">
        <f>(IF(AND(Q290&gt;=Dynamisk!$F$40,Q290&lt;=Dynamisk!$F$39),Q290,(IF(Q290&gt;Dynamisk!$F$39,Dynamisk!$F$39,#N/A))))-W290-V290</f>
        <v>#N/A</v>
      </c>
      <c r="Y290" s="23" t="e">
        <f>(IF(AND(Q290&gt;=Dynamisk!$F$39,Q290&lt;=Dynamisk!$F$38),Q290,(IF(Q290&gt;Dynamisk!$F$38,Dynamisk!$F$38,#N/A))))-W290-V290-X290</f>
        <v>#N/A</v>
      </c>
      <c r="Z290" t="e">
        <f>IF(OR(Data_sæsontarif!D290=Dynamisk!$E$76,Data_sæsontarif!D290=Dynamisk!$E$77,Data_sæsontarif!D290=Dynamisk!$E$78,Data_sæsontarif!D290=Dynamisk!$E$79),Data_sæsontarif!M290,#N/A)</f>
        <v>#N/A</v>
      </c>
      <c r="AA290">
        <f>IF(OR(Data_sæsontarif!D290=Dynamisk!$E$72,Data_sæsontarif!D290=Dynamisk!$E$73,Data_sæsontarif!D290=Dynamisk!$E$74,Data_sæsontarif!D290=Dynamisk!$E$75),Data_sæsontarif!M290,#N/A)</f>
        <v>71.226136876607058</v>
      </c>
      <c r="AB290" t="e">
        <f>IF(OR(Data_sæsontarif!D290=Dynamisk!$E$68,Data_sæsontarif!D290=Dynamisk!$E$69,Data_sæsontarif!D290=Dynamisk!$E$70,Data_sæsontarif!D290=Dynamisk!$E$71),Data_sæsontarif!M290,#N/A)</f>
        <v>#N/A</v>
      </c>
    </row>
    <row r="291" spans="1:28" x14ac:dyDescent="0.15">
      <c r="A291">
        <v>285</v>
      </c>
      <c r="B291">
        <v>285</v>
      </c>
      <c r="C291" t="s">
        <v>340</v>
      </c>
      <c r="D291" t="str">
        <f t="shared" si="29"/>
        <v>10</v>
      </c>
      <c r="E291" s="1">
        <v>12.495833333333335</v>
      </c>
      <c r="F291" s="2">
        <f t="shared" si="24"/>
        <v>4.5041666666666647</v>
      </c>
      <c r="G291" s="1">
        <f>Dynamisk!$C$14</f>
        <v>27.397260273972602</v>
      </c>
      <c r="H291" s="1">
        <f t="shared" si="25"/>
        <v>1.1415525114155252</v>
      </c>
      <c r="I291" s="2">
        <f>Dynamisk!$C$15</f>
        <v>34.246575342465754</v>
      </c>
      <c r="J291" s="2">
        <f>F291/$F$4*Dynamisk!$C$16</f>
        <v>54.271495541177401</v>
      </c>
      <c r="K291" s="2">
        <f t="shared" si="26"/>
        <v>2.2613123142157252</v>
      </c>
      <c r="L291" s="2">
        <f>F291/$F$4*Dynamisk!$C$17</f>
        <v>67.839369426471762</v>
      </c>
      <c r="M291" s="2">
        <f>(F291/$F$4)*Dynamisk!$C$16+G291</f>
        <v>81.668755815150007</v>
      </c>
      <c r="N291" s="2">
        <f>Dynamisk!$C$20/365</f>
        <v>34.246575342465754</v>
      </c>
      <c r="O291" s="2">
        <f t="shared" si="27"/>
        <v>1.4269406392694064</v>
      </c>
      <c r="P291" s="2">
        <f>(F291/$F$4)*Dynamisk!$C$16+G291</f>
        <v>81.668755815150007</v>
      </c>
      <c r="Q291" s="2">
        <f t="shared" si="28"/>
        <v>115.91533115761577</v>
      </c>
      <c r="R291" s="17" t="e">
        <f>IF(P291&lt;=Dynamisk!$F$51,Data_kronologisk!P291,#N/A)</f>
        <v>#N/A</v>
      </c>
      <c r="S291" s="22">
        <f>IF(AND(P291&gt;=Dynamisk!$F$51,P291&lt;=Dynamisk!$F$50),P291,#N/A)</f>
        <v>81.668755815150007</v>
      </c>
      <c r="T291" s="22" t="e">
        <f>IF(AND(P291&gt;=Dynamisk!$F$50,P291&lt;=Dynamisk!$F$49),P291,#N/A)</f>
        <v>#N/A</v>
      </c>
      <c r="U291" s="23" t="e">
        <f>IF(P291&gt;=Dynamisk!$F$49,P291,#N/A)</f>
        <v>#N/A</v>
      </c>
      <c r="V291" s="17">
        <f>IF(Q291&gt;=Dynamisk!$F$41,Dynamisk!$F$41,Q291)</f>
        <v>74.703333321584452</v>
      </c>
      <c r="W291" s="22">
        <f>(IF(AND(Q291&gt;=Dynamisk!$F$41,Q291&lt;=Dynamisk!$F$40),Q291,(IF(Q291&gt;Dynamisk!$F$40,Dynamisk!$F$40,#N/A))))-V291</f>
        <v>41.211997836031316</v>
      </c>
      <c r="X291" s="22" t="e">
        <f>(IF(AND(Q291&gt;=Dynamisk!$F$40,Q291&lt;=Dynamisk!$F$39),Q291,(IF(Q291&gt;Dynamisk!$F$39,Dynamisk!$F$39,#N/A))))-W291-V291</f>
        <v>#N/A</v>
      </c>
      <c r="Y291" s="23" t="e">
        <f>(IF(AND(Q291&gt;=Dynamisk!$F$39,Q291&lt;=Dynamisk!$F$38),Q291,(IF(Q291&gt;Dynamisk!$F$38,Dynamisk!$F$38,#N/A))))-W291-V291-X291</f>
        <v>#N/A</v>
      </c>
      <c r="Z291" t="e">
        <f>IF(OR(Data_sæsontarif!D291=Dynamisk!$E$76,Data_sæsontarif!D291=Dynamisk!$E$77,Data_sæsontarif!D291=Dynamisk!$E$78,Data_sæsontarif!D291=Dynamisk!$E$79),Data_sæsontarif!M291,#N/A)</f>
        <v>#N/A</v>
      </c>
      <c r="AA291">
        <f>IF(OR(Data_sæsontarif!D291=Dynamisk!$E$72,Data_sæsontarif!D291=Dynamisk!$E$73,Data_sæsontarif!D291=Dynamisk!$E$74,Data_sæsontarif!D291=Dynamisk!$E$75),Data_sæsontarif!M291,#N/A)</f>
        <v>81.668755815150007</v>
      </c>
      <c r="AB291" t="e">
        <f>IF(OR(Data_sæsontarif!D291=Dynamisk!$E$68,Data_sæsontarif!D291=Dynamisk!$E$69,Data_sæsontarif!D291=Dynamisk!$E$70,Data_sæsontarif!D291=Dynamisk!$E$71),Data_sæsontarif!M291,#N/A)</f>
        <v>#N/A</v>
      </c>
    </row>
    <row r="292" spans="1:28" x14ac:dyDescent="0.15">
      <c r="A292">
        <v>286</v>
      </c>
      <c r="B292">
        <v>286</v>
      </c>
      <c r="C292" t="s">
        <v>341</v>
      </c>
      <c r="D292" t="str">
        <f t="shared" si="29"/>
        <v>10</v>
      </c>
      <c r="E292" s="1">
        <v>13.574999999999996</v>
      </c>
      <c r="F292" s="2">
        <f t="shared" si="24"/>
        <v>3.4250000000000043</v>
      </c>
      <c r="G292" s="1">
        <f>Dynamisk!$C$14</f>
        <v>27.397260273972602</v>
      </c>
      <c r="H292" s="1">
        <f t="shared" si="25"/>
        <v>1.1415525114155252</v>
      </c>
      <c r="I292" s="2">
        <f>Dynamisk!$C$15</f>
        <v>34.246575342465754</v>
      </c>
      <c r="J292" s="2">
        <f>F292/$F$4*Dynamisk!$C$16</f>
        <v>41.268426766741811</v>
      </c>
      <c r="K292" s="2">
        <f t="shared" si="26"/>
        <v>1.7195177819475755</v>
      </c>
      <c r="L292" s="2">
        <f>F292/$F$4*Dynamisk!$C$17</f>
        <v>51.585533458427271</v>
      </c>
      <c r="M292" s="2">
        <f>(F292/$F$4)*Dynamisk!$C$16+G292</f>
        <v>68.665687040714417</v>
      </c>
      <c r="N292" s="2">
        <f>Dynamisk!$C$20/365</f>
        <v>34.246575342465754</v>
      </c>
      <c r="O292" s="2">
        <f t="shared" si="27"/>
        <v>1.4269406392694064</v>
      </c>
      <c r="P292" s="2">
        <f>(F292/$F$4)*Dynamisk!$C$16+G292</f>
        <v>68.665687040714417</v>
      </c>
      <c r="Q292" s="2">
        <f t="shared" si="28"/>
        <v>102.91226238318018</v>
      </c>
      <c r="R292" s="17" t="e">
        <f>IF(P292&lt;=Dynamisk!$F$51,Data_kronologisk!P292,#N/A)</f>
        <v>#N/A</v>
      </c>
      <c r="S292" s="22">
        <f>IF(AND(P292&gt;=Dynamisk!$F$51,P292&lt;=Dynamisk!$F$50),P292,#N/A)</f>
        <v>68.665687040714417</v>
      </c>
      <c r="T292" s="22" t="e">
        <f>IF(AND(P292&gt;=Dynamisk!$F$50,P292&lt;=Dynamisk!$F$49),P292,#N/A)</f>
        <v>#N/A</v>
      </c>
      <c r="U292" s="23" t="e">
        <f>IF(P292&gt;=Dynamisk!$F$49,P292,#N/A)</f>
        <v>#N/A</v>
      </c>
      <c r="V292" s="17">
        <f>IF(Q292&gt;=Dynamisk!$F$41,Dynamisk!$F$41,Q292)</f>
        <v>74.703333321584452</v>
      </c>
      <c r="W292" s="22">
        <f>(IF(AND(Q292&gt;=Dynamisk!$F$41,Q292&lt;=Dynamisk!$F$40),Q292,(IF(Q292&gt;Dynamisk!$F$40,Dynamisk!$F$40,#N/A))))-V292</f>
        <v>28.208929061595725</v>
      </c>
      <c r="X292" s="22" t="e">
        <f>(IF(AND(Q292&gt;=Dynamisk!$F$40,Q292&lt;=Dynamisk!$F$39),Q292,(IF(Q292&gt;Dynamisk!$F$39,Dynamisk!$F$39,#N/A))))-W292-V292</f>
        <v>#N/A</v>
      </c>
      <c r="Y292" s="23" t="e">
        <f>(IF(AND(Q292&gt;=Dynamisk!$F$39,Q292&lt;=Dynamisk!$F$38),Q292,(IF(Q292&gt;Dynamisk!$F$38,Dynamisk!$F$38,#N/A))))-W292-V292-X292</f>
        <v>#N/A</v>
      </c>
      <c r="Z292" t="e">
        <f>IF(OR(Data_sæsontarif!D292=Dynamisk!$E$76,Data_sæsontarif!D292=Dynamisk!$E$77,Data_sæsontarif!D292=Dynamisk!$E$78,Data_sæsontarif!D292=Dynamisk!$E$79),Data_sæsontarif!M292,#N/A)</f>
        <v>#N/A</v>
      </c>
      <c r="AA292">
        <f>IF(OR(Data_sæsontarif!D292=Dynamisk!$E$72,Data_sæsontarif!D292=Dynamisk!$E$73,Data_sæsontarif!D292=Dynamisk!$E$74,Data_sæsontarif!D292=Dynamisk!$E$75),Data_sæsontarif!M292,#N/A)</f>
        <v>68.665687040714417</v>
      </c>
      <c r="AB292" t="e">
        <f>IF(OR(Data_sæsontarif!D292=Dynamisk!$E$68,Data_sæsontarif!D292=Dynamisk!$E$69,Data_sæsontarif!D292=Dynamisk!$E$70,Data_sæsontarif!D292=Dynamisk!$E$71),Data_sæsontarif!M292,#N/A)</f>
        <v>#N/A</v>
      </c>
    </row>
    <row r="293" spans="1:28" x14ac:dyDescent="0.15">
      <c r="A293">
        <v>287</v>
      </c>
      <c r="B293">
        <v>287</v>
      </c>
      <c r="C293" t="s">
        <v>342</v>
      </c>
      <c r="D293" t="str">
        <f t="shared" si="29"/>
        <v>10</v>
      </c>
      <c r="E293" s="1">
        <v>11.833333333333334</v>
      </c>
      <c r="F293" s="2">
        <f t="shared" si="24"/>
        <v>5.1666666666666661</v>
      </c>
      <c r="G293" s="1">
        <f>Dynamisk!$C$14</f>
        <v>27.397260273972602</v>
      </c>
      <c r="H293" s="1">
        <f t="shared" si="25"/>
        <v>1.1415525114155252</v>
      </c>
      <c r="I293" s="2">
        <f>Dynamisk!$C$15</f>
        <v>34.246575342465754</v>
      </c>
      <c r="J293" s="2">
        <f>F293/$F$4*Dynamisk!$C$16</f>
        <v>62.254074441313598</v>
      </c>
      <c r="K293" s="2">
        <f t="shared" si="26"/>
        <v>2.5939197683880666</v>
      </c>
      <c r="L293" s="2">
        <f>F293/$F$4*Dynamisk!$C$17</f>
        <v>77.817593051641992</v>
      </c>
      <c r="M293" s="2">
        <f>(F293/$F$4)*Dynamisk!$C$16+G293</f>
        <v>89.651334715286197</v>
      </c>
      <c r="N293" s="2">
        <f>Dynamisk!$C$20/365</f>
        <v>34.246575342465754</v>
      </c>
      <c r="O293" s="2">
        <f t="shared" si="27"/>
        <v>1.4269406392694064</v>
      </c>
      <c r="P293" s="2">
        <f>(F293/$F$4)*Dynamisk!$C$16+G293</f>
        <v>89.651334715286197</v>
      </c>
      <c r="Q293" s="2">
        <f t="shared" si="28"/>
        <v>123.89791005775194</v>
      </c>
      <c r="R293" s="17" t="e">
        <f>IF(P293&lt;=Dynamisk!$F$51,Data_kronologisk!P293,#N/A)</f>
        <v>#N/A</v>
      </c>
      <c r="S293" s="22">
        <f>IF(AND(P293&gt;=Dynamisk!$F$51,P293&lt;=Dynamisk!$F$50),P293,#N/A)</f>
        <v>89.651334715286197</v>
      </c>
      <c r="T293" s="22" t="e">
        <f>IF(AND(P293&gt;=Dynamisk!$F$50,P293&lt;=Dynamisk!$F$49),P293,#N/A)</f>
        <v>#N/A</v>
      </c>
      <c r="U293" s="23" t="e">
        <f>IF(P293&gt;=Dynamisk!$F$49,P293,#N/A)</f>
        <v>#N/A</v>
      </c>
      <c r="V293" s="17">
        <f>IF(Q293&gt;=Dynamisk!$F$41,Dynamisk!$F$41,Q293)</f>
        <v>74.703333321584452</v>
      </c>
      <c r="W293" s="22">
        <f>(IF(AND(Q293&gt;=Dynamisk!$F$41,Q293&lt;=Dynamisk!$F$40),Q293,(IF(Q293&gt;Dynamisk!$F$40,Dynamisk!$F$40,#N/A))))-V293</f>
        <v>49.194576736167491</v>
      </c>
      <c r="X293" s="22" t="e">
        <f>(IF(AND(Q293&gt;=Dynamisk!$F$40,Q293&lt;=Dynamisk!$F$39),Q293,(IF(Q293&gt;Dynamisk!$F$39,Dynamisk!$F$39,#N/A))))-W293-V293</f>
        <v>#N/A</v>
      </c>
      <c r="Y293" s="23" t="e">
        <f>(IF(AND(Q293&gt;=Dynamisk!$F$39,Q293&lt;=Dynamisk!$F$38),Q293,(IF(Q293&gt;Dynamisk!$F$38,Dynamisk!$F$38,#N/A))))-W293-V293-X293</f>
        <v>#N/A</v>
      </c>
      <c r="Z293" t="e">
        <f>IF(OR(Data_sæsontarif!D293=Dynamisk!$E$76,Data_sæsontarif!D293=Dynamisk!$E$77,Data_sæsontarif!D293=Dynamisk!$E$78,Data_sæsontarif!D293=Dynamisk!$E$79),Data_sæsontarif!M293,#N/A)</f>
        <v>#N/A</v>
      </c>
      <c r="AA293">
        <f>IF(OR(Data_sæsontarif!D293=Dynamisk!$E$72,Data_sæsontarif!D293=Dynamisk!$E$73,Data_sæsontarif!D293=Dynamisk!$E$74,Data_sæsontarif!D293=Dynamisk!$E$75),Data_sæsontarif!M293,#N/A)</f>
        <v>89.651334715286197</v>
      </c>
      <c r="AB293" t="e">
        <f>IF(OR(Data_sæsontarif!D293=Dynamisk!$E$68,Data_sæsontarif!D293=Dynamisk!$E$69,Data_sæsontarif!D293=Dynamisk!$E$70,Data_sæsontarif!D293=Dynamisk!$E$71),Data_sæsontarif!M293,#N/A)</f>
        <v>#N/A</v>
      </c>
    </row>
    <row r="294" spans="1:28" x14ac:dyDescent="0.15">
      <c r="A294">
        <v>288</v>
      </c>
      <c r="B294">
        <v>288</v>
      </c>
      <c r="C294" t="s">
        <v>343</v>
      </c>
      <c r="D294" t="str">
        <f t="shared" si="29"/>
        <v>10</v>
      </c>
      <c r="E294" s="1">
        <v>10.908333333333333</v>
      </c>
      <c r="F294" s="2">
        <f t="shared" si="24"/>
        <v>6.0916666666666668</v>
      </c>
      <c r="G294" s="1">
        <f>Dynamisk!$C$14</f>
        <v>27.397260273972602</v>
      </c>
      <c r="H294" s="1">
        <f t="shared" si="25"/>
        <v>1.1415525114155252</v>
      </c>
      <c r="I294" s="2">
        <f>Dynamisk!$C$15</f>
        <v>34.246575342465754</v>
      </c>
      <c r="J294" s="2">
        <f>F294/$F$4*Dynamisk!$C$16</f>
        <v>73.39956196225846</v>
      </c>
      <c r="K294" s="2">
        <f t="shared" si="26"/>
        <v>3.0583150817607692</v>
      </c>
      <c r="L294" s="2">
        <f>F294/$F$4*Dynamisk!$C$17</f>
        <v>91.749452452823078</v>
      </c>
      <c r="M294" s="2">
        <f>(F294/$F$4)*Dynamisk!$C$16+G294</f>
        <v>100.79682223623107</v>
      </c>
      <c r="N294" s="2">
        <f>Dynamisk!$C$20/365</f>
        <v>34.246575342465754</v>
      </c>
      <c r="O294" s="2">
        <f t="shared" si="27"/>
        <v>1.4269406392694064</v>
      </c>
      <c r="P294" s="2">
        <f>(F294/$F$4)*Dynamisk!$C$16+G294</f>
        <v>100.79682223623107</v>
      </c>
      <c r="Q294" s="2">
        <f t="shared" si="28"/>
        <v>135.04339757869681</v>
      </c>
      <c r="R294" s="17" t="e">
        <f>IF(P294&lt;=Dynamisk!$F$51,Data_kronologisk!P294,#N/A)</f>
        <v>#N/A</v>
      </c>
      <c r="S294" s="22">
        <f>IF(AND(P294&gt;=Dynamisk!$F$51,P294&lt;=Dynamisk!$F$50),P294,#N/A)</f>
        <v>100.79682223623107</v>
      </c>
      <c r="T294" s="22" t="e">
        <f>IF(AND(P294&gt;=Dynamisk!$F$50,P294&lt;=Dynamisk!$F$49),P294,#N/A)</f>
        <v>#N/A</v>
      </c>
      <c r="U294" s="23" t="e">
        <f>IF(P294&gt;=Dynamisk!$F$49,P294,#N/A)</f>
        <v>#N/A</v>
      </c>
      <c r="V294" s="17">
        <f>IF(Q294&gt;=Dynamisk!$F$41,Dynamisk!$F$41,Q294)</f>
        <v>74.703333321584452</v>
      </c>
      <c r="W294" s="22">
        <f>(IF(AND(Q294&gt;=Dynamisk!$F$41,Q294&lt;=Dynamisk!$F$40),Q294,(IF(Q294&gt;Dynamisk!$F$40,Dynamisk!$F$40,#N/A))))-V294</f>
        <v>60.34006425711236</v>
      </c>
      <c r="X294" s="22" t="e">
        <f>(IF(AND(Q294&gt;=Dynamisk!$F$40,Q294&lt;=Dynamisk!$F$39),Q294,(IF(Q294&gt;Dynamisk!$F$39,Dynamisk!$F$39,#N/A))))-W294-V294</f>
        <v>#N/A</v>
      </c>
      <c r="Y294" s="23" t="e">
        <f>(IF(AND(Q294&gt;=Dynamisk!$F$39,Q294&lt;=Dynamisk!$F$38),Q294,(IF(Q294&gt;Dynamisk!$F$38,Dynamisk!$F$38,#N/A))))-W294-V294-X294</f>
        <v>#N/A</v>
      </c>
      <c r="Z294" t="e">
        <f>IF(OR(Data_sæsontarif!D294=Dynamisk!$E$76,Data_sæsontarif!D294=Dynamisk!$E$77,Data_sæsontarif!D294=Dynamisk!$E$78,Data_sæsontarif!D294=Dynamisk!$E$79),Data_sæsontarif!M294,#N/A)</f>
        <v>#N/A</v>
      </c>
      <c r="AA294">
        <f>IF(OR(Data_sæsontarif!D294=Dynamisk!$E$72,Data_sæsontarif!D294=Dynamisk!$E$73,Data_sæsontarif!D294=Dynamisk!$E$74,Data_sæsontarif!D294=Dynamisk!$E$75),Data_sæsontarif!M294,#N/A)</f>
        <v>100.79682223623107</v>
      </c>
      <c r="AB294" t="e">
        <f>IF(OR(Data_sæsontarif!D294=Dynamisk!$E$68,Data_sæsontarif!D294=Dynamisk!$E$69,Data_sæsontarif!D294=Dynamisk!$E$70,Data_sæsontarif!D294=Dynamisk!$E$71),Data_sæsontarif!M294,#N/A)</f>
        <v>#N/A</v>
      </c>
    </row>
    <row r="295" spans="1:28" x14ac:dyDescent="0.15">
      <c r="A295">
        <v>289</v>
      </c>
      <c r="B295">
        <v>289</v>
      </c>
      <c r="C295" t="s">
        <v>344</v>
      </c>
      <c r="D295" t="str">
        <f t="shared" si="29"/>
        <v>10</v>
      </c>
      <c r="E295" s="1">
        <v>9.6833333333333353</v>
      </c>
      <c r="F295" s="2">
        <f t="shared" si="24"/>
        <v>7.3166666666666647</v>
      </c>
      <c r="G295" s="1">
        <f>Dynamisk!$C$14</f>
        <v>27.397260273972602</v>
      </c>
      <c r="H295" s="1">
        <f t="shared" si="25"/>
        <v>1.1415525114155252</v>
      </c>
      <c r="I295" s="2">
        <f>Dynamisk!$C$15</f>
        <v>34.246575342465754</v>
      </c>
      <c r="J295" s="2">
        <f>F295/$F$4*Dynamisk!$C$16</f>
        <v>88.159802192698919</v>
      </c>
      <c r="K295" s="2">
        <f t="shared" si="26"/>
        <v>3.6733250913624551</v>
      </c>
      <c r="L295" s="2">
        <f>F295/$F$4*Dynamisk!$C$17</f>
        <v>110.19975274087365</v>
      </c>
      <c r="M295" s="2">
        <f>(F295/$F$4)*Dynamisk!$C$16+G295</f>
        <v>115.55706246667152</v>
      </c>
      <c r="N295" s="2">
        <f>Dynamisk!$C$20/365</f>
        <v>34.246575342465754</v>
      </c>
      <c r="O295" s="2">
        <f t="shared" si="27"/>
        <v>1.4269406392694064</v>
      </c>
      <c r="P295" s="2">
        <f>(F295/$F$4)*Dynamisk!$C$16+G295</f>
        <v>115.55706246667152</v>
      </c>
      <c r="Q295" s="2">
        <f t="shared" si="28"/>
        <v>149.80363780913726</v>
      </c>
      <c r="R295" s="17" t="e">
        <f>IF(P295&lt;=Dynamisk!$F$51,Data_kronologisk!P295,#N/A)</f>
        <v>#N/A</v>
      </c>
      <c r="S295" s="22">
        <f>IF(AND(P295&gt;=Dynamisk!$F$51,P295&lt;=Dynamisk!$F$50),P295,#N/A)</f>
        <v>115.55706246667152</v>
      </c>
      <c r="T295" s="22" t="e">
        <f>IF(AND(P295&gt;=Dynamisk!$F$50,P295&lt;=Dynamisk!$F$49),P295,#N/A)</f>
        <v>#N/A</v>
      </c>
      <c r="U295" s="23" t="e">
        <f>IF(P295&gt;=Dynamisk!$F$49,P295,#N/A)</f>
        <v>#N/A</v>
      </c>
      <c r="V295" s="17">
        <f>IF(Q295&gt;=Dynamisk!$F$41,Dynamisk!$F$41,Q295)</f>
        <v>74.703333321584452</v>
      </c>
      <c r="W295" s="22">
        <f>(IF(AND(Q295&gt;=Dynamisk!$F$41,Q295&lt;=Dynamisk!$F$40),Q295,(IF(Q295&gt;Dynamisk!$F$40,Dynamisk!$F$40,#N/A))))-V295</f>
        <v>75.100304487552805</v>
      </c>
      <c r="X295" s="22" t="e">
        <f>(IF(AND(Q295&gt;=Dynamisk!$F$40,Q295&lt;=Dynamisk!$F$39),Q295,(IF(Q295&gt;Dynamisk!$F$39,Dynamisk!$F$39,#N/A))))-W295-V295</f>
        <v>#N/A</v>
      </c>
      <c r="Y295" s="23" t="e">
        <f>(IF(AND(Q295&gt;=Dynamisk!$F$39,Q295&lt;=Dynamisk!$F$38),Q295,(IF(Q295&gt;Dynamisk!$F$38,Dynamisk!$F$38,#N/A))))-W295-V295-X295</f>
        <v>#N/A</v>
      </c>
      <c r="Z295" t="e">
        <f>IF(OR(Data_sæsontarif!D295=Dynamisk!$E$76,Data_sæsontarif!D295=Dynamisk!$E$77,Data_sæsontarif!D295=Dynamisk!$E$78,Data_sæsontarif!D295=Dynamisk!$E$79),Data_sæsontarif!M295,#N/A)</f>
        <v>#N/A</v>
      </c>
      <c r="AA295">
        <f>IF(OR(Data_sæsontarif!D295=Dynamisk!$E$72,Data_sæsontarif!D295=Dynamisk!$E$73,Data_sæsontarif!D295=Dynamisk!$E$74,Data_sæsontarif!D295=Dynamisk!$E$75),Data_sæsontarif!M295,#N/A)</f>
        <v>115.55706246667152</v>
      </c>
      <c r="AB295" t="e">
        <f>IF(OR(Data_sæsontarif!D295=Dynamisk!$E$68,Data_sæsontarif!D295=Dynamisk!$E$69,Data_sæsontarif!D295=Dynamisk!$E$70,Data_sæsontarif!D295=Dynamisk!$E$71),Data_sæsontarif!M295,#N/A)</f>
        <v>#N/A</v>
      </c>
    </row>
    <row r="296" spans="1:28" x14ac:dyDescent="0.15">
      <c r="A296">
        <v>290</v>
      </c>
      <c r="B296">
        <v>290</v>
      </c>
      <c r="C296" t="s">
        <v>345</v>
      </c>
      <c r="D296" t="str">
        <f t="shared" si="29"/>
        <v>10</v>
      </c>
      <c r="E296" s="1">
        <v>9.0083333333333346</v>
      </c>
      <c r="F296" s="2">
        <f t="shared" si="24"/>
        <v>7.9916666666666654</v>
      </c>
      <c r="G296" s="1">
        <f>Dynamisk!$C$14</f>
        <v>27.397260273972602</v>
      </c>
      <c r="H296" s="1">
        <f t="shared" si="25"/>
        <v>1.1415525114155252</v>
      </c>
      <c r="I296" s="2">
        <f>Dynamisk!$C$15</f>
        <v>34.246575342465754</v>
      </c>
      <c r="J296" s="2">
        <f>F296/$F$4*Dynamisk!$C$16</f>
        <v>96.292995789064094</v>
      </c>
      <c r="K296" s="2">
        <f t="shared" si="26"/>
        <v>4.0122081578776703</v>
      </c>
      <c r="L296" s="2">
        <f>F296/$F$4*Dynamisk!$C$17</f>
        <v>120.36624473633012</v>
      </c>
      <c r="M296" s="2">
        <f>(F296/$F$4)*Dynamisk!$C$16+G296</f>
        <v>123.6902560630367</v>
      </c>
      <c r="N296" s="2">
        <f>Dynamisk!$C$20/365</f>
        <v>34.246575342465754</v>
      </c>
      <c r="O296" s="2">
        <f t="shared" si="27"/>
        <v>1.4269406392694064</v>
      </c>
      <c r="P296" s="2">
        <f>(F296/$F$4)*Dynamisk!$C$16+G296</f>
        <v>123.6902560630367</v>
      </c>
      <c r="Q296" s="2">
        <f t="shared" si="28"/>
        <v>157.93683140550243</v>
      </c>
      <c r="R296" s="17" t="e">
        <f>IF(P296&lt;=Dynamisk!$F$51,Data_kronologisk!P296,#N/A)</f>
        <v>#N/A</v>
      </c>
      <c r="S296" s="22">
        <f>IF(AND(P296&gt;=Dynamisk!$F$51,P296&lt;=Dynamisk!$F$50),P296,#N/A)</f>
        <v>123.6902560630367</v>
      </c>
      <c r="T296" s="22" t="e">
        <f>IF(AND(P296&gt;=Dynamisk!$F$50,P296&lt;=Dynamisk!$F$49),P296,#N/A)</f>
        <v>#N/A</v>
      </c>
      <c r="U296" s="23" t="e">
        <f>IF(P296&gt;=Dynamisk!$F$49,P296,#N/A)</f>
        <v>#N/A</v>
      </c>
      <c r="V296" s="17">
        <f>IF(Q296&gt;=Dynamisk!$F$41,Dynamisk!$F$41,Q296)</f>
        <v>74.703333321584452</v>
      </c>
      <c r="W296" s="22">
        <f>(IF(AND(Q296&gt;=Dynamisk!$F$41,Q296&lt;=Dynamisk!$F$40),Q296,(IF(Q296&gt;Dynamisk!$F$40,Dynamisk!$F$40,#N/A))))-V296</f>
        <v>83.233498083917979</v>
      </c>
      <c r="X296" s="22" t="e">
        <f>(IF(AND(Q296&gt;=Dynamisk!$F$40,Q296&lt;=Dynamisk!$F$39),Q296,(IF(Q296&gt;Dynamisk!$F$39,Dynamisk!$F$39,#N/A))))-W296-V296</f>
        <v>#N/A</v>
      </c>
      <c r="Y296" s="23" t="e">
        <f>(IF(AND(Q296&gt;=Dynamisk!$F$39,Q296&lt;=Dynamisk!$F$38),Q296,(IF(Q296&gt;Dynamisk!$F$38,Dynamisk!$F$38,#N/A))))-W296-V296-X296</f>
        <v>#N/A</v>
      </c>
      <c r="Z296" t="e">
        <f>IF(OR(Data_sæsontarif!D296=Dynamisk!$E$76,Data_sæsontarif!D296=Dynamisk!$E$77,Data_sæsontarif!D296=Dynamisk!$E$78,Data_sæsontarif!D296=Dynamisk!$E$79),Data_sæsontarif!M296,#N/A)</f>
        <v>#N/A</v>
      </c>
      <c r="AA296">
        <f>IF(OR(Data_sæsontarif!D296=Dynamisk!$E$72,Data_sæsontarif!D296=Dynamisk!$E$73,Data_sæsontarif!D296=Dynamisk!$E$74,Data_sæsontarif!D296=Dynamisk!$E$75),Data_sæsontarif!M296,#N/A)</f>
        <v>123.6902560630367</v>
      </c>
      <c r="AB296" t="e">
        <f>IF(OR(Data_sæsontarif!D296=Dynamisk!$E$68,Data_sæsontarif!D296=Dynamisk!$E$69,Data_sæsontarif!D296=Dynamisk!$E$70,Data_sæsontarif!D296=Dynamisk!$E$71),Data_sæsontarif!M296,#N/A)</f>
        <v>#N/A</v>
      </c>
    </row>
    <row r="297" spans="1:28" x14ac:dyDescent="0.15">
      <c r="A297">
        <v>291</v>
      </c>
      <c r="B297">
        <v>291</v>
      </c>
      <c r="C297" t="s">
        <v>346</v>
      </c>
      <c r="D297" t="str">
        <f t="shared" si="29"/>
        <v>10</v>
      </c>
      <c r="E297" s="1">
        <v>9.4416666666666647</v>
      </c>
      <c r="F297" s="2">
        <f t="shared" si="24"/>
        <v>7.5583333333333353</v>
      </c>
      <c r="G297" s="1">
        <f>Dynamisk!$C$14</f>
        <v>27.397260273972602</v>
      </c>
      <c r="H297" s="1">
        <f t="shared" si="25"/>
        <v>1.1415525114155252</v>
      </c>
      <c r="I297" s="2">
        <f>Dynamisk!$C$15</f>
        <v>34.246575342465754</v>
      </c>
      <c r="J297" s="2">
        <f>F297/$F$4*Dynamisk!$C$16</f>
        <v>91.071686319792661</v>
      </c>
      <c r="K297" s="2">
        <f t="shared" si="26"/>
        <v>3.7946535966580277</v>
      </c>
      <c r="L297" s="2">
        <f>F297/$F$4*Dynamisk!$C$17</f>
        <v>113.83960789974083</v>
      </c>
      <c r="M297" s="2">
        <f>(F297/$F$4)*Dynamisk!$C$16+G297</f>
        <v>118.46894659376527</v>
      </c>
      <c r="N297" s="2">
        <f>Dynamisk!$C$20/365</f>
        <v>34.246575342465754</v>
      </c>
      <c r="O297" s="2">
        <f t="shared" si="27"/>
        <v>1.4269406392694064</v>
      </c>
      <c r="P297" s="2">
        <f>(F297/$F$4)*Dynamisk!$C$16+G297</f>
        <v>118.46894659376527</v>
      </c>
      <c r="Q297" s="2">
        <f t="shared" si="28"/>
        <v>152.715521936231</v>
      </c>
      <c r="R297" s="17" t="e">
        <f>IF(P297&lt;=Dynamisk!$F$51,Data_kronologisk!P297,#N/A)</f>
        <v>#N/A</v>
      </c>
      <c r="S297" s="22">
        <f>IF(AND(P297&gt;=Dynamisk!$F$51,P297&lt;=Dynamisk!$F$50),P297,#N/A)</f>
        <v>118.46894659376527</v>
      </c>
      <c r="T297" s="22" t="e">
        <f>IF(AND(P297&gt;=Dynamisk!$F$50,P297&lt;=Dynamisk!$F$49),P297,#N/A)</f>
        <v>#N/A</v>
      </c>
      <c r="U297" s="23" t="e">
        <f>IF(P297&gt;=Dynamisk!$F$49,P297,#N/A)</f>
        <v>#N/A</v>
      </c>
      <c r="V297" s="17">
        <f>IF(Q297&gt;=Dynamisk!$F$41,Dynamisk!$F$41,Q297)</f>
        <v>74.703333321584452</v>
      </c>
      <c r="W297" s="22">
        <f>(IF(AND(Q297&gt;=Dynamisk!$F$41,Q297&lt;=Dynamisk!$F$40),Q297,(IF(Q297&gt;Dynamisk!$F$40,Dynamisk!$F$40,#N/A))))-V297</f>
        <v>78.012188614646547</v>
      </c>
      <c r="X297" s="22" t="e">
        <f>(IF(AND(Q297&gt;=Dynamisk!$F$40,Q297&lt;=Dynamisk!$F$39),Q297,(IF(Q297&gt;Dynamisk!$F$39,Dynamisk!$F$39,#N/A))))-W297-V297</f>
        <v>#N/A</v>
      </c>
      <c r="Y297" s="23" t="e">
        <f>(IF(AND(Q297&gt;=Dynamisk!$F$39,Q297&lt;=Dynamisk!$F$38),Q297,(IF(Q297&gt;Dynamisk!$F$38,Dynamisk!$F$38,#N/A))))-W297-V297-X297</f>
        <v>#N/A</v>
      </c>
      <c r="Z297" t="e">
        <f>IF(OR(Data_sæsontarif!D297=Dynamisk!$E$76,Data_sæsontarif!D297=Dynamisk!$E$77,Data_sæsontarif!D297=Dynamisk!$E$78,Data_sæsontarif!D297=Dynamisk!$E$79),Data_sæsontarif!M297,#N/A)</f>
        <v>#N/A</v>
      </c>
      <c r="AA297">
        <f>IF(OR(Data_sæsontarif!D297=Dynamisk!$E$72,Data_sæsontarif!D297=Dynamisk!$E$73,Data_sæsontarif!D297=Dynamisk!$E$74,Data_sæsontarif!D297=Dynamisk!$E$75),Data_sæsontarif!M297,#N/A)</f>
        <v>118.46894659376527</v>
      </c>
      <c r="AB297" t="e">
        <f>IF(OR(Data_sæsontarif!D297=Dynamisk!$E$68,Data_sæsontarif!D297=Dynamisk!$E$69,Data_sæsontarif!D297=Dynamisk!$E$70,Data_sæsontarif!D297=Dynamisk!$E$71),Data_sæsontarif!M297,#N/A)</f>
        <v>#N/A</v>
      </c>
    </row>
    <row r="298" spans="1:28" x14ac:dyDescent="0.15">
      <c r="A298">
        <v>292</v>
      </c>
      <c r="B298">
        <v>292</v>
      </c>
      <c r="C298" t="s">
        <v>347</v>
      </c>
      <c r="D298" t="str">
        <f t="shared" si="29"/>
        <v>10</v>
      </c>
      <c r="E298" s="1">
        <v>10.954166666666667</v>
      </c>
      <c r="F298" s="2">
        <f t="shared" si="24"/>
        <v>6.0458333333333325</v>
      </c>
      <c r="G298" s="1">
        <f>Dynamisk!$C$14</f>
        <v>27.397260273972602</v>
      </c>
      <c r="H298" s="1">
        <f t="shared" si="25"/>
        <v>1.1415525114155252</v>
      </c>
      <c r="I298" s="2">
        <f>Dynamisk!$C$15</f>
        <v>34.246575342465754</v>
      </c>
      <c r="J298" s="2">
        <f>F298/$F$4*Dynamisk!$C$16</f>
        <v>72.847308076085511</v>
      </c>
      <c r="K298" s="2">
        <f t="shared" si="26"/>
        <v>3.0353045031702295</v>
      </c>
      <c r="L298" s="2">
        <f>F298/$F$4*Dynamisk!$C$17</f>
        <v>91.059135095106882</v>
      </c>
      <c r="M298" s="2">
        <f>(F298/$F$4)*Dynamisk!$C$16+G298</f>
        <v>100.24456835005812</v>
      </c>
      <c r="N298" s="2">
        <f>Dynamisk!$C$20/365</f>
        <v>34.246575342465754</v>
      </c>
      <c r="O298" s="2">
        <f t="shared" si="27"/>
        <v>1.4269406392694064</v>
      </c>
      <c r="P298" s="2">
        <f>(F298/$F$4)*Dynamisk!$C$16+G298</f>
        <v>100.24456835005812</v>
      </c>
      <c r="Q298" s="2">
        <f t="shared" si="28"/>
        <v>134.49114369252388</v>
      </c>
      <c r="R298" s="17" t="e">
        <f>IF(P298&lt;=Dynamisk!$F$51,Data_kronologisk!P298,#N/A)</f>
        <v>#N/A</v>
      </c>
      <c r="S298" s="22">
        <f>IF(AND(P298&gt;=Dynamisk!$F$51,P298&lt;=Dynamisk!$F$50),P298,#N/A)</f>
        <v>100.24456835005812</v>
      </c>
      <c r="T298" s="22" t="e">
        <f>IF(AND(P298&gt;=Dynamisk!$F$50,P298&lt;=Dynamisk!$F$49),P298,#N/A)</f>
        <v>#N/A</v>
      </c>
      <c r="U298" s="23" t="e">
        <f>IF(P298&gt;=Dynamisk!$F$49,P298,#N/A)</f>
        <v>#N/A</v>
      </c>
      <c r="V298" s="17">
        <f>IF(Q298&gt;=Dynamisk!$F$41,Dynamisk!$F$41,Q298)</f>
        <v>74.703333321584452</v>
      </c>
      <c r="W298" s="22">
        <f>(IF(AND(Q298&gt;=Dynamisk!$F$41,Q298&lt;=Dynamisk!$F$40),Q298,(IF(Q298&gt;Dynamisk!$F$40,Dynamisk!$F$40,#N/A))))-V298</f>
        <v>59.787810370939425</v>
      </c>
      <c r="X298" s="22" t="e">
        <f>(IF(AND(Q298&gt;=Dynamisk!$F$40,Q298&lt;=Dynamisk!$F$39),Q298,(IF(Q298&gt;Dynamisk!$F$39,Dynamisk!$F$39,#N/A))))-W298-V298</f>
        <v>#N/A</v>
      </c>
      <c r="Y298" s="23" t="e">
        <f>(IF(AND(Q298&gt;=Dynamisk!$F$39,Q298&lt;=Dynamisk!$F$38),Q298,(IF(Q298&gt;Dynamisk!$F$38,Dynamisk!$F$38,#N/A))))-W298-V298-X298</f>
        <v>#N/A</v>
      </c>
      <c r="Z298" t="e">
        <f>IF(OR(Data_sæsontarif!D298=Dynamisk!$E$76,Data_sæsontarif!D298=Dynamisk!$E$77,Data_sæsontarif!D298=Dynamisk!$E$78,Data_sæsontarif!D298=Dynamisk!$E$79),Data_sæsontarif!M298,#N/A)</f>
        <v>#N/A</v>
      </c>
      <c r="AA298">
        <f>IF(OR(Data_sæsontarif!D298=Dynamisk!$E$72,Data_sæsontarif!D298=Dynamisk!$E$73,Data_sæsontarif!D298=Dynamisk!$E$74,Data_sæsontarif!D298=Dynamisk!$E$75),Data_sæsontarif!M298,#N/A)</f>
        <v>100.24456835005812</v>
      </c>
      <c r="AB298" t="e">
        <f>IF(OR(Data_sæsontarif!D298=Dynamisk!$E$68,Data_sæsontarif!D298=Dynamisk!$E$69,Data_sæsontarif!D298=Dynamisk!$E$70,Data_sæsontarif!D298=Dynamisk!$E$71),Data_sæsontarif!M298,#N/A)</f>
        <v>#N/A</v>
      </c>
    </row>
    <row r="299" spans="1:28" x14ac:dyDescent="0.15">
      <c r="A299">
        <v>293</v>
      </c>
      <c r="B299">
        <v>293</v>
      </c>
      <c r="C299" t="s">
        <v>348</v>
      </c>
      <c r="D299" t="str">
        <f t="shared" si="29"/>
        <v>10</v>
      </c>
      <c r="E299" s="1">
        <v>12.125</v>
      </c>
      <c r="F299" s="2">
        <f t="shared" si="24"/>
        <v>4.875</v>
      </c>
      <c r="G299" s="1">
        <f>Dynamisk!$C$14</f>
        <v>27.397260273972602</v>
      </c>
      <c r="H299" s="1">
        <f t="shared" si="25"/>
        <v>1.1415525114155252</v>
      </c>
      <c r="I299" s="2">
        <f>Dynamisk!$C$15</f>
        <v>34.246575342465754</v>
      </c>
      <c r="J299" s="2">
        <f>F299/$F$4*Dynamisk!$C$16</f>
        <v>58.739731529303967</v>
      </c>
      <c r="K299" s="2">
        <f t="shared" si="26"/>
        <v>2.4474888137209985</v>
      </c>
      <c r="L299" s="2">
        <f>F299/$F$4*Dynamisk!$C$17</f>
        <v>73.424664411629962</v>
      </c>
      <c r="M299" s="2">
        <f>(F299/$F$4)*Dynamisk!$C$16+G299</f>
        <v>86.136991803276572</v>
      </c>
      <c r="N299" s="2">
        <f>Dynamisk!$C$20/365</f>
        <v>34.246575342465754</v>
      </c>
      <c r="O299" s="2">
        <f t="shared" si="27"/>
        <v>1.4269406392694064</v>
      </c>
      <c r="P299" s="2">
        <f>(F299/$F$4)*Dynamisk!$C$16+G299</f>
        <v>86.136991803276572</v>
      </c>
      <c r="Q299" s="2">
        <f t="shared" si="28"/>
        <v>120.38356714574232</v>
      </c>
      <c r="R299" s="17" t="e">
        <f>IF(P299&lt;=Dynamisk!$F$51,Data_kronologisk!P299,#N/A)</f>
        <v>#N/A</v>
      </c>
      <c r="S299" s="22">
        <f>IF(AND(P299&gt;=Dynamisk!$F$51,P299&lt;=Dynamisk!$F$50),P299,#N/A)</f>
        <v>86.136991803276572</v>
      </c>
      <c r="T299" s="22" t="e">
        <f>IF(AND(P299&gt;=Dynamisk!$F$50,P299&lt;=Dynamisk!$F$49),P299,#N/A)</f>
        <v>#N/A</v>
      </c>
      <c r="U299" s="23" t="e">
        <f>IF(P299&gt;=Dynamisk!$F$49,P299,#N/A)</f>
        <v>#N/A</v>
      </c>
      <c r="V299" s="17">
        <f>IF(Q299&gt;=Dynamisk!$F$41,Dynamisk!$F$41,Q299)</f>
        <v>74.703333321584452</v>
      </c>
      <c r="W299" s="22">
        <f>(IF(AND(Q299&gt;=Dynamisk!$F$41,Q299&lt;=Dynamisk!$F$40),Q299,(IF(Q299&gt;Dynamisk!$F$40,Dynamisk!$F$40,#N/A))))-V299</f>
        <v>45.680233824157867</v>
      </c>
      <c r="X299" s="22" t="e">
        <f>(IF(AND(Q299&gt;=Dynamisk!$F$40,Q299&lt;=Dynamisk!$F$39),Q299,(IF(Q299&gt;Dynamisk!$F$39,Dynamisk!$F$39,#N/A))))-W299-V299</f>
        <v>#N/A</v>
      </c>
      <c r="Y299" s="23" t="e">
        <f>(IF(AND(Q299&gt;=Dynamisk!$F$39,Q299&lt;=Dynamisk!$F$38),Q299,(IF(Q299&gt;Dynamisk!$F$38,Dynamisk!$F$38,#N/A))))-W299-V299-X299</f>
        <v>#N/A</v>
      </c>
      <c r="Z299" t="e">
        <f>IF(OR(Data_sæsontarif!D299=Dynamisk!$E$76,Data_sæsontarif!D299=Dynamisk!$E$77,Data_sæsontarif!D299=Dynamisk!$E$78,Data_sæsontarif!D299=Dynamisk!$E$79),Data_sæsontarif!M299,#N/A)</f>
        <v>#N/A</v>
      </c>
      <c r="AA299">
        <f>IF(OR(Data_sæsontarif!D299=Dynamisk!$E$72,Data_sæsontarif!D299=Dynamisk!$E$73,Data_sæsontarif!D299=Dynamisk!$E$74,Data_sæsontarif!D299=Dynamisk!$E$75),Data_sæsontarif!M299,#N/A)</f>
        <v>86.136991803276572</v>
      </c>
      <c r="AB299" t="e">
        <f>IF(OR(Data_sæsontarif!D299=Dynamisk!$E$68,Data_sæsontarif!D299=Dynamisk!$E$69,Data_sæsontarif!D299=Dynamisk!$E$70,Data_sæsontarif!D299=Dynamisk!$E$71),Data_sæsontarif!M299,#N/A)</f>
        <v>#N/A</v>
      </c>
    </row>
    <row r="300" spans="1:28" x14ac:dyDescent="0.15">
      <c r="A300">
        <v>294</v>
      </c>
      <c r="B300">
        <v>294</v>
      </c>
      <c r="C300" t="s">
        <v>349</v>
      </c>
      <c r="D300" t="str">
        <f t="shared" si="29"/>
        <v>10</v>
      </c>
      <c r="E300" s="1">
        <v>11.191666666666665</v>
      </c>
      <c r="F300" s="2">
        <f t="shared" si="24"/>
        <v>5.8083333333333353</v>
      </c>
      <c r="G300" s="1">
        <f>Dynamisk!$C$14</f>
        <v>27.397260273972602</v>
      </c>
      <c r="H300" s="1">
        <f t="shared" si="25"/>
        <v>1.1415525114155252</v>
      </c>
      <c r="I300" s="2">
        <f>Dynamisk!$C$15</f>
        <v>34.246575342465754</v>
      </c>
      <c r="J300" s="2">
        <f>F300/$F$4*Dynamisk!$C$16</f>
        <v>69.98562884773483</v>
      </c>
      <c r="K300" s="2">
        <f t="shared" si="26"/>
        <v>2.9160678686556181</v>
      </c>
      <c r="L300" s="2">
        <f>F300/$F$4*Dynamisk!$C$17</f>
        <v>87.482036059668545</v>
      </c>
      <c r="M300" s="2">
        <f>(F300/$F$4)*Dynamisk!$C$16+G300</f>
        <v>97.382889121707436</v>
      </c>
      <c r="N300" s="2">
        <f>Dynamisk!$C$20/365</f>
        <v>34.246575342465754</v>
      </c>
      <c r="O300" s="2">
        <f t="shared" si="27"/>
        <v>1.4269406392694064</v>
      </c>
      <c r="P300" s="2">
        <f>(F300/$F$4)*Dynamisk!$C$16+G300</f>
        <v>97.382889121707436</v>
      </c>
      <c r="Q300" s="2">
        <f t="shared" si="28"/>
        <v>131.62946446417317</v>
      </c>
      <c r="R300" s="17" t="e">
        <f>IF(P300&lt;=Dynamisk!$F$51,Data_kronologisk!P300,#N/A)</f>
        <v>#N/A</v>
      </c>
      <c r="S300" s="22">
        <f>IF(AND(P300&gt;=Dynamisk!$F$51,P300&lt;=Dynamisk!$F$50),P300,#N/A)</f>
        <v>97.382889121707436</v>
      </c>
      <c r="T300" s="22" t="e">
        <f>IF(AND(P300&gt;=Dynamisk!$F$50,P300&lt;=Dynamisk!$F$49),P300,#N/A)</f>
        <v>#N/A</v>
      </c>
      <c r="U300" s="23" t="e">
        <f>IF(P300&gt;=Dynamisk!$F$49,P300,#N/A)</f>
        <v>#N/A</v>
      </c>
      <c r="V300" s="17">
        <f>IF(Q300&gt;=Dynamisk!$F$41,Dynamisk!$F$41,Q300)</f>
        <v>74.703333321584452</v>
      </c>
      <c r="W300" s="22">
        <f>(IF(AND(Q300&gt;=Dynamisk!$F$41,Q300&lt;=Dynamisk!$F$40),Q300,(IF(Q300&gt;Dynamisk!$F$40,Dynamisk!$F$40,#N/A))))-V300</f>
        <v>56.926131142588716</v>
      </c>
      <c r="X300" s="22" t="e">
        <f>(IF(AND(Q300&gt;=Dynamisk!$F$40,Q300&lt;=Dynamisk!$F$39),Q300,(IF(Q300&gt;Dynamisk!$F$39,Dynamisk!$F$39,#N/A))))-W300-V300</f>
        <v>#N/A</v>
      </c>
      <c r="Y300" s="23" t="e">
        <f>(IF(AND(Q300&gt;=Dynamisk!$F$39,Q300&lt;=Dynamisk!$F$38),Q300,(IF(Q300&gt;Dynamisk!$F$38,Dynamisk!$F$38,#N/A))))-W300-V300-X300</f>
        <v>#N/A</v>
      </c>
      <c r="Z300" t="e">
        <f>IF(OR(Data_sæsontarif!D300=Dynamisk!$E$76,Data_sæsontarif!D300=Dynamisk!$E$77,Data_sæsontarif!D300=Dynamisk!$E$78,Data_sæsontarif!D300=Dynamisk!$E$79),Data_sæsontarif!M300,#N/A)</f>
        <v>#N/A</v>
      </c>
      <c r="AA300">
        <f>IF(OR(Data_sæsontarif!D300=Dynamisk!$E$72,Data_sæsontarif!D300=Dynamisk!$E$73,Data_sæsontarif!D300=Dynamisk!$E$74,Data_sæsontarif!D300=Dynamisk!$E$75),Data_sæsontarif!M300,#N/A)</f>
        <v>97.382889121707436</v>
      </c>
      <c r="AB300" t="e">
        <f>IF(OR(Data_sæsontarif!D300=Dynamisk!$E$68,Data_sæsontarif!D300=Dynamisk!$E$69,Data_sæsontarif!D300=Dynamisk!$E$70,Data_sæsontarif!D300=Dynamisk!$E$71),Data_sæsontarif!M300,#N/A)</f>
        <v>#N/A</v>
      </c>
    </row>
    <row r="301" spans="1:28" x14ac:dyDescent="0.15">
      <c r="A301">
        <v>295</v>
      </c>
      <c r="B301">
        <v>295</v>
      </c>
      <c r="C301" t="s">
        <v>350</v>
      </c>
      <c r="D301" t="str">
        <f t="shared" si="29"/>
        <v>10</v>
      </c>
      <c r="E301" s="1">
        <v>8.1666666666666661</v>
      </c>
      <c r="F301" s="2">
        <f t="shared" si="24"/>
        <v>8.8333333333333339</v>
      </c>
      <c r="G301" s="1">
        <f>Dynamisk!$C$14</f>
        <v>27.397260273972602</v>
      </c>
      <c r="H301" s="1">
        <f t="shared" si="25"/>
        <v>1.1415525114155252</v>
      </c>
      <c r="I301" s="2">
        <f>Dynamisk!$C$15</f>
        <v>34.246575342465754</v>
      </c>
      <c r="J301" s="2">
        <f>F301/$F$4*Dynamisk!$C$16</f>
        <v>106.43438533514907</v>
      </c>
      <c r="K301" s="2">
        <f t="shared" si="26"/>
        <v>4.4347660556312114</v>
      </c>
      <c r="L301" s="2">
        <f>F301/$F$4*Dynamisk!$C$17</f>
        <v>133.04298166893633</v>
      </c>
      <c r="M301" s="2">
        <f>(F301/$F$4)*Dynamisk!$C$16+G301</f>
        <v>133.83164560912167</v>
      </c>
      <c r="N301" s="2">
        <f>Dynamisk!$C$20/365</f>
        <v>34.246575342465754</v>
      </c>
      <c r="O301" s="2">
        <f t="shared" si="27"/>
        <v>1.4269406392694064</v>
      </c>
      <c r="P301" s="2">
        <f>(F301/$F$4)*Dynamisk!$C$16+G301</f>
        <v>133.83164560912167</v>
      </c>
      <c r="Q301" s="2">
        <f t="shared" si="28"/>
        <v>168.07822095158741</v>
      </c>
      <c r="R301" s="17" t="e">
        <f>IF(P301&lt;=Dynamisk!$F$51,Data_kronologisk!P301,#N/A)</f>
        <v>#N/A</v>
      </c>
      <c r="S301" s="22">
        <f>IF(AND(P301&gt;=Dynamisk!$F$51,P301&lt;=Dynamisk!$F$50),P301,#N/A)</f>
        <v>133.83164560912167</v>
      </c>
      <c r="T301" s="22" t="e">
        <f>IF(AND(P301&gt;=Dynamisk!$F$50,P301&lt;=Dynamisk!$F$49),P301,#N/A)</f>
        <v>#N/A</v>
      </c>
      <c r="U301" s="23" t="e">
        <f>IF(P301&gt;=Dynamisk!$F$49,P301,#N/A)</f>
        <v>#N/A</v>
      </c>
      <c r="V301" s="17">
        <f>IF(Q301&gt;=Dynamisk!$F$41,Dynamisk!$F$41,Q301)</f>
        <v>74.703333321584452</v>
      </c>
      <c r="W301" s="22">
        <f>(IF(AND(Q301&gt;=Dynamisk!$F$41,Q301&lt;=Dynamisk!$F$40),Q301,(IF(Q301&gt;Dynamisk!$F$40,Dynamisk!$F$40,#N/A))))-V301</f>
        <v>93.374887630002959</v>
      </c>
      <c r="X301" s="22" t="e">
        <f>(IF(AND(Q301&gt;=Dynamisk!$F$40,Q301&lt;=Dynamisk!$F$39),Q301,(IF(Q301&gt;Dynamisk!$F$39,Dynamisk!$F$39,#N/A))))-W301-V301</f>
        <v>#N/A</v>
      </c>
      <c r="Y301" s="23" t="e">
        <f>(IF(AND(Q301&gt;=Dynamisk!$F$39,Q301&lt;=Dynamisk!$F$38),Q301,(IF(Q301&gt;Dynamisk!$F$38,Dynamisk!$F$38,#N/A))))-W301-V301-X301</f>
        <v>#N/A</v>
      </c>
      <c r="Z301" t="e">
        <f>IF(OR(Data_sæsontarif!D301=Dynamisk!$E$76,Data_sæsontarif!D301=Dynamisk!$E$77,Data_sæsontarif!D301=Dynamisk!$E$78,Data_sæsontarif!D301=Dynamisk!$E$79),Data_sæsontarif!M301,#N/A)</f>
        <v>#N/A</v>
      </c>
      <c r="AA301">
        <f>IF(OR(Data_sæsontarif!D301=Dynamisk!$E$72,Data_sæsontarif!D301=Dynamisk!$E$73,Data_sæsontarif!D301=Dynamisk!$E$74,Data_sæsontarif!D301=Dynamisk!$E$75),Data_sæsontarif!M301,#N/A)</f>
        <v>133.83164560912167</v>
      </c>
      <c r="AB301" t="e">
        <f>IF(OR(Data_sæsontarif!D301=Dynamisk!$E$68,Data_sæsontarif!D301=Dynamisk!$E$69,Data_sæsontarif!D301=Dynamisk!$E$70,Data_sæsontarif!D301=Dynamisk!$E$71),Data_sæsontarif!M301,#N/A)</f>
        <v>#N/A</v>
      </c>
    </row>
    <row r="302" spans="1:28" x14ac:dyDescent="0.15">
      <c r="A302">
        <v>296</v>
      </c>
      <c r="B302">
        <v>296</v>
      </c>
      <c r="C302" t="s">
        <v>351</v>
      </c>
      <c r="D302" t="str">
        <f t="shared" si="29"/>
        <v>10</v>
      </c>
      <c r="E302" s="1">
        <v>8.9041666666666668</v>
      </c>
      <c r="F302" s="2">
        <f t="shared" si="24"/>
        <v>8.0958333333333332</v>
      </c>
      <c r="G302" s="1">
        <f>Dynamisk!$C$14</f>
        <v>27.397260273972602</v>
      </c>
      <c r="H302" s="1">
        <f t="shared" si="25"/>
        <v>1.1415525114155252</v>
      </c>
      <c r="I302" s="2">
        <f>Dynamisk!$C$15</f>
        <v>34.246575342465754</v>
      </c>
      <c r="J302" s="2">
        <f>F302/$F$4*Dynamisk!$C$16</f>
        <v>97.54811825763899</v>
      </c>
      <c r="K302" s="2">
        <f t="shared" si="26"/>
        <v>4.0645049274016243</v>
      </c>
      <c r="L302" s="2">
        <f>F302/$F$4*Dynamisk!$C$17</f>
        <v>121.93514782204873</v>
      </c>
      <c r="M302" s="2">
        <f>(F302/$F$4)*Dynamisk!$C$16+G302</f>
        <v>124.9453785316116</v>
      </c>
      <c r="N302" s="2">
        <f>Dynamisk!$C$20/365</f>
        <v>34.246575342465754</v>
      </c>
      <c r="O302" s="2">
        <f t="shared" si="27"/>
        <v>1.4269406392694064</v>
      </c>
      <c r="P302" s="2">
        <f>(F302/$F$4)*Dynamisk!$C$16+G302</f>
        <v>124.9453785316116</v>
      </c>
      <c r="Q302" s="2">
        <f t="shared" si="28"/>
        <v>159.19195387407734</v>
      </c>
      <c r="R302" s="17" t="e">
        <f>IF(P302&lt;=Dynamisk!$F$51,Data_kronologisk!P302,#N/A)</f>
        <v>#N/A</v>
      </c>
      <c r="S302" s="22">
        <f>IF(AND(P302&gt;=Dynamisk!$F$51,P302&lt;=Dynamisk!$F$50),P302,#N/A)</f>
        <v>124.9453785316116</v>
      </c>
      <c r="T302" s="22" t="e">
        <f>IF(AND(P302&gt;=Dynamisk!$F$50,P302&lt;=Dynamisk!$F$49),P302,#N/A)</f>
        <v>#N/A</v>
      </c>
      <c r="U302" s="23" t="e">
        <f>IF(P302&gt;=Dynamisk!$F$49,P302,#N/A)</f>
        <v>#N/A</v>
      </c>
      <c r="V302" s="17">
        <f>IF(Q302&gt;=Dynamisk!$F$41,Dynamisk!$F$41,Q302)</f>
        <v>74.703333321584452</v>
      </c>
      <c r="W302" s="22">
        <f>(IF(AND(Q302&gt;=Dynamisk!$F$41,Q302&lt;=Dynamisk!$F$40),Q302,(IF(Q302&gt;Dynamisk!$F$40,Dynamisk!$F$40,#N/A))))-V302</f>
        <v>84.48862055249289</v>
      </c>
      <c r="X302" s="22" t="e">
        <f>(IF(AND(Q302&gt;=Dynamisk!$F$40,Q302&lt;=Dynamisk!$F$39),Q302,(IF(Q302&gt;Dynamisk!$F$39,Dynamisk!$F$39,#N/A))))-W302-V302</f>
        <v>#N/A</v>
      </c>
      <c r="Y302" s="23" t="e">
        <f>(IF(AND(Q302&gt;=Dynamisk!$F$39,Q302&lt;=Dynamisk!$F$38),Q302,(IF(Q302&gt;Dynamisk!$F$38,Dynamisk!$F$38,#N/A))))-W302-V302-X302</f>
        <v>#N/A</v>
      </c>
      <c r="Z302" t="e">
        <f>IF(OR(Data_sæsontarif!D302=Dynamisk!$E$76,Data_sæsontarif!D302=Dynamisk!$E$77,Data_sæsontarif!D302=Dynamisk!$E$78,Data_sæsontarif!D302=Dynamisk!$E$79),Data_sæsontarif!M302,#N/A)</f>
        <v>#N/A</v>
      </c>
      <c r="AA302">
        <f>IF(OR(Data_sæsontarif!D302=Dynamisk!$E$72,Data_sæsontarif!D302=Dynamisk!$E$73,Data_sæsontarif!D302=Dynamisk!$E$74,Data_sæsontarif!D302=Dynamisk!$E$75),Data_sæsontarif!M302,#N/A)</f>
        <v>124.9453785316116</v>
      </c>
      <c r="AB302" t="e">
        <f>IF(OR(Data_sæsontarif!D302=Dynamisk!$E$68,Data_sæsontarif!D302=Dynamisk!$E$69,Data_sæsontarif!D302=Dynamisk!$E$70,Data_sæsontarif!D302=Dynamisk!$E$71),Data_sæsontarif!M302,#N/A)</f>
        <v>#N/A</v>
      </c>
    </row>
    <row r="303" spans="1:28" x14ac:dyDescent="0.15">
      <c r="A303">
        <v>297</v>
      </c>
      <c r="B303">
        <v>297</v>
      </c>
      <c r="C303" t="s">
        <v>352</v>
      </c>
      <c r="D303" t="str">
        <f t="shared" si="29"/>
        <v>10</v>
      </c>
      <c r="E303" s="1">
        <v>9.5</v>
      </c>
      <c r="F303" s="2">
        <f t="shared" si="24"/>
        <v>7.5</v>
      </c>
      <c r="G303" s="1">
        <f>Dynamisk!$C$14</f>
        <v>27.397260273972602</v>
      </c>
      <c r="H303" s="1">
        <f t="shared" si="25"/>
        <v>1.1415525114155252</v>
      </c>
      <c r="I303" s="2">
        <f>Dynamisk!$C$15</f>
        <v>34.246575342465754</v>
      </c>
      <c r="J303" s="2">
        <f>F303/$F$4*Dynamisk!$C$16</f>
        <v>90.368817737390714</v>
      </c>
      <c r="K303" s="2">
        <f t="shared" si="26"/>
        <v>3.7653674057246129</v>
      </c>
      <c r="L303" s="2">
        <f>F303/$F$4*Dynamisk!$C$17</f>
        <v>112.96102217173839</v>
      </c>
      <c r="M303" s="2">
        <f>(F303/$F$4)*Dynamisk!$C$16+G303</f>
        <v>117.76607801136332</v>
      </c>
      <c r="N303" s="2">
        <f>Dynamisk!$C$20/365</f>
        <v>34.246575342465754</v>
      </c>
      <c r="O303" s="2">
        <f t="shared" si="27"/>
        <v>1.4269406392694064</v>
      </c>
      <c r="P303" s="2">
        <f>(F303/$F$4)*Dynamisk!$C$16+G303</f>
        <v>117.76607801136332</v>
      </c>
      <c r="Q303" s="2">
        <f t="shared" si="28"/>
        <v>152.01265335382908</v>
      </c>
      <c r="R303" s="17" t="e">
        <f>IF(P303&lt;=Dynamisk!$F$51,Data_kronologisk!P303,#N/A)</f>
        <v>#N/A</v>
      </c>
      <c r="S303" s="22">
        <f>IF(AND(P303&gt;=Dynamisk!$F$51,P303&lt;=Dynamisk!$F$50),P303,#N/A)</f>
        <v>117.76607801136332</v>
      </c>
      <c r="T303" s="22" t="e">
        <f>IF(AND(P303&gt;=Dynamisk!$F$50,P303&lt;=Dynamisk!$F$49),P303,#N/A)</f>
        <v>#N/A</v>
      </c>
      <c r="U303" s="23" t="e">
        <f>IF(P303&gt;=Dynamisk!$F$49,P303,#N/A)</f>
        <v>#N/A</v>
      </c>
      <c r="V303" s="17">
        <f>IF(Q303&gt;=Dynamisk!$F$41,Dynamisk!$F$41,Q303)</f>
        <v>74.703333321584452</v>
      </c>
      <c r="W303" s="22">
        <f>(IF(AND(Q303&gt;=Dynamisk!$F$41,Q303&lt;=Dynamisk!$F$40),Q303,(IF(Q303&gt;Dynamisk!$F$40,Dynamisk!$F$40,#N/A))))-V303</f>
        <v>77.309320032244628</v>
      </c>
      <c r="X303" s="22" t="e">
        <f>(IF(AND(Q303&gt;=Dynamisk!$F$40,Q303&lt;=Dynamisk!$F$39),Q303,(IF(Q303&gt;Dynamisk!$F$39,Dynamisk!$F$39,#N/A))))-W303-V303</f>
        <v>#N/A</v>
      </c>
      <c r="Y303" s="23" t="e">
        <f>(IF(AND(Q303&gt;=Dynamisk!$F$39,Q303&lt;=Dynamisk!$F$38),Q303,(IF(Q303&gt;Dynamisk!$F$38,Dynamisk!$F$38,#N/A))))-W303-V303-X303</f>
        <v>#N/A</v>
      </c>
      <c r="Z303" t="e">
        <f>IF(OR(Data_sæsontarif!D303=Dynamisk!$E$76,Data_sæsontarif!D303=Dynamisk!$E$77,Data_sæsontarif!D303=Dynamisk!$E$78,Data_sæsontarif!D303=Dynamisk!$E$79),Data_sæsontarif!M303,#N/A)</f>
        <v>#N/A</v>
      </c>
      <c r="AA303">
        <f>IF(OR(Data_sæsontarif!D303=Dynamisk!$E$72,Data_sæsontarif!D303=Dynamisk!$E$73,Data_sæsontarif!D303=Dynamisk!$E$74,Data_sæsontarif!D303=Dynamisk!$E$75),Data_sæsontarif!M303,#N/A)</f>
        <v>117.76607801136332</v>
      </c>
      <c r="AB303" t="e">
        <f>IF(OR(Data_sæsontarif!D303=Dynamisk!$E$68,Data_sæsontarif!D303=Dynamisk!$E$69,Data_sæsontarif!D303=Dynamisk!$E$70,Data_sæsontarif!D303=Dynamisk!$E$71),Data_sæsontarif!M303,#N/A)</f>
        <v>#N/A</v>
      </c>
    </row>
    <row r="304" spans="1:28" x14ac:dyDescent="0.15">
      <c r="A304">
        <v>298</v>
      </c>
      <c r="B304">
        <v>298</v>
      </c>
      <c r="C304" t="s">
        <v>353</v>
      </c>
      <c r="D304" t="str">
        <f t="shared" si="29"/>
        <v>10</v>
      </c>
      <c r="E304" s="1">
        <v>9.1583333333333314</v>
      </c>
      <c r="F304" s="2">
        <f t="shared" si="24"/>
        <v>7.8416666666666686</v>
      </c>
      <c r="G304" s="1">
        <f>Dynamisk!$C$14</f>
        <v>27.397260273972602</v>
      </c>
      <c r="H304" s="1">
        <f t="shared" si="25"/>
        <v>1.1415525114155252</v>
      </c>
      <c r="I304" s="2">
        <f>Dynamisk!$C$15</f>
        <v>34.246575342465754</v>
      </c>
      <c r="J304" s="2">
        <f>F304/$F$4*Dynamisk!$C$16</f>
        <v>94.48561943431632</v>
      </c>
      <c r="K304" s="2">
        <f t="shared" si="26"/>
        <v>3.9369008097631801</v>
      </c>
      <c r="L304" s="2">
        <f>F304/$F$4*Dynamisk!$C$17</f>
        <v>118.1070242928954</v>
      </c>
      <c r="M304" s="2">
        <f>(F304/$F$4)*Dynamisk!$C$16+G304</f>
        <v>121.88287970828893</v>
      </c>
      <c r="N304" s="2">
        <f>Dynamisk!$C$20/365</f>
        <v>34.246575342465754</v>
      </c>
      <c r="O304" s="2">
        <f t="shared" si="27"/>
        <v>1.4269406392694064</v>
      </c>
      <c r="P304" s="2">
        <f>(F304/$F$4)*Dynamisk!$C$16+G304</f>
        <v>121.88287970828893</v>
      </c>
      <c r="Q304" s="2">
        <f t="shared" si="28"/>
        <v>156.12945505075467</v>
      </c>
      <c r="R304" s="17" t="e">
        <f>IF(P304&lt;=Dynamisk!$F$51,Data_kronologisk!P304,#N/A)</f>
        <v>#N/A</v>
      </c>
      <c r="S304" s="22">
        <f>IF(AND(P304&gt;=Dynamisk!$F$51,P304&lt;=Dynamisk!$F$50),P304,#N/A)</f>
        <v>121.88287970828893</v>
      </c>
      <c r="T304" s="22" t="e">
        <f>IF(AND(P304&gt;=Dynamisk!$F$50,P304&lt;=Dynamisk!$F$49),P304,#N/A)</f>
        <v>#N/A</v>
      </c>
      <c r="U304" s="23" t="e">
        <f>IF(P304&gt;=Dynamisk!$F$49,P304,#N/A)</f>
        <v>#N/A</v>
      </c>
      <c r="V304" s="17">
        <f>IF(Q304&gt;=Dynamisk!$F$41,Dynamisk!$F$41,Q304)</f>
        <v>74.703333321584452</v>
      </c>
      <c r="W304" s="22">
        <f>(IF(AND(Q304&gt;=Dynamisk!$F$41,Q304&lt;=Dynamisk!$F$40),Q304,(IF(Q304&gt;Dynamisk!$F$40,Dynamisk!$F$40,#N/A))))-V304</f>
        <v>81.42612172917022</v>
      </c>
      <c r="X304" s="22" t="e">
        <f>(IF(AND(Q304&gt;=Dynamisk!$F$40,Q304&lt;=Dynamisk!$F$39),Q304,(IF(Q304&gt;Dynamisk!$F$39,Dynamisk!$F$39,#N/A))))-W304-V304</f>
        <v>#N/A</v>
      </c>
      <c r="Y304" s="23" t="e">
        <f>(IF(AND(Q304&gt;=Dynamisk!$F$39,Q304&lt;=Dynamisk!$F$38),Q304,(IF(Q304&gt;Dynamisk!$F$38,Dynamisk!$F$38,#N/A))))-W304-V304-X304</f>
        <v>#N/A</v>
      </c>
      <c r="Z304" t="e">
        <f>IF(OR(Data_sæsontarif!D304=Dynamisk!$E$76,Data_sæsontarif!D304=Dynamisk!$E$77,Data_sæsontarif!D304=Dynamisk!$E$78,Data_sæsontarif!D304=Dynamisk!$E$79),Data_sæsontarif!M304,#N/A)</f>
        <v>#N/A</v>
      </c>
      <c r="AA304">
        <f>IF(OR(Data_sæsontarif!D304=Dynamisk!$E$72,Data_sæsontarif!D304=Dynamisk!$E$73,Data_sæsontarif!D304=Dynamisk!$E$74,Data_sæsontarif!D304=Dynamisk!$E$75),Data_sæsontarif!M304,#N/A)</f>
        <v>121.88287970828893</v>
      </c>
      <c r="AB304" t="e">
        <f>IF(OR(Data_sæsontarif!D304=Dynamisk!$E$68,Data_sæsontarif!D304=Dynamisk!$E$69,Data_sæsontarif!D304=Dynamisk!$E$70,Data_sæsontarif!D304=Dynamisk!$E$71),Data_sæsontarif!M304,#N/A)</f>
        <v>#N/A</v>
      </c>
    </row>
    <row r="305" spans="1:28" x14ac:dyDescent="0.15">
      <c r="A305">
        <v>299</v>
      </c>
      <c r="B305">
        <v>299</v>
      </c>
      <c r="C305" t="s">
        <v>354</v>
      </c>
      <c r="D305" t="str">
        <f t="shared" si="29"/>
        <v>10</v>
      </c>
      <c r="E305" s="1">
        <v>10.754166666666668</v>
      </c>
      <c r="F305" s="2">
        <f t="shared" si="24"/>
        <v>6.2458333333333318</v>
      </c>
      <c r="G305" s="1">
        <f>Dynamisk!$C$14</f>
        <v>27.397260273972602</v>
      </c>
      <c r="H305" s="1">
        <f t="shared" si="25"/>
        <v>1.1415525114155252</v>
      </c>
      <c r="I305" s="2">
        <f>Dynamisk!$C$15</f>
        <v>34.246575342465754</v>
      </c>
      <c r="J305" s="2">
        <f>F305/$F$4*Dynamisk!$C$16</f>
        <v>75.257143215749252</v>
      </c>
      <c r="K305" s="2">
        <f t="shared" si="26"/>
        <v>3.1357143006562187</v>
      </c>
      <c r="L305" s="2">
        <f>F305/$F$4*Dynamisk!$C$17</f>
        <v>94.071429019686562</v>
      </c>
      <c r="M305" s="2">
        <f>(F305/$F$4)*Dynamisk!$C$16+G305</f>
        <v>102.65440348972186</v>
      </c>
      <c r="N305" s="2">
        <f>Dynamisk!$C$20/365</f>
        <v>34.246575342465754</v>
      </c>
      <c r="O305" s="2">
        <f t="shared" si="27"/>
        <v>1.4269406392694064</v>
      </c>
      <c r="P305" s="2">
        <f>(F305/$F$4)*Dynamisk!$C$16+G305</f>
        <v>102.65440348972186</v>
      </c>
      <c r="Q305" s="2">
        <f t="shared" si="28"/>
        <v>136.9009788321876</v>
      </c>
      <c r="R305" s="17" t="e">
        <f>IF(P305&lt;=Dynamisk!$F$51,Data_kronologisk!P305,#N/A)</f>
        <v>#N/A</v>
      </c>
      <c r="S305" s="22">
        <f>IF(AND(P305&gt;=Dynamisk!$F$51,P305&lt;=Dynamisk!$F$50),P305,#N/A)</f>
        <v>102.65440348972186</v>
      </c>
      <c r="T305" s="22" t="e">
        <f>IF(AND(P305&gt;=Dynamisk!$F$50,P305&lt;=Dynamisk!$F$49),P305,#N/A)</f>
        <v>#N/A</v>
      </c>
      <c r="U305" s="23" t="e">
        <f>IF(P305&gt;=Dynamisk!$F$49,P305,#N/A)</f>
        <v>#N/A</v>
      </c>
      <c r="V305" s="17">
        <f>IF(Q305&gt;=Dynamisk!$F$41,Dynamisk!$F$41,Q305)</f>
        <v>74.703333321584452</v>
      </c>
      <c r="W305" s="22">
        <f>(IF(AND(Q305&gt;=Dynamisk!$F$41,Q305&lt;=Dynamisk!$F$40),Q305,(IF(Q305&gt;Dynamisk!$F$40,Dynamisk!$F$40,#N/A))))-V305</f>
        <v>62.197645510603152</v>
      </c>
      <c r="X305" s="22" t="e">
        <f>(IF(AND(Q305&gt;=Dynamisk!$F$40,Q305&lt;=Dynamisk!$F$39),Q305,(IF(Q305&gt;Dynamisk!$F$39,Dynamisk!$F$39,#N/A))))-W305-V305</f>
        <v>#N/A</v>
      </c>
      <c r="Y305" s="23" t="e">
        <f>(IF(AND(Q305&gt;=Dynamisk!$F$39,Q305&lt;=Dynamisk!$F$38),Q305,(IF(Q305&gt;Dynamisk!$F$38,Dynamisk!$F$38,#N/A))))-W305-V305-X305</f>
        <v>#N/A</v>
      </c>
      <c r="Z305" t="e">
        <f>IF(OR(Data_sæsontarif!D305=Dynamisk!$E$76,Data_sæsontarif!D305=Dynamisk!$E$77,Data_sæsontarif!D305=Dynamisk!$E$78,Data_sæsontarif!D305=Dynamisk!$E$79),Data_sæsontarif!M305,#N/A)</f>
        <v>#N/A</v>
      </c>
      <c r="AA305">
        <f>IF(OR(Data_sæsontarif!D305=Dynamisk!$E$72,Data_sæsontarif!D305=Dynamisk!$E$73,Data_sæsontarif!D305=Dynamisk!$E$74,Data_sæsontarif!D305=Dynamisk!$E$75),Data_sæsontarif!M305,#N/A)</f>
        <v>102.65440348972186</v>
      </c>
      <c r="AB305" t="e">
        <f>IF(OR(Data_sæsontarif!D305=Dynamisk!$E$68,Data_sæsontarif!D305=Dynamisk!$E$69,Data_sæsontarif!D305=Dynamisk!$E$70,Data_sæsontarif!D305=Dynamisk!$E$71),Data_sæsontarif!M305,#N/A)</f>
        <v>#N/A</v>
      </c>
    </row>
    <row r="306" spans="1:28" x14ac:dyDescent="0.15">
      <c r="A306">
        <v>300</v>
      </c>
      <c r="B306">
        <v>300</v>
      </c>
      <c r="C306" t="s">
        <v>355</v>
      </c>
      <c r="D306" t="str">
        <f t="shared" si="29"/>
        <v>10</v>
      </c>
      <c r="E306" s="1">
        <v>7.9125000000000005</v>
      </c>
      <c r="F306" s="2">
        <f t="shared" si="24"/>
        <v>9.0874999999999986</v>
      </c>
      <c r="G306" s="1">
        <f>Dynamisk!$C$14</f>
        <v>27.397260273972602</v>
      </c>
      <c r="H306" s="1">
        <f t="shared" si="25"/>
        <v>1.1415525114155252</v>
      </c>
      <c r="I306" s="2">
        <f>Dynamisk!$C$15</f>
        <v>34.246575342465754</v>
      </c>
      <c r="J306" s="2">
        <f>F306/$F$4*Dynamisk!$C$16</f>
        <v>109.49688415847173</v>
      </c>
      <c r="K306" s="2">
        <f t="shared" si="26"/>
        <v>4.5623701732696551</v>
      </c>
      <c r="L306" s="2">
        <f>F306/$F$4*Dynamisk!$C$17</f>
        <v>136.87110519808968</v>
      </c>
      <c r="M306" s="2">
        <f>(F306/$F$4)*Dynamisk!$C$16+G306</f>
        <v>136.89414443244434</v>
      </c>
      <c r="N306" s="2">
        <f>Dynamisk!$C$20/365</f>
        <v>34.246575342465754</v>
      </c>
      <c r="O306" s="2">
        <f t="shared" si="27"/>
        <v>1.4269406392694064</v>
      </c>
      <c r="P306" s="2">
        <f>(F306/$F$4)*Dynamisk!$C$16+G306</f>
        <v>136.89414443244434</v>
      </c>
      <c r="Q306" s="2">
        <f t="shared" si="28"/>
        <v>171.14071977491008</v>
      </c>
      <c r="R306" s="17" t="e">
        <f>IF(P306&lt;=Dynamisk!$F$51,Data_kronologisk!P306,#N/A)</f>
        <v>#N/A</v>
      </c>
      <c r="S306" s="22">
        <f>IF(AND(P306&gt;=Dynamisk!$F$51,P306&lt;=Dynamisk!$F$50),P306,#N/A)</f>
        <v>136.89414443244434</v>
      </c>
      <c r="T306" s="22" t="e">
        <f>IF(AND(P306&gt;=Dynamisk!$F$50,P306&lt;=Dynamisk!$F$49),P306,#N/A)</f>
        <v>#N/A</v>
      </c>
      <c r="U306" s="23" t="e">
        <f>IF(P306&gt;=Dynamisk!$F$49,P306,#N/A)</f>
        <v>#N/A</v>
      </c>
      <c r="V306" s="17">
        <f>IF(Q306&gt;=Dynamisk!$F$41,Dynamisk!$F$41,Q306)</f>
        <v>74.703333321584452</v>
      </c>
      <c r="W306" s="22">
        <f>(IF(AND(Q306&gt;=Dynamisk!$F$41,Q306&lt;=Dynamisk!$F$40),Q306,(IF(Q306&gt;Dynamisk!$F$40,Dynamisk!$F$40,#N/A))))-V306</f>
        <v>96.43738645332563</v>
      </c>
      <c r="X306" s="22" t="e">
        <f>(IF(AND(Q306&gt;=Dynamisk!$F$40,Q306&lt;=Dynamisk!$F$39),Q306,(IF(Q306&gt;Dynamisk!$F$39,Dynamisk!$F$39,#N/A))))-W306-V306</f>
        <v>#N/A</v>
      </c>
      <c r="Y306" s="23" t="e">
        <f>(IF(AND(Q306&gt;=Dynamisk!$F$39,Q306&lt;=Dynamisk!$F$38),Q306,(IF(Q306&gt;Dynamisk!$F$38,Dynamisk!$F$38,#N/A))))-W306-V306-X306</f>
        <v>#N/A</v>
      </c>
      <c r="Z306" t="e">
        <f>IF(OR(Data_sæsontarif!D306=Dynamisk!$E$76,Data_sæsontarif!D306=Dynamisk!$E$77,Data_sæsontarif!D306=Dynamisk!$E$78,Data_sæsontarif!D306=Dynamisk!$E$79),Data_sæsontarif!M306,#N/A)</f>
        <v>#N/A</v>
      </c>
      <c r="AA306">
        <f>IF(OR(Data_sæsontarif!D306=Dynamisk!$E$72,Data_sæsontarif!D306=Dynamisk!$E$73,Data_sæsontarif!D306=Dynamisk!$E$74,Data_sæsontarif!D306=Dynamisk!$E$75),Data_sæsontarif!M306,#N/A)</f>
        <v>136.89414443244434</v>
      </c>
      <c r="AB306" t="e">
        <f>IF(OR(Data_sæsontarif!D306=Dynamisk!$E$68,Data_sæsontarif!D306=Dynamisk!$E$69,Data_sæsontarif!D306=Dynamisk!$E$70,Data_sæsontarif!D306=Dynamisk!$E$71),Data_sæsontarif!M306,#N/A)</f>
        <v>#N/A</v>
      </c>
    </row>
    <row r="307" spans="1:28" x14ac:dyDescent="0.15">
      <c r="A307">
        <v>301</v>
      </c>
      <c r="B307">
        <v>301</v>
      </c>
      <c r="C307" t="s">
        <v>356</v>
      </c>
      <c r="D307" t="str">
        <f t="shared" si="29"/>
        <v>10</v>
      </c>
      <c r="E307" s="1">
        <v>6.6166666666666671</v>
      </c>
      <c r="F307" s="2">
        <f t="shared" si="24"/>
        <v>10.383333333333333</v>
      </c>
      <c r="G307" s="1">
        <f>Dynamisk!$C$14</f>
        <v>27.397260273972602</v>
      </c>
      <c r="H307" s="1">
        <f t="shared" si="25"/>
        <v>1.1415525114155252</v>
      </c>
      <c r="I307" s="2">
        <f>Dynamisk!$C$15</f>
        <v>34.246575342465754</v>
      </c>
      <c r="J307" s="2">
        <f>F307/$F$4*Dynamisk!$C$16</f>
        <v>125.11060766754314</v>
      </c>
      <c r="K307" s="2">
        <f t="shared" si="26"/>
        <v>5.2129419861476309</v>
      </c>
      <c r="L307" s="2">
        <f>F307/$F$4*Dynamisk!$C$17</f>
        <v>156.38825958442891</v>
      </c>
      <c r="M307" s="2">
        <f>(F307/$F$4)*Dynamisk!$C$16+G307</f>
        <v>152.50786794151574</v>
      </c>
      <c r="N307" s="2">
        <f>Dynamisk!$C$20/365</f>
        <v>34.246575342465754</v>
      </c>
      <c r="O307" s="2">
        <f t="shared" si="27"/>
        <v>1.4269406392694064</v>
      </c>
      <c r="P307" s="2">
        <f>(F307/$F$4)*Dynamisk!$C$16+G307</f>
        <v>152.50786794151574</v>
      </c>
      <c r="Q307" s="2">
        <f t="shared" si="28"/>
        <v>186.75444328398149</v>
      </c>
      <c r="R307" s="17" t="e">
        <f>IF(P307&lt;=Dynamisk!$F$51,Data_kronologisk!P307,#N/A)</f>
        <v>#N/A</v>
      </c>
      <c r="S307" s="22">
        <f>IF(AND(P307&gt;=Dynamisk!$F$51,P307&lt;=Dynamisk!$F$50),P307,#N/A)</f>
        <v>152.50786794151574</v>
      </c>
      <c r="T307" s="22" t="e">
        <f>IF(AND(P307&gt;=Dynamisk!$F$50,P307&lt;=Dynamisk!$F$49),P307,#N/A)</f>
        <v>#N/A</v>
      </c>
      <c r="U307" s="23" t="e">
        <f>IF(P307&gt;=Dynamisk!$F$49,P307,#N/A)</f>
        <v>#N/A</v>
      </c>
      <c r="V307" s="17">
        <f>IF(Q307&gt;=Dynamisk!$F$41,Dynamisk!$F$41,Q307)</f>
        <v>74.703333321584452</v>
      </c>
      <c r="W307" s="22">
        <f>(IF(AND(Q307&gt;=Dynamisk!$F$41,Q307&lt;=Dynamisk!$F$40),Q307,(IF(Q307&gt;Dynamisk!$F$40,Dynamisk!$F$40,#N/A))))-V307</f>
        <v>112.05110996239704</v>
      </c>
      <c r="X307" s="22" t="e">
        <f>(IF(AND(Q307&gt;=Dynamisk!$F$40,Q307&lt;=Dynamisk!$F$39),Q307,(IF(Q307&gt;Dynamisk!$F$39,Dynamisk!$F$39,#N/A))))-W307-V307</f>
        <v>#N/A</v>
      </c>
      <c r="Y307" s="23" t="e">
        <f>(IF(AND(Q307&gt;=Dynamisk!$F$39,Q307&lt;=Dynamisk!$F$38),Q307,(IF(Q307&gt;Dynamisk!$F$38,Dynamisk!$F$38,#N/A))))-W307-V307-X307</f>
        <v>#N/A</v>
      </c>
      <c r="Z307" t="e">
        <f>IF(OR(Data_sæsontarif!D307=Dynamisk!$E$76,Data_sæsontarif!D307=Dynamisk!$E$77,Data_sæsontarif!D307=Dynamisk!$E$78,Data_sæsontarif!D307=Dynamisk!$E$79),Data_sæsontarif!M307,#N/A)</f>
        <v>#N/A</v>
      </c>
      <c r="AA307">
        <f>IF(OR(Data_sæsontarif!D307=Dynamisk!$E$72,Data_sæsontarif!D307=Dynamisk!$E$73,Data_sæsontarif!D307=Dynamisk!$E$74,Data_sæsontarif!D307=Dynamisk!$E$75),Data_sæsontarif!M307,#N/A)</f>
        <v>152.50786794151574</v>
      </c>
      <c r="AB307" t="e">
        <f>IF(OR(Data_sæsontarif!D307=Dynamisk!$E$68,Data_sæsontarif!D307=Dynamisk!$E$69,Data_sæsontarif!D307=Dynamisk!$E$70,Data_sæsontarif!D307=Dynamisk!$E$71),Data_sæsontarif!M307,#N/A)</f>
        <v>#N/A</v>
      </c>
    </row>
    <row r="308" spans="1:28" x14ac:dyDescent="0.15">
      <c r="A308">
        <v>302</v>
      </c>
      <c r="B308">
        <v>302</v>
      </c>
      <c r="C308" t="s">
        <v>357</v>
      </c>
      <c r="D308" t="str">
        <f t="shared" si="29"/>
        <v>10</v>
      </c>
      <c r="E308" s="1">
        <v>4.2458333333333327</v>
      </c>
      <c r="F308" s="2">
        <f t="shared" si="24"/>
        <v>12.754166666666666</v>
      </c>
      <c r="G308" s="1">
        <f>Dynamisk!$C$14</f>
        <v>27.397260273972602</v>
      </c>
      <c r="H308" s="1">
        <f t="shared" si="25"/>
        <v>1.1415525114155252</v>
      </c>
      <c r="I308" s="2">
        <f>Dynamisk!$C$15</f>
        <v>34.246575342465754</v>
      </c>
      <c r="J308" s="2">
        <f>F308/$F$4*Dynamisk!$C$16</f>
        <v>153.67719505230721</v>
      </c>
      <c r="K308" s="2">
        <f t="shared" si="26"/>
        <v>6.4032164605128008</v>
      </c>
      <c r="L308" s="2">
        <f>F308/$F$4*Dynamisk!$C$17</f>
        <v>192.09649381538404</v>
      </c>
      <c r="M308" s="2">
        <f>(F308/$F$4)*Dynamisk!$C$16+G308</f>
        <v>181.0744553262798</v>
      </c>
      <c r="N308" s="2">
        <f>Dynamisk!$C$20/365</f>
        <v>34.246575342465754</v>
      </c>
      <c r="O308" s="2">
        <f t="shared" si="27"/>
        <v>1.4269406392694064</v>
      </c>
      <c r="P308" s="2">
        <f>(F308/$F$4)*Dynamisk!$C$16+G308</f>
        <v>181.0744553262798</v>
      </c>
      <c r="Q308" s="2">
        <f t="shared" si="28"/>
        <v>215.32103066874561</v>
      </c>
      <c r="R308" s="17" t="e">
        <f>IF(P308&lt;=Dynamisk!$F$51,Data_kronologisk!P308,#N/A)</f>
        <v>#N/A</v>
      </c>
      <c r="S308" s="22" t="e">
        <f>IF(AND(P308&gt;=Dynamisk!$F$51,P308&lt;=Dynamisk!$F$50),P308,#N/A)</f>
        <v>#N/A</v>
      </c>
      <c r="T308" s="22">
        <f>IF(AND(P308&gt;=Dynamisk!$F$50,P308&lt;=Dynamisk!$F$49),P308,#N/A)</f>
        <v>181.0744553262798</v>
      </c>
      <c r="U308" s="23" t="e">
        <f>IF(P308&gt;=Dynamisk!$F$49,P308,#N/A)</f>
        <v>#N/A</v>
      </c>
      <c r="V308" s="17">
        <f>IF(Q308&gt;=Dynamisk!$F$41,Dynamisk!$F$41,Q308)</f>
        <v>74.703333321584452</v>
      </c>
      <c r="W308" s="22">
        <f>(IF(AND(Q308&gt;=Dynamisk!$F$41,Q308&lt;=Dynamisk!$F$40),Q308,(IF(Q308&gt;Dynamisk!$F$40,Dynamisk!$F$40,#N/A))))-V308</f>
        <v>112.05499998237669</v>
      </c>
      <c r="X308" s="22">
        <f>(IF(AND(Q308&gt;=Dynamisk!$F$40,Q308&lt;=Dynamisk!$F$39),Q308,(IF(Q308&gt;Dynamisk!$F$39,Dynamisk!$F$39,#N/A))))-W308-V308</f>
        <v>28.562697364784469</v>
      </c>
      <c r="Y308" s="23" t="e">
        <f>(IF(AND(Q308&gt;=Dynamisk!$F$39,Q308&lt;=Dynamisk!$F$38),Q308,(IF(Q308&gt;Dynamisk!$F$38,Dynamisk!$F$38,#N/A))))-W308-V308-X308</f>
        <v>#N/A</v>
      </c>
      <c r="Z308" t="e">
        <f>IF(OR(Data_sæsontarif!D308=Dynamisk!$E$76,Data_sæsontarif!D308=Dynamisk!$E$77,Data_sæsontarif!D308=Dynamisk!$E$78,Data_sæsontarif!D308=Dynamisk!$E$79),Data_sæsontarif!M308,#N/A)</f>
        <v>#N/A</v>
      </c>
      <c r="AA308">
        <f>IF(OR(Data_sæsontarif!D308=Dynamisk!$E$72,Data_sæsontarif!D308=Dynamisk!$E$73,Data_sæsontarif!D308=Dynamisk!$E$74,Data_sæsontarif!D308=Dynamisk!$E$75),Data_sæsontarif!M308,#N/A)</f>
        <v>181.0744553262798</v>
      </c>
      <c r="AB308" t="e">
        <f>IF(OR(Data_sæsontarif!D308=Dynamisk!$E$68,Data_sæsontarif!D308=Dynamisk!$E$69,Data_sæsontarif!D308=Dynamisk!$E$70,Data_sæsontarif!D308=Dynamisk!$E$71),Data_sæsontarif!M308,#N/A)</f>
        <v>#N/A</v>
      </c>
    </row>
    <row r="309" spans="1:28" x14ac:dyDescent="0.15">
      <c r="A309">
        <v>303</v>
      </c>
      <c r="B309">
        <v>303</v>
      </c>
      <c r="C309" t="s">
        <v>358</v>
      </c>
      <c r="D309" t="str">
        <f t="shared" si="29"/>
        <v>10</v>
      </c>
      <c r="E309" s="1">
        <v>3.8250000000000006</v>
      </c>
      <c r="F309" s="2">
        <f t="shared" si="24"/>
        <v>13.174999999999999</v>
      </c>
      <c r="G309" s="1">
        <f>Dynamisk!$C$14</f>
        <v>27.397260273972602</v>
      </c>
      <c r="H309" s="1">
        <f t="shared" si="25"/>
        <v>1.1415525114155252</v>
      </c>
      <c r="I309" s="2">
        <f>Dynamisk!$C$15</f>
        <v>34.246575342465754</v>
      </c>
      <c r="J309" s="2">
        <f>F309/$F$4*Dynamisk!$C$16</f>
        <v>158.74788982534966</v>
      </c>
      <c r="K309" s="2">
        <f t="shared" si="26"/>
        <v>6.6144954093895691</v>
      </c>
      <c r="L309" s="2">
        <f>F309/$F$4*Dynamisk!$C$17</f>
        <v>198.43486228168709</v>
      </c>
      <c r="M309" s="2">
        <f>(F309/$F$4)*Dynamisk!$C$16+G309</f>
        <v>186.14515009932225</v>
      </c>
      <c r="N309" s="2">
        <f>Dynamisk!$C$20/365</f>
        <v>34.246575342465754</v>
      </c>
      <c r="O309" s="2">
        <f t="shared" si="27"/>
        <v>1.4269406392694064</v>
      </c>
      <c r="P309" s="2">
        <f>(F309/$F$4)*Dynamisk!$C$16+G309</f>
        <v>186.14515009932225</v>
      </c>
      <c r="Q309" s="2">
        <f t="shared" si="28"/>
        <v>220.39172544178805</v>
      </c>
      <c r="R309" s="17" t="e">
        <f>IF(P309&lt;=Dynamisk!$F$51,Data_kronologisk!P309,#N/A)</f>
        <v>#N/A</v>
      </c>
      <c r="S309" s="22" t="e">
        <f>IF(AND(P309&gt;=Dynamisk!$F$51,P309&lt;=Dynamisk!$F$50),P309,#N/A)</f>
        <v>#N/A</v>
      </c>
      <c r="T309" s="22">
        <f>IF(AND(P309&gt;=Dynamisk!$F$50,P309&lt;=Dynamisk!$F$49),P309,#N/A)</f>
        <v>186.14515009932225</v>
      </c>
      <c r="U309" s="23" t="e">
        <f>IF(P309&gt;=Dynamisk!$F$49,P309,#N/A)</f>
        <v>#N/A</v>
      </c>
      <c r="V309" s="17">
        <f>IF(Q309&gt;=Dynamisk!$F$41,Dynamisk!$F$41,Q309)</f>
        <v>74.703333321584452</v>
      </c>
      <c r="W309" s="22">
        <f>(IF(AND(Q309&gt;=Dynamisk!$F$41,Q309&lt;=Dynamisk!$F$40),Q309,(IF(Q309&gt;Dynamisk!$F$40,Dynamisk!$F$40,#N/A))))-V309</f>
        <v>112.05499998237669</v>
      </c>
      <c r="X309" s="22">
        <f>(IF(AND(Q309&gt;=Dynamisk!$F$40,Q309&lt;=Dynamisk!$F$39),Q309,(IF(Q309&gt;Dynamisk!$F$39,Dynamisk!$F$39,#N/A))))-W309-V309</f>
        <v>33.633392137826917</v>
      </c>
      <c r="Y309" s="23" t="e">
        <f>(IF(AND(Q309&gt;=Dynamisk!$F$39,Q309&lt;=Dynamisk!$F$38),Q309,(IF(Q309&gt;Dynamisk!$F$38,Dynamisk!$F$38,#N/A))))-W309-V309-X309</f>
        <v>#N/A</v>
      </c>
      <c r="Z309" t="e">
        <f>IF(OR(Data_sæsontarif!D309=Dynamisk!$E$76,Data_sæsontarif!D309=Dynamisk!$E$77,Data_sæsontarif!D309=Dynamisk!$E$78,Data_sæsontarif!D309=Dynamisk!$E$79),Data_sæsontarif!M309,#N/A)</f>
        <v>#N/A</v>
      </c>
      <c r="AA309">
        <f>IF(OR(Data_sæsontarif!D309=Dynamisk!$E$72,Data_sæsontarif!D309=Dynamisk!$E$73,Data_sæsontarif!D309=Dynamisk!$E$74,Data_sæsontarif!D309=Dynamisk!$E$75),Data_sæsontarif!M309,#N/A)</f>
        <v>186.14515009932225</v>
      </c>
      <c r="AB309" t="e">
        <f>IF(OR(Data_sæsontarif!D309=Dynamisk!$E$68,Data_sæsontarif!D309=Dynamisk!$E$69,Data_sæsontarif!D309=Dynamisk!$E$70,Data_sæsontarif!D309=Dynamisk!$E$71),Data_sæsontarif!M309,#N/A)</f>
        <v>#N/A</v>
      </c>
    </row>
    <row r="310" spans="1:28" x14ac:dyDescent="0.15">
      <c r="A310">
        <v>304</v>
      </c>
      <c r="B310">
        <v>304</v>
      </c>
      <c r="C310" t="s">
        <v>359</v>
      </c>
      <c r="D310" t="str">
        <f t="shared" si="29"/>
        <v>10</v>
      </c>
      <c r="E310" s="1">
        <v>4.8499999999999996</v>
      </c>
      <c r="F310" s="2">
        <f t="shared" si="24"/>
        <v>12.15</v>
      </c>
      <c r="G310" s="1">
        <f>Dynamisk!$C$14</f>
        <v>27.397260273972602</v>
      </c>
      <c r="H310" s="1">
        <f t="shared" si="25"/>
        <v>1.1415525114155252</v>
      </c>
      <c r="I310" s="2">
        <f>Dynamisk!$C$15</f>
        <v>34.246575342465754</v>
      </c>
      <c r="J310" s="2">
        <f>F310/$F$4*Dynamisk!$C$16</f>
        <v>146.39748473457297</v>
      </c>
      <c r="K310" s="2">
        <f t="shared" si="26"/>
        <v>6.0998951972738737</v>
      </c>
      <c r="L310" s="2">
        <f>F310/$F$4*Dynamisk!$C$17</f>
        <v>182.9968559182162</v>
      </c>
      <c r="M310" s="2">
        <f>(F310/$F$4)*Dynamisk!$C$16+G310</f>
        <v>173.79474500854556</v>
      </c>
      <c r="N310" s="2">
        <f>Dynamisk!$C$20/365</f>
        <v>34.246575342465754</v>
      </c>
      <c r="O310" s="2">
        <f t="shared" si="27"/>
        <v>1.4269406392694064</v>
      </c>
      <c r="P310" s="2">
        <f>(F310/$F$4)*Dynamisk!$C$16+G310</f>
        <v>173.79474500854556</v>
      </c>
      <c r="Q310" s="2">
        <f t="shared" si="28"/>
        <v>208.04132035101134</v>
      </c>
      <c r="R310" s="17" t="e">
        <f>IF(P310&lt;=Dynamisk!$F$51,Data_kronologisk!P310,#N/A)</f>
        <v>#N/A</v>
      </c>
      <c r="S310" s="22" t="e">
        <f>IF(AND(P310&gt;=Dynamisk!$F$51,P310&lt;=Dynamisk!$F$50),P310,#N/A)</f>
        <v>#N/A</v>
      </c>
      <c r="T310" s="22">
        <f>IF(AND(P310&gt;=Dynamisk!$F$50,P310&lt;=Dynamisk!$F$49),P310,#N/A)</f>
        <v>173.79474500854556</v>
      </c>
      <c r="U310" s="23" t="e">
        <f>IF(P310&gt;=Dynamisk!$F$49,P310,#N/A)</f>
        <v>#N/A</v>
      </c>
      <c r="V310" s="17">
        <f>IF(Q310&gt;=Dynamisk!$F$41,Dynamisk!$F$41,Q310)</f>
        <v>74.703333321584452</v>
      </c>
      <c r="W310" s="22">
        <f>(IF(AND(Q310&gt;=Dynamisk!$F$41,Q310&lt;=Dynamisk!$F$40),Q310,(IF(Q310&gt;Dynamisk!$F$40,Dynamisk!$F$40,#N/A))))-V310</f>
        <v>112.05499998237669</v>
      </c>
      <c r="X310" s="22">
        <f>(IF(AND(Q310&gt;=Dynamisk!$F$40,Q310&lt;=Dynamisk!$F$39),Q310,(IF(Q310&gt;Dynamisk!$F$39,Dynamisk!$F$39,#N/A))))-W310-V310</f>
        <v>21.282987047050199</v>
      </c>
      <c r="Y310" s="23" t="e">
        <f>(IF(AND(Q310&gt;=Dynamisk!$F$39,Q310&lt;=Dynamisk!$F$38),Q310,(IF(Q310&gt;Dynamisk!$F$38,Dynamisk!$F$38,#N/A))))-W310-V310-X310</f>
        <v>#N/A</v>
      </c>
      <c r="Z310" t="e">
        <f>IF(OR(Data_sæsontarif!D310=Dynamisk!$E$76,Data_sæsontarif!D310=Dynamisk!$E$77,Data_sæsontarif!D310=Dynamisk!$E$78,Data_sæsontarif!D310=Dynamisk!$E$79),Data_sæsontarif!M310,#N/A)</f>
        <v>#N/A</v>
      </c>
      <c r="AA310">
        <f>IF(OR(Data_sæsontarif!D310=Dynamisk!$E$72,Data_sæsontarif!D310=Dynamisk!$E$73,Data_sæsontarif!D310=Dynamisk!$E$74,Data_sæsontarif!D310=Dynamisk!$E$75),Data_sæsontarif!M310,#N/A)</f>
        <v>173.79474500854556</v>
      </c>
      <c r="AB310" t="e">
        <f>IF(OR(Data_sæsontarif!D310=Dynamisk!$E$68,Data_sæsontarif!D310=Dynamisk!$E$69,Data_sæsontarif!D310=Dynamisk!$E$70,Data_sæsontarif!D310=Dynamisk!$E$71),Data_sæsontarif!M310,#N/A)</f>
        <v>#N/A</v>
      </c>
    </row>
    <row r="311" spans="1:28" x14ac:dyDescent="0.15">
      <c r="A311">
        <v>305</v>
      </c>
      <c r="B311">
        <v>305</v>
      </c>
      <c r="C311" t="s">
        <v>360</v>
      </c>
      <c r="D311" t="str">
        <f t="shared" si="29"/>
        <v>11</v>
      </c>
      <c r="E311" s="1">
        <v>8.5166666666666675</v>
      </c>
      <c r="F311" s="2">
        <f t="shared" si="24"/>
        <v>8.4833333333333325</v>
      </c>
      <c r="G311" s="1">
        <f>Dynamisk!$C$14</f>
        <v>27.397260273972602</v>
      </c>
      <c r="H311" s="1">
        <f t="shared" si="25"/>
        <v>1.1415525114155252</v>
      </c>
      <c r="I311" s="2">
        <f>Dynamisk!$C$15</f>
        <v>34.246575342465754</v>
      </c>
      <c r="J311" s="2">
        <f>F311/$F$4*Dynamisk!$C$16</f>
        <v>102.21717384073749</v>
      </c>
      <c r="K311" s="2">
        <f t="shared" si="26"/>
        <v>4.2590489100307289</v>
      </c>
      <c r="L311" s="2">
        <f>F311/$F$4*Dynamisk!$C$17</f>
        <v>127.77146730092186</v>
      </c>
      <c r="M311" s="2">
        <f>(F311/$F$4)*Dynamisk!$C$16+G311</f>
        <v>129.61443411471009</v>
      </c>
      <c r="N311" s="2">
        <f>Dynamisk!$C$20/365</f>
        <v>34.246575342465754</v>
      </c>
      <c r="O311" s="2">
        <f t="shared" si="27"/>
        <v>1.4269406392694064</v>
      </c>
      <c r="P311" s="2">
        <f>(F311/$F$4)*Dynamisk!$C$16+G311</f>
        <v>129.61443411471009</v>
      </c>
      <c r="Q311" s="2">
        <f t="shared" si="28"/>
        <v>163.86100945717584</v>
      </c>
      <c r="R311" s="17" t="e">
        <f>IF(P311&lt;=Dynamisk!$F$51,Data_kronologisk!P311,#N/A)</f>
        <v>#N/A</v>
      </c>
      <c r="S311" s="22">
        <f>IF(AND(P311&gt;=Dynamisk!$F$51,P311&lt;=Dynamisk!$F$50),P311,#N/A)</f>
        <v>129.61443411471009</v>
      </c>
      <c r="T311" s="22" t="e">
        <f>IF(AND(P311&gt;=Dynamisk!$F$50,P311&lt;=Dynamisk!$F$49),P311,#N/A)</f>
        <v>#N/A</v>
      </c>
      <c r="U311" s="23" t="e">
        <f>IF(P311&gt;=Dynamisk!$F$49,P311,#N/A)</f>
        <v>#N/A</v>
      </c>
      <c r="V311" s="17">
        <f>IF(Q311&gt;=Dynamisk!$F$41,Dynamisk!$F$41,Q311)</f>
        <v>74.703333321584452</v>
      </c>
      <c r="W311" s="22">
        <f>(IF(AND(Q311&gt;=Dynamisk!$F$41,Q311&lt;=Dynamisk!$F$40),Q311,(IF(Q311&gt;Dynamisk!$F$40,Dynamisk!$F$40,#N/A))))-V311</f>
        <v>89.157676135591387</v>
      </c>
      <c r="X311" s="22" t="e">
        <f>(IF(AND(Q311&gt;=Dynamisk!$F$40,Q311&lt;=Dynamisk!$F$39),Q311,(IF(Q311&gt;Dynamisk!$F$39,Dynamisk!$F$39,#N/A))))-W311-V311</f>
        <v>#N/A</v>
      </c>
      <c r="Y311" s="23" t="e">
        <f>(IF(AND(Q311&gt;=Dynamisk!$F$39,Q311&lt;=Dynamisk!$F$38),Q311,(IF(Q311&gt;Dynamisk!$F$38,Dynamisk!$F$38,#N/A))))-W311-V311-X311</f>
        <v>#N/A</v>
      </c>
      <c r="Z311" t="e">
        <f>IF(OR(Data_sæsontarif!D311=Dynamisk!$E$76,Data_sæsontarif!D311=Dynamisk!$E$77,Data_sæsontarif!D311=Dynamisk!$E$78,Data_sæsontarif!D311=Dynamisk!$E$79),Data_sæsontarif!M311,#N/A)</f>
        <v>#N/A</v>
      </c>
      <c r="AA311">
        <f>IF(OR(Data_sæsontarif!D311=Dynamisk!$E$72,Data_sæsontarif!D311=Dynamisk!$E$73,Data_sæsontarif!D311=Dynamisk!$E$74,Data_sæsontarif!D311=Dynamisk!$E$75),Data_sæsontarif!M311,#N/A)</f>
        <v>129.61443411471009</v>
      </c>
      <c r="AB311" t="e">
        <f>IF(OR(Data_sæsontarif!D311=Dynamisk!$E$68,Data_sæsontarif!D311=Dynamisk!$E$69,Data_sæsontarif!D311=Dynamisk!$E$70,Data_sæsontarif!D311=Dynamisk!$E$71),Data_sæsontarif!M311,#N/A)</f>
        <v>#N/A</v>
      </c>
    </row>
    <row r="312" spans="1:28" x14ac:dyDescent="0.15">
      <c r="A312">
        <v>306</v>
      </c>
      <c r="B312">
        <v>306</v>
      </c>
      <c r="C312" t="s">
        <v>361</v>
      </c>
      <c r="D312" t="str">
        <f t="shared" si="29"/>
        <v>11</v>
      </c>
      <c r="E312" s="1">
        <v>8.4041666666666668</v>
      </c>
      <c r="F312" s="2">
        <f t="shared" si="24"/>
        <v>8.5958333333333332</v>
      </c>
      <c r="G312" s="1">
        <f>Dynamisk!$C$14</f>
        <v>27.397260273972602</v>
      </c>
      <c r="H312" s="1">
        <f t="shared" si="25"/>
        <v>1.1415525114155252</v>
      </c>
      <c r="I312" s="2">
        <f>Dynamisk!$C$15</f>
        <v>34.246575342465754</v>
      </c>
      <c r="J312" s="2">
        <f>F312/$F$4*Dynamisk!$C$16</f>
        <v>103.57270610679836</v>
      </c>
      <c r="K312" s="2">
        <f t="shared" si="26"/>
        <v>4.3155294211165982</v>
      </c>
      <c r="L312" s="2">
        <f>F312/$F$4*Dynamisk!$C$17</f>
        <v>129.46588263349796</v>
      </c>
      <c r="M312" s="2">
        <f>(F312/$F$4)*Dynamisk!$C$16+G312</f>
        <v>130.96996638077096</v>
      </c>
      <c r="N312" s="2">
        <f>Dynamisk!$C$20/365</f>
        <v>34.246575342465754</v>
      </c>
      <c r="O312" s="2">
        <f t="shared" si="27"/>
        <v>1.4269406392694064</v>
      </c>
      <c r="P312" s="2">
        <f>(F312/$F$4)*Dynamisk!$C$16+G312</f>
        <v>130.96996638077096</v>
      </c>
      <c r="Q312" s="2">
        <f t="shared" si="28"/>
        <v>165.2165417232367</v>
      </c>
      <c r="R312" s="17" t="e">
        <f>IF(P312&lt;=Dynamisk!$F$51,Data_kronologisk!P312,#N/A)</f>
        <v>#N/A</v>
      </c>
      <c r="S312" s="22">
        <f>IF(AND(P312&gt;=Dynamisk!$F$51,P312&lt;=Dynamisk!$F$50),P312,#N/A)</f>
        <v>130.96996638077096</v>
      </c>
      <c r="T312" s="22" t="e">
        <f>IF(AND(P312&gt;=Dynamisk!$F$50,P312&lt;=Dynamisk!$F$49),P312,#N/A)</f>
        <v>#N/A</v>
      </c>
      <c r="U312" s="23" t="e">
        <f>IF(P312&gt;=Dynamisk!$F$49,P312,#N/A)</f>
        <v>#N/A</v>
      </c>
      <c r="V312" s="17">
        <f>IF(Q312&gt;=Dynamisk!$F$41,Dynamisk!$F$41,Q312)</f>
        <v>74.703333321584452</v>
      </c>
      <c r="W312" s="22">
        <f>(IF(AND(Q312&gt;=Dynamisk!$F$41,Q312&lt;=Dynamisk!$F$40),Q312,(IF(Q312&gt;Dynamisk!$F$40,Dynamisk!$F$40,#N/A))))-V312</f>
        <v>90.51320840165225</v>
      </c>
      <c r="X312" s="22" t="e">
        <f>(IF(AND(Q312&gt;=Dynamisk!$F$40,Q312&lt;=Dynamisk!$F$39),Q312,(IF(Q312&gt;Dynamisk!$F$39,Dynamisk!$F$39,#N/A))))-W312-V312</f>
        <v>#N/A</v>
      </c>
      <c r="Y312" s="23" t="e">
        <f>(IF(AND(Q312&gt;=Dynamisk!$F$39,Q312&lt;=Dynamisk!$F$38),Q312,(IF(Q312&gt;Dynamisk!$F$38,Dynamisk!$F$38,#N/A))))-W312-V312-X312</f>
        <v>#N/A</v>
      </c>
      <c r="Z312" t="e">
        <f>IF(OR(Data_sæsontarif!D312=Dynamisk!$E$76,Data_sæsontarif!D312=Dynamisk!$E$77,Data_sæsontarif!D312=Dynamisk!$E$78,Data_sæsontarif!D312=Dynamisk!$E$79),Data_sæsontarif!M312,#N/A)</f>
        <v>#N/A</v>
      </c>
      <c r="AA312">
        <f>IF(OR(Data_sæsontarif!D312=Dynamisk!$E$72,Data_sæsontarif!D312=Dynamisk!$E$73,Data_sæsontarif!D312=Dynamisk!$E$74,Data_sæsontarif!D312=Dynamisk!$E$75),Data_sæsontarif!M312,#N/A)</f>
        <v>130.96996638077096</v>
      </c>
      <c r="AB312" t="e">
        <f>IF(OR(Data_sæsontarif!D312=Dynamisk!$E$68,Data_sæsontarif!D312=Dynamisk!$E$69,Data_sæsontarif!D312=Dynamisk!$E$70,Data_sæsontarif!D312=Dynamisk!$E$71),Data_sæsontarif!M312,#N/A)</f>
        <v>#N/A</v>
      </c>
    </row>
    <row r="313" spans="1:28" x14ac:dyDescent="0.15">
      <c r="A313">
        <v>307</v>
      </c>
      <c r="B313">
        <v>307</v>
      </c>
      <c r="C313" t="s">
        <v>362</v>
      </c>
      <c r="D313" t="str">
        <f t="shared" si="29"/>
        <v>11</v>
      </c>
      <c r="E313" s="1">
        <v>10.358333333333333</v>
      </c>
      <c r="F313" s="2">
        <f t="shared" si="24"/>
        <v>6.6416666666666675</v>
      </c>
      <c r="G313" s="1">
        <f>Dynamisk!$C$14</f>
        <v>27.397260273972602</v>
      </c>
      <c r="H313" s="1">
        <f t="shared" si="25"/>
        <v>1.1415525114155252</v>
      </c>
      <c r="I313" s="2">
        <f>Dynamisk!$C$15</f>
        <v>34.246575342465754</v>
      </c>
      <c r="J313" s="2">
        <f>F313/$F$4*Dynamisk!$C$16</f>
        <v>80.026608596333787</v>
      </c>
      <c r="K313" s="2">
        <f t="shared" si="26"/>
        <v>3.3344420248472413</v>
      </c>
      <c r="L313" s="2">
        <f>F313/$F$4*Dynamisk!$C$17</f>
        <v>100.03326074541722</v>
      </c>
      <c r="M313" s="2">
        <f>(F313/$F$4)*Dynamisk!$C$16+G313</f>
        <v>107.42386887030639</v>
      </c>
      <c r="N313" s="2">
        <f>Dynamisk!$C$20/365</f>
        <v>34.246575342465754</v>
      </c>
      <c r="O313" s="2">
        <f t="shared" si="27"/>
        <v>1.4269406392694064</v>
      </c>
      <c r="P313" s="2">
        <f>(F313/$F$4)*Dynamisk!$C$16+G313</f>
        <v>107.42386887030639</v>
      </c>
      <c r="Q313" s="2">
        <f t="shared" si="28"/>
        <v>141.67044421277214</v>
      </c>
      <c r="R313" s="17" t="e">
        <f>IF(P313&lt;=Dynamisk!$F$51,Data_kronologisk!P313,#N/A)</f>
        <v>#N/A</v>
      </c>
      <c r="S313" s="22">
        <f>IF(AND(P313&gt;=Dynamisk!$F$51,P313&lt;=Dynamisk!$F$50),P313,#N/A)</f>
        <v>107.42386887030639</v>
      </c>
      <c r="T313" s="22" t="e">
        <f>IF(AND(P313&gt;=Dynamisk!$F$50,P313&lt;=Dynamisk!$F$49),P313,#N/A)</f>
        <v>#N/A</v>
      </c>
      <c r="U313" s="23" t="e">
        <f>IF(P313&gt;=Dynamisk!$F$49,P313,#N/A)</f>
        <v>#N/A</v>
      </c>
      <c r="V313" s="17">
        <f>IF(Q313&gt;=Dynamisk!$F$41,Dynamisk!$F$41,Q313)</f>
        <v>74.703333321584452</v>
      </c>
      <c r="W313" s="22">
        <f>(IF(AND(Q313&gt;=Dynamisk!$F$41,Q313&lt;=Dynamisk!$F$40),Q313,(IF(Q313&gt;Dynamisk!$F$40,Dynamisk!$F$40,#N/A))))-V313</f>
        <v>66.967110891187687</v>
      </c>
      <c r="X313" s="22" t="e">
        <f>(IF(AND(Q313&gt;=Dynamisk!$F$40,Q313&lt;=Dynamisk!$F$39),Q313,(IF(Q313&gt;Dynamisk!$F$39,Dynamisk!$F$39,#N/A))))-W313-V313</f>
        <v>#N/A</v>
      </c>
      <c r="Y313" s="23" t="e">
        <f>(IF(AND(Q313&gt;=Dynamisk!$F$39,Q313&lt;=Dynamisk!$F$38),Q313,(IF(Q313&gt;Dynamisk!$F$38,Dynamisk!$F$38,#N/A))))-W313-V313-X313</f>
        <v>#N/A</v>
      </c>
      <c r="Z313" t="e">
        <f>IF(OR(Data_sæsontarif!D313=Dynamisk!$E$76,Data_sæsontarif!D313=Dynamisk!$E$77,Data_sæsontarif!D313=Dynamisk!$E$78,Data_sæsontarif!D313=Dynamisk!$E$79),Data_sæsontarif!M313,#N/A)</f>
        <v>#N/A</v>
      </c>
      <c r="AA313">
        <f>IF(OR(Data_sæsontarif!D313=Dynamisk!$E$72,Data_sæsontarif!D313=Dynamisk!$E$73,Data_sæsontarif!D313=Dynamisk!$E$74,Data_sæsontarif!D313=Dynamisk!$E$75),Data_sæsontarif!M313,#N/A)</f>
        <v>107.42386887030639</v>
      </c>
      <c r="AB313" t="e">
        <f>IF(OR(Data_sæsontarif!D313=Dynamisk!$E$68,Data_sæsontarif!D313=Dynamisk!$E$69,Data_sæsontarif!D313=Dynamisk!$E$70,Data_sæsontarif!D313=Dynamisk!$E$71),Data_sæsontarif!M313,#N/A)</f>
        <v>#N/A</v>
      </c>
    </row>
    <row r="314" spans="1:28" x14ac:dyDescent="0.15">
      <c r="A314">
        <v>308</v>
      </c>
      <c r="B314">
        <v>308</v>
      </c>
      <c r="C314" t="s">
        <v>363</v>
      </c>
      <c r="D314" t="str">
        <f t="shared" si="29"/>
        <v>11</v>
      </c>
      <c r="E314" s="1">
        <v>8.9750000000000032</v>
      </c>
      <c r="F314" s="2">
        <f t="shared" si="24"/>
        <v>8.0249999999999968</v>
      </c>
      <c r="G314" s="1">
        <f>Dynamisk!$C$14</f>
        <v>27.397260273972602</v>
      </c>
      <c r="H314" s="1">
        <f t="shared" si="25"/>
        <v>1.1415525114155252</v>
      </c>
      <c r="I314" s="2">
        <f>Dynamisk!$C$15</f>
        <v>34.246575342465754</v>
      </c>
      <c r="J314" s="2">
        <f>F314/$F$4*Dynamisk!$C$16</f>
        <v>96.694634979008029</v>
      </c>
      <c r="K314" s="2">
        <f t="shared" si="26"/>
        <v>4.0289431241253348</v>
      </c>
      <c r="L314" s="2">
        <f>F314/$F$4*Dynamisk!$C$17</f>
        <v>120.86829372376005</v>
      </c>
      <c r="M314" s="2">
        <f>(F314/$F$4)*Dynamisk!$C$16+G314</f>
        <v>124.09189525298063</v>
      </c>
      <c r="N314" s="2">
        <f>Dynamisk!$C$20/365</f>
        <v>34.246575342465754</v>
      </c>
      <c r="O314" s="2">
        <f t="shared" si="27"/>
        <v>1.4269406392694064</v>
      </c>
      <c r="P314" s="2">
        <f>(F314/$F$4)*Dynamisk!$C$16+G314</f>
        <v>124.09189525298063</v>
      </c>
      <c r="Q314" s="2">
        <f t="shared" si="28"/>
        <v>158.33847059544638</v>
      </c>
      <c r="R314" s="17" t="e">
        <f>IF(P314&lt;=Dynamisk!$F$51,Data_kronologisk!P314,#N/A)</f>
        <v>#N/A</v>
      </c>
      <c r="S314" s="22">
        <f>IF(AND(P314&gt;=Dynamisk!$F$51,P314&lt;=Dynamisk!$F$50),P314,#N/A)</f>
        <v>124.09189525298063</v>
      </c>
      <c r="T314" s="22" t="e">
        <f>IF(AND(P314&gt;=Dynamisk!$F$50,P314&lt;=Dynamisk!$F$49),P314,#N/A)</f>
        <v>#N/A</v>
      </c>
      <c r="U314" s="23" t="e">
        <f>IF(P314&gt;=Dynamisk!$F$49,P314,#N/A)</f>
        <v>#N/A</v>
      </c>
      <c r="V314" s="17">
        <f>IF(Q314&gt;=Dynamisk!$F$41,Dynamisk!$F$41,Q314)</f>
        <v>74.703333321584452</v>
      </c>
      <c r="W314" s="22">
        <f>(IF(AND(Q314&gt;=Dynamisk!$F$41,Q314&lt;=Dynamisk!$F$40),Q314,(IF(Q314&gt;Dynamisk!$F$40,Dynamisk!$F$40,#N/A))))-V314</f>
        <v>83.635137273861929</v>
      </c>
      <c r="X314" s="22" t="e">
        <f>(IF(AND(Q314&gt;=Dynamisk!$F$40,Q314&lt;=Dynamisk!$F$39),Q314,(IF(Q314&gt;Dynamisk!$F$39,Dynamisk!$F$39,#N/A))))-W314-V314</f>
        <v>#N/A</v>
      </c>
      <c r="Y314" s="23" t="e">
        <f>(IF(AND(Q314&gt;=Dynamisk!$F$39,Q314&lt;=Dynamisk!$F$38),Q314,(IF(Q314&gt;Dynamisk!$F$38,Dynamisk!$F$38,#N/A))))-W314-V314-X314</f>
        <v>#N/A</v>
      </c>
      <c r="Z314" t="e">
        <f>IF(OR(Data_sæsontarif!D314=Dynamisk!$E$76,Data_sæsontarif!D314=Dynamisk!$E$77,Data_sæsontarif!D314=Dynamisk!$E$78,Data_sæsontarif!D314=Dynamisk!$E$79),Data_sæsontarif!M314,#N/A)</f>
        <v>#N/A</v>
      </c>
      <c r="AA314">
        <f>IF(OR(Data_sæsontarif!D314=Dynamisk!$E$72,Data_sæsontarif!D314=Dynamisk!$E$73,Data_sæsontarif!D314=Dynamisk!$E$74,Data_sæsontarif!D314=Dynamisk!$E$75),Data_sæsontarif!M314,#N/A)</f>
        <v>124.09189525298063</v>
      </c>
      <c r="AB314" t="e">
        <f>IF(OR(Data_sæsontarif!D314=Dynamisk!$E$68,Data_sæsontarif!D314=Dynamisk!$E$69,Data_sæsontarif!D314=Dynamisk!$E$70,Data_sæsontarif!D314=Dynamisk!$E$71),Data_sæsontarif!M314,#N/A)</f>
        <v>#N/A</v>
      </c>
    </row>
    <row r="315" spans="1:28" x14ac:dyDescent="0.15">
      <c r="A315">
        <v>309</v>
      </c>
      <c r="B315">
        <v>309</v>
      </c>
      <c r="C315" t="s">
        <v>364</v>
      </c>
      <c r="D315" t="str">
        <f t="shared" si="29"/>
        <v>11</v>
      </c>
      <c r="E315" s="1">
        <v>9.6291666666666647</v>
      </c>
      <c r="F315" s="2">
        <f t="shared" si="24"/>
        <v>7.3708333333333353</v>
      </c>
      <c r="G315" s="1">
        <f>Dynamisk!$C$14</f>
        <v>27.397260273972602</v>
      </c>
      <c r="H315" s="1">
        <f t="shared" si="25"/>
        <v>1.1415525114155252</v>
      </c>
      <c r="I315" s="2">
        <f>Dynamisk!$C$15</f>
        <v>34.246575342465754</v>
      </c>
      <c r="J315" s="2">
        <f>F315/$F$4*Dynamisk!$C$16</f>
        <v>88.812465876357891</v>
      </c>
      <c r="K315" s="2">
        <f t="shared" si="26"/>
        <v>3.7005194115149123</v>
      </c>
      <c r="L315" s="2">
        <f>F315/$F$4*Dynamisk!$C$17</f>
        <v>111.01558234544737</v>
      </c>
      <c r="M315" s="2">
        <f>(F315/$F$4)*Dynamisk!$C$16+G315</f>
        <v>116.2097261503305</v>
      </c>
      <c r="N315" s="2">
        <f>Dynamisk!$C$20/365</f>
        <v>34.246575342465754</v>
      </c>
      <c r="O315" s="2">
        <f t="shared" si="27"/>
        <v>1.4269406392694064</v>
      </c>
      <c r="P315" s="2">
        <f>(F315/$F$4)*Dynamisk!$C$16+G315</f>
        <v>116.2097261503305</v>
      </c>
      <c r="Q315" s="2">
        <f t="shared" si="28"/>
        <v>150.45630149279623</v>
      </c>
      <c r="R315" s="17" t="e">
        <f>IF(P315&lt;=Dynamisk!$F$51,Data_kronologisk!P315,#N/A)</f>
        <v>#N/A</v>
      </c>
      <c r="S315" s="22">
        <f>IF(AND(P315&gt;=Dynamisk!$F$51,P315&lt;=Dynamisk!$F$50),P315,#N/A)</f>
        <v>116.2097261503305</v>
      </c>
      <c r="T315" s="22" t="e">
        <f>IF(AND(P315&gt;=Dynamisk!$F$50,P315&lt;=Dynamisk!$F$49),P315,#N/A)</f>
        <v>#N/A</v>
      </c>
      <c r="U315" s="23" t="e">
        <f>IF(P315&gt;=Dynamisk!$F$49,P315,#N/A)</f>
        <v>#N/A</v>
      </c>
      <c r="V315" s="17">
        <f>IF(Q315&gt;=Dynamisk!$F$41,Dynamisk!$F$41,Q315)</f>
        <v>74.703333321584452</v>
      </c>
      <c r="W315" s="22">
        <f>(IF(AND(Q315&gt;=Dynamisk!$F$41,Q315&lt;=Dynamisk!$F$40),Q315,(IF(Q315&gt;Dynamisk!$F$40,Dynamisk!$F$40,#N/A))))-V315</f>
        <v>75.752968171211776</v>
      </c>
      <c r="X315" s="22" t="e">
        <f>(IF(AND(Q315&gt;=Dynamisk!$F$40,Q315&lt;=Dynamisk!$F$39),Q315,(IF(Q315&gt;Dynamisk!$F$39,Dynamisk!$F$39,#N/A))))-W315-V315</f>
        <v>#N/A</v>
      </c>
      <c r="Y315" s="23" t="e">
        <f>(IF(AND(Q315&gt;=Dynamisk!$F$39,Q315&lt;=Dynamisk!$F$38),Q315,(IF(Q315&gt;Dynamisk!$F$38,Dynamisk!$F$38,#N/A))))-W315-V315-X315</f>
        <v>#N/A</v>
      </c>
      <c r="Z315" t="e">
        <f>IF(OR(Data_sæsontarif!D315=Dynamisk!$E$76,Data_sæsontarif!D315=Dynamisk!$E$77,Data_sæsontarif!D315=Dynamisk!$E$78,Data_sæsontarif!D315=Dynamisk!$E$79),Data_sæsontarif!M315,#N/A)</f>
        <v>#N/A</v>
      </c>
      <c r="AA315">
        <f>IF(OR(Data_sæsontarif!D315=Dynamisk!$E$72,Data_sæsontarif!D315=Dynamisk!$E$73,Data_sæsontarif!D315=Dynamisk!$E$74,Data_sæsontarif!D315=Dynamisk!$E$75),Data_sæsontarif!M315,#N/A)</f>
        <v>116.2097261503305</v>
      </c>
      <c r="AB315" t="e">
        <f>IF(OR(Data_sæsontarif!D315=Dynamisk!$E$68,Data_sæsontarif!D315=Dynamisk!$E$69,Data_sæsontarif!D315=Dynamisk!$E$70,Data_sæsontarif!D315=Dynamisk!$E$71),Data_sæsontarif!M315,#N/A)</f>
        <v>#N/A</v>
      </c>
    </row>
    <row r="316" spans="1:28" x14ac:dyDescent="0.15">
      <c r="A316">
        <v>310</v>
      </c>
      <c r="B316">
        <v>310</v>
      </c>
      <c r="C316" t="s">
        <v>365</v>
      </c>
      <c r="D316" t="str">
        <f t="shared" si="29"/>
        <v>11</v>
      </c>
      <c r="E316" s="1">
        <v>6.7</v>
      </c>
      <c r="F316" s="2">
        <f t="shared" si="24"/>
        <v>10.3</v>
      </c>
      <c r="G316" s="1">
        <f>Dynamisk!$C$14</f>
        <v>27.397260273972602</v>
      </c>
      <c r="H316" s="1">
        <f t="shared" si="25"/>
        <v>1.1415525114155252</v>
      </c>
      <c r="I316" s="2">
        <f>Dynamisk!$C$15</f>
        <v>34.246575342465754</v>
      </c>
      <c r="J316" s="2">
        <f>F316/$F$4*Dynamisk!$C$16</f>
        <v>124.10650969268326</v>
      </c>
      <c r="K316" s="2">
        <f t="shared" si="26"/>
        <v>5.1711045705284695</v>
      </c>
      <c r="L316" s="2">
        <f>F316/$F$4*Dynamisk!$C$17</f>
        <v>155.13313711585408</v>
      </c>
      <c r="M316" s="2">
        <f>(F316/$F$4)*Dynamisk!$C$16+G316</f>
        <v>151.50376996665585</v>
      </c>
      <c r="N316" s="2">
        <f>Dynamisk!$C$20/365</f>
        <v>34.246575342465754</v>
      </c>
      <c r="O316" s="2">
        <f t="shared" si="27"/>
        <v>1.4269406392694064</v>
      </c>
      <c r="P316" s="2">
        <f>(F316/$F$4)*Dynamisk!$C$16+G316</f>
        <v>151.50376996665585</v>
      </c>
      <c r="Q316" s="2">
        <f t="shared" si="28"/>
        <v>185.75034530912163</v>
      </c>
      <c r="R316" s="17" t="e">
        <f>IF(P316&lt;=Dynamisk!$F$51,Data_kronologisk!P316,#N/A)</f>
        <v>#N/A</v>
      </c>
      <c r="S316" s="22">
        <f>IF(AND(P316&gt;=Dynamisk!$F$51,P316&lt;=Dynamisk!$F$50),P316,#N/A)</f>
        <v>151.50376996665585</v>
      </c>
      <c r="T316" s="22" t="e">
        <f>IF(AND(P316&gt;=Dynamisk!$F$50,P316&lt;=Dynamisk!$F$49),P316,#N/A)</f>
        <v>#N/A</v>
      </c>
      <c r="U316" s="23" t="e">
        <f>IF(P316&gt;=Dynamisk!$F$49,P316,#N/A)</f>
        <v>#N/A</v>
      </c>
      <c r="V316" s="17">
        <f>IF(Q316&gt;=Dynamisk!$F$41,Dynamisk!$F$41,Q316)</f>
        <v>74.703333321584452</v>
      </c>
      <c r="W316" s="22">
        <f>(IF(AND(Q316&gt;=Dynamisk!$F$41,Q316&lt;=Dynamisk!$F$40),Q316,(IF(Q316&gt;Dynamisk!$F$40,Dynamisk!$F$40,#N/A))))-V316</f>
        <v>111.04701198753718</v>
      </c>
      <c r="X316" s="22" t="e">
        <f>(IF(AND(Q316&gt;=Dynamisk!$F$40,Q316&lt;=Dynamisk!$F$39),Q316,(IF(Q316&gt;Dynamisk!$F$39,Dynamisk!$F$39,#N/A))))-W316-V316</f>
        <v>#N/A</v>
      </c>
      <c r="Y316" s="23" t="e">
        <f>(IF(AND(Q316&gt;=Dynamisk!$F$39,Q316&lt;=Dynamisk!$F$38),Q316,(IF(Q316&gt;Dynamisk!$F$38,Dynamisk!$F$38,#N/A))))-W316-V316-X316</f>
        <v>#N/A</v>
      </c>
      <c r="Z316" t="e">
        <f>IF(OR(Data_sæsontarif!D316=Dynamisk!$E$76,Data_sæsontarif!D316=Dynamisk!$E$77,Data_sæsontarif!D316=Dynamisk!$E$78,Data_sæsontarif!D316=Dynamisk!$E$79),Data_sæsontarif!M316,#N/A)</f>
        <v>#N/A</v>
      </c>
      <c r="AA316">
        <f>IF(OR(Data_sæsontarif!D316=Dynamisk!$E$72,Data_sæsontarif!D316=Dynamisk!$E$73,Data_sæsontarif!D316=Dynamisk!$E$74,Data_sæsontarif!D316=Dynamisk!$E$75),Data_sæsontarif!M316,#N/A)</f>
        <v>151.50376996665585</v>
      </c>
      <c r="AB316" t="e">
        <f>IF(OR(Data_sæsontarif!D316=Dynamisk!$E$68,Data_sæsontarif!D316=Dynamisk!$E$69,Data_sæsontarif!D316=Dynamisk!$E$70,Data_sæsontarif!D316=Dynamisk!$E$71),Data_sæsontarif!M316,#N/A)</f>
        <v>#N/A</v>
      </c>
    </row>
    <row r="317" spans="1:28" x14ac:dyDescent="0.15">
      <c r="A317">
        <v>311</v>
      </c>
      <c r="B317">
        <v>311</v>
      </c>
      <c r="C317" t="s">
        <v>366</v>
      </c>
      <c r="D317" t="str">
        <f t="shared" si="29"/>
        <v>11</v>
      </c>
      <c r="E317" s="1">
        <v>2.2958333333333338</v>
      </c>
      <c r="F317" s="2">
        <f t="shared" si="24"/>
        <v>14.704166666666666</v>
      </c>
      <c r="G317" s="1">
        <f>Dynamisk!$C$14</f>
        <v>27.397260273972602</v>
      </c>
      <c r="H317" s="1">
        <f t="shared" si="25"/>
        <v>1.1415525114155252</v>
      </c>
      <c r="I317" s="2">
        <f>Dynamisk!$C$15</f>
        <v>34.246575342465754</v>
      </c>
      <c r="J317" s="2">
        <f>F317/$F$4*Dynamisk!$C$16</f>
        <v>177.1730876640288</v>
      </c>
      <c r="K317" s="2">
        <f t="shared" si="26"/>
        <v>7.3822119860011997</v>
      </c>
      <c r="L317" s="2">
        <f>F317/$F$4*Dynamisk!$C$17</f>
        <v>221.466359580036</v>
      </c>
      <c r="M317" s="2">
        <f>(F317/$F$4)*Dynamisk!$C$16+G317</f>
        <v>204.57034793800139</v>
      </c>
      <c r="N317" s="2">
        <f>Dynamisk!$C$20/365</f>
        <v>34.246575342465754</v>
      </c>
      <c r="O317" s="2">
        <f t="shared" si="27"/>
        <v>1.4269406392694064</v>
      </c>
      <c r="P317" s="2">
        <f>(F317/$F$4)*Dynamisk!$C$16+G317</f>
        <v>204.57034793800139</v>
      </c>
      <c r="Q317" s="2">
        <f t="shared" si="28"/>
        <v>238.81692328046717</v>
      </c>
      <c r="R317" s="17" t="e">
        <f>IF(P317&lt;=Dynamisk!$F$51,Data_kronologisk!P317,#N/A)</f>
        <v>#N/A</v>
      </c>
      <c r="S317" s="22" t="e">
        <f>IF(AND(P317&gt;=Dynamisk!$F$51,P317&lt;=Dynamisk!$F$50),P317,#N/A)</f>
        <v>#N/A</v>
      </c>
      <c r="T317" s="22">
        <f>IF(AND(P317&gt;=Dynamisk!$F$50,P317&lt;=Dynamisk!$F$49),P317,#N/A)</f>
        <v>204.57034793800139</v>
      </c>
      <c r="U317" s="23" t="e">
        <f>IF(P317&gt;=Dynamisk!$F$49,P317,#N/A)</f>
        <v>#N/A</v>
      </c>
      <c r="V317" s="17">
        <f>IF(Q317&gt;=Dynamisk!$F$41,Dynamisk!$F$41,Q317)</f>
        <v>74.703333321584452</v>
      </c>
      <c r="W317" s="22">
        <f>(IF(AND(Q317&gt;=Dynamisk!$F$41,Q317&lt;=Dynamisk!$F$40),Q317,(IF(Q317&gt;Dynamisk!$F$40,Dynamisk!$F$40,#N/A))))-V317</f>
        <v>112.05499998237669</v>
      </c>
      <c r="X317" s="22">
        <f>(IF(AND(Q317&gt;=Dynamisk!$F$40,Q317&lt;=Dynamisk!$F$39),Q317,(IF(Q317&gt;Dynamisk!$F$39,Dynamisk!$F$39,#N/A))))-W317-V317</f>
        <v>52.058589976506028</v>
      </c>
      <c r="Y317" s="23" t="e">
        <f>(IF(AND(Q317&gt;=Dynamisk!$F$39,Q317&lt;=Dynamisk!$F$38),Q317,(IF(Q317&gt;Dynamisk!$F$38,Dynamisk!$F$38,#N/A))))-W317-V317-X317</f>
        <v>#N/A</v>
      </c>
      <c r="Z317" t="e">
        <f>IF(OR(Data_sæsontarif!D317=Dynamisk!$E$76,Data_sæsontarif!D317=Dynamisk!$E$77,Data_sæsontarif!D317=Dynamisk!$E$78,Data_sæsontarif!D317=Dynamisk!$E$79),Data_sæsontarif!M317,#N/A)</f>
        <v>#N/A</v>
      </c>
      <c r="AA317">
        <f>IF(OR(Data_sæsontarif!D317=Dynamisk!$E$72,Data_sæsontarif!D317=Dynamisk!$E$73,Data_sæsontarif!D317=Dynamisk!$E$74,Data_sæsontarif!D317=Dynamisk!$E$75),Data_sæsontarif!M317,#N/A)</f>
        <v>204.57034793800139</v>
      </c>
      <c r="AB317" t="e">
        <f>IF(OR(Data_sæsontarif!D317=Dynamisk!$E$68,Data_sæsontarif!D317=Dynamisk!$E$69,Data_sæsontarif!D317=Dynamisk!$E$70,Data_sæsontarif!D317=Dynamisk!$E$71),Data_sæsontarif!M317,#N/A)</f>
        <v>#N/A</v>
      </c>
    </row>
    <row r="318" spans="1:28" x14ac:dyDescent="0.15">
      <c r="A318">
        <v>312</v>
      </c>
      <c r="B318">
        <v>312</v>
      </c>
      <c r="C318" t="s">
        <v>367</v>
      </c>
      <c r="D318" t="str">
        <f t="shared" si="29"/>
        <v>11</v>
      </c>
      <c r="E318" s="1">
        <v>2.0499999999999994</v>
      </c>
      <c r="F318" s="2">
        <f t="shared" si="24"/>
        <v>14.950000000000001</v>
      </c>
      <c r="G318" s="1">
        <f>Dynamisk!$C$14</f>
        <v>27.397260273972602</v>
      </c>
      <c r="H318" s="1">
        <f t="shared" si="25"/>
        <v>1.1415525114155252</v>
      </c>
      <c r="I318" s="2">
        <f>Dynamisk!$C$15</f>
        <v>34.246575342465754</v>
      </c>
      <c r="J318" s="2">
        <f>F318/$F$4*Dynamisk!$C$16</f>
        <v>180.13517668986549</v>
      </c>
      <c r="K318" s="2">
        <f t="shared" si="26"/>
        <v>7.505632362077729</v>
      </c>
      <c r="L318" s="2">
        <f>F318/$F$4*Dynamisk!$C$17</f>
        <v>225.16897086233186</v>
      </c>
      <c r="M318" s="2">
        <f>(F318/$F$4)*Dynamisk!$C$16+G318</f>
        <v>207.53243696383808</v>
      </c>
      <c r="N318" s="2">
        <f>Dynamisk!$C$20/365</f>
        <v>34.246575342465754</v>
      </c>
      <c r="O318" s="2">
        <f t="shared" si="27"/>
        <v>1.4269406392694064</v>
      </c>
      <c r="P318" s="2">
        <f>(F318/$F$4)*Dynamisk!$C$16+G318</f>
        <v>207.53243696383808</v>
      </c>
      <c r="Q318" s="2">
        <f t="shared" si="28"/>
        <v>241.77901230630385</v>
      </c>
      <c r="R318" s="17" t="e">
        <f>IF(P318&lt;=Dynamisk!$F$51,Data_kronologisk!P318,#N/A)</f>
        <v>#N/A</v>
      </c>
      <c r="S318" s="22" t="e">
        <f>IF(AND(P318&gt;=Dynamisk!$F$51,P318&lt;=Dynamisk!$F$50),P318,#N/A)</f>
        <v>#N/A</v>
      </c>
      <c r="T318" s="22">
        <f>IF(AND(P318&gt;=Dynamisk!$F$50,P318&lt;=Dynamisk!$F$49),P318,#N/A)</f>
        <v>207.53243696383808</v>
      </c>
      <c r="U318" s="23" t="e">
        <f>IF(P318&gt;=Dynamisk!$F$49,P318,#N/A)</f>
        <v>#N/A</v>
      </c>
      <c r="V318" s="17">
        <f>IF(Q318&gt;=Dynamisk!$F$41,Dynamisk!$F$41,Q318)</f>
        <v>74.703333321584452</v>
      </c>
      <c r="W318" s="22">
        <f>(IF(AND(Q318&gt;=Dynamisk!$F$41,Q318&lt;=Dynamisk!$F$40),Q318,(IF(Q318&gt;Dynamisk!$F$40,Dynamisk!$F$40,#N/A))))-V318</f>
        <v>112.05499998237669</v>
      </c>
      <c r="X318" s="22">
        <f>(IF(AND(Q318&gt;=Dynamisk!$F$40,Q318&lt;=Dynamisk!$F$39),Q318,(IF(Q318&gt;Dynamisk!$F$39,Dynamisk!$F$39,#N/A))))-W318-V318</f>
        <v>55.020679002342732</v>
      </c>
      <c r="Y318" s="23" t="e">
        <f>(IF(AND(Q318&gt;=Dynamisk!$F$39,Q318&lt;=Dynamisk!$F$38),Q318,(IF(Q318&gt;Dynamisk!$F$38,Dynamisk!$F$38,#N/A))))-W318-V318-X318</f>
        <v>#N/A</v>
      </c>
      <c r="Z318" t="e">
        <f>IF(OR(Data_sæsontarif!D318=Dynamisk!$E$76,Data_sæsontarif!D318=Dynamisk!$E$77,Data_sæsontarif!D318=Dynamisk!$E$78,Data_sæsontarif!D318=Dynamisk!$E$79),Data_sæsontarif!M318,#N/A)</f>
        <v>#N/A</v>
      </c>
      <c r="AA318">
        <f>IF(OR(Data_sæsontarif!D318=Dynamisk!$E$72,Data_sæsontarif!D318=Dynamisk!$E$73,Data_sæsontarif!D318=Dynamisk!$E$74,Data_sæsontarif!D318=Dynamisk!$E$75),Data_sæsontarif!M318,#N/A)</f>
        <v>207.53243696383808</v>
      </c>
      <c r="AB318" t="e">
        <f>IF(OR(Data_sæsontarif!D318=Dynamisk!$E$68,Data_sæsontarif!D318=Dynamisk!$E$69,Data_sæsontarif!D318=Dynamisk!$E$70,Data_sæsontarif!D318=Dynamisk!$E$71),Data_sæsontarif!M318,#N/A)</f>
        <v>#N/A</v>
      </c>
    </row>
    <row r="319" spans="1:28" x14ac:dyDescent="0.15">
      <c r="A319">
        <v>313</v>
      </c>
      <c r="B319">
        <v>313</v>
      </c>
      <c r="C319" t="s">
        <v>368</v>
      </c>
      <c r="D319" t="str">
        <f t="shared" si="29"/>
        <v>11</v>
      </c>
      <c r="E319" s="1">
        <v>3.4624999999999999</v>
      </c>
      <c r="F319" s="2">
        <f t="shared" si="24"/>
        <v>13.5375</v>
      </c>
      <c r="G319" s="1">
        <f>Dynamisk!$C$14</f>
        <v>27.397260273972602</v>
      </c>
      <c r="H319" s="1">
        <f t="shared" si="25"/>
        <v>1.1415525114155252</v>
      </c>
      <c r="I319" s="2">
        <f>Dynamisk!$C$15</f>
        <v>34.246575342465754</v>
      </c>
      <c r="J319" s="2">
        <f>F319/$F$4*Dynamisk!$C$16</f>
        <v>163.11571601599024</v>
      </c>
      <c r="K319" s="2">
        <f t="shared" si="26"/>
        <v>6.7964881673329272</v>
      </c>
      <c r="L319" s="2">
        <f>F319/$F$4*Dynamisk!$C$17</f>
        <v>203.89464501998782</v>
      </c>
      <c r="M319" s="2">
        <f>(F319/$F$4)*Dynamisk!$C$16+G319</f>
        <v>190.51297628996284</v>
      </c>
      <c r="N319" s="2">
        <f>Dynamisk!$C$20/365</f>
        <v>34.246575342465754</v>
      </c>
      <c r="O319" s="2">
        <f t="shared" si="27"/>
        <v>1.4269406392694064</v>
      </c>
      <c r="P319" s="2">
        <f>(F319/$F$4)*Dynamisk!$C$16+G319</f>
        <v>190.51297628996284</v>
      </c>
      <c r="Q319" s="2">
        <f t="shared" si="28"/>
        <v>224.75955163242861</v>
      </c>
      <c r="R319" s="17" t="e">
        <f>IF(P319&lt;=Dynamisk!$F$51,Data_kronologisk!P319,#N/A)</f>
        <v>#N/A</v>
      </c>
      <c r="S319" s="22" t="e">
        <f>IF(AND(P319&gt;=Dynamisk!$F$51,P319&lt;=Dynamisk!$F$50),P319,#N/A)</f>
        <v>#N/A</v>
      </c>
      <c r="T319" s="22">
        <f>IF(AND(P319&gt;=Dynamisk!$F$50,P319&lt;=Dynamisk!$F$49),P319,#N/A)</f>
        <v>190.51297628996284</v>
      </c>
      <c r="U319" s="23" t="e">
        <f>IF(P319&gt;=Dynamisk!$F$49,P319,#N/A)</f>
        <v>#N/A</v>
      </c>
      <c r="V319" s="17">
        <f>IF(Q319&gt;=Dynamisk!$F$41,Dynamisk!$F$41,Q319)</f>
        <v>74.703333321584452</v>
      </c>
      <c r="W319" s="22">
        <f>(IF(AND(Q319&gt;=Dynamisk!$F$41,Q319&lt;=Dynamisk!$F$40),Q319,(IF(Q319&gt;Dynamisk!$F$40,Dynamisk!$F$40,#N/A))))-V319</f>
        <v>112.05499998237669</v>
      </c>
      <c r="X319" s="22">
        <f>(IF(AND(Q319&gt;=Dynamisk!$F$40,Q319&lt;=Dynamisk!$F$39),Q319,(IF(Q319&gt;Dynamisk!$F$39,Dynamisk!$F$39,#N/A))))-W319-V319</f>
        <v>38.001218328467473</v>
      </c>
      <c r="Y319" s="23" t="e">
        <f>(IF(AND(Q319&gt;=Dynamisk!$F$39,Q319&lt;=Dynamisk!$F$38),Q319,(IF(Q319&gt;Dynamisk!$F$38,Dynamisk!$F$38,#N/A))))-W319-V319-X319</f>
        <v>#N/A</v>
      </c>
      <c r="Z319" t="e">
        <f>IF(OR(Data_sæsontarif!D319=Dynamisk!$E$76,Data_sæsontarif!D319=Dynamisk!$E$77,Data_sæsontarif!D319=Dynamisk!$E$78,Data_sæsontarif!D319=Dynamisk!$E$79),Data_sæsontarif!M319,#N/A)</f>
        <v>#N/A</v>
      </c>
      <c r="AA319">
        <f>IF(OR(Data_sæsontarif!D319=Dynamisk!$E$72,Data_sæsontarif!D319=Dynamisk!$E$73,Data_sæsontarif!D319=Dynamisk!$E$74,Data_sæsontarif!D319=Dynamisk!$E$75),Data_sæsontarif!M319,#N/A)</f>
        <v>190.51297628996284</v>
      </c>
      <c r="AB319" t="e">
        <f>IF(OR(Data_sæsontarif!D319=Dynamisk!$E$68,Data_sæsontarif!D319=Dynamisk!$E$69,Data_sæsontarif!D319=Dynamisk!$E$70,Data_sæsontarif!D319=Dynamisk!$E$71),Data_sæsontarif!M319,#N/A)</f>
        <v>#N/A</v>
      </c>
    </row>
    <row r="320" spans="1:28" x14ac:dyDescent="0.15">
      <c r="A320">
        <v>314</v>
      </c>
      <c r="B320">
        <v>314</v>
      </c>
      <c r="C320" t="s">
        <v>369</v>
      </c>
      <c r="D320" t="str">
        <f t="shared" si="29"/>
        <v>11</v>
      </c>
      <c r="E320" s="1">
        <v>3.5958333333333332</v>
      </c>
      <c r="F320" s="2">
        <f t="shared" si="24"/>
        <v>13.404166666666667</v>
      </c>
      <c r="G320" s="1">
        <f>Dynamisk!$C$14</f>
        <v>27.397260273972602</v>
      </c>
      <c r="H320" s="1">
        <f t="shared" si="25"/>
        <v>1.1415525114155252</v>
      </c>
      <c r="I320" s="2">
        <f>Dynamisk!$C$15</f>
        <v>34.246575342465754</v>
      </c>
      <c r="J320" s="2">
        <f>F320/$F$4*Dynamisk!$C$16</f>
        <v>161.50915925621442</v>
      </c>
      <c r="K320" s="2">
        <f t="shared" si="26"/>
        <v>6.7295483023422671</v>
      </c>
      <c r="L320" s="2">
        <f>F320/$F$4*Dynamisk!$C$17</f>
        <v>201.88644907026804</v>
      </c>
      <c r="M320" s="2">
        <f>(F320/$F$4)*Dynamisk!$C$16+G320</f>
        <v>188.90641953018701</v>
      </c>
      <c r="N320" s="2">
        <f>Dynamisk!$C$20/365</f>
        <v>34.246575342465754</v>
      </c>
      <c r="O320" s="2">
        <f t="shared" si="27"/>
        <v>1.4269406392694064</v>
      </c>
      <c r="P320" s="2">
        <f>(F320/$F$4)*Dynamisk!$C$16+G320</f>
        <v>188.90641953018701</v>
      </c>
      <c r="Q320" s="2">
        <f t="shared" si="28"/>
        <v>223.15299487265278</v>
      </c>
      <c r="R320" s="17" t="e">
        <f>IF(P320&lt;=Dynamisk!$F$51,Data_kronologisk!P320,#N/A)</f>
        <v>#N/A</v>
      </c>
      <c r="S320" s="22" t="e">
        <f>IF(AND(P320&gt;=Dynamisk!$F$51,P320&lt;=Dynamisk!$F$50),P320,#N/A)</f>
        <v>#N/A</v>
      </c>
      <c r="T320" s="22">
        <f>IF(AND(P320&gt;=Dynamisk!$F$50,P320&lt;=Dynamisk!$F$49),P320,#N/A)</f>
        <v>188.90641953018701</v>
      </c>
      <c r="U320" s="23" t="e">
        <f>IF(P320&gt;=Dynamisk!$F$49,P320,#N/A)</f>
        <v>#N/A</v>
      </c>
      <c r="V320" s="17">
        <f>IF(Q320&gt;=Dynamisk!$F$41,Dynamisk!$F$41,Q320)</f>
        <v>74.703333321584452</v>
      </c>
      <c r="W320" s="22">
        <f>(IF(AND(Q320&gt;=Dynamisk!$F$41,Q320&lt;=Dynamisk!$F$40),Q320,(IF(Q320&gt;Dynamisk!$F$40,Dynamisk!$F$40,#N/A))))-V320</f>
        <v>112.05499998237669</v>
      </c>
      <c r="X320" s="22">
        <f>(IF(AND(Q320&gt;=Dynamisk!$F$40,Q320&lt;=Dynamisk!$F$39),Q320,(IF(Q320&gt;Dynamisk!$F$39,Dynamisk!$F$39,#N/A))))-W320-V320</f>
        <v>36.394661568691646</v>
      </c>
      <c r="Y320" s="23" t="e">
        <f>(IF(AND(Q320&gt;=Dynamisk!$F$39,Q320&lt;=Dynamisk!$F$38),Q320,(IF(Q320&gt;Dynamisk!$F$38,Dynamisk!$F$38,#N/A))))-W320-V320-X320</f>
        <v>#N/A</v>
      </c>
      <c r="Z320" t="e">
        <f>IF(OR(Data_sæsontarif!D320=Dynamisk!$E$76,Data_sæsontarif!D320=Dynamisk!$E$77,Data_sæsontarif!D320=Dynamisk!$E$78,Data_sæsontarif!D320=Dynamisk!$E$79),Data_sæsontarif!M320,#N/A)</f>
        <v>#N/A</v>
      </c>
      <c r="AA320">
        <f>IF(OR(Data_sæsontarif!D320=Dynamisk!$E$72,Data_sæsontarif!D320=Dynamisk!$E$73,Data_sæsontarif!D320=Dynamisk!$E$74,Data_sæsontarif!D320=Dynamisk!$E$75),Data_sæsontarif!M320,#N/A)</f>
        <v>188.90641953018701</v>
      </c>
      <c r="AB320" t="e">
        <f>IF(OR(Data_sæsontarif!D320=Dynamisk!$E$68,Data_sæsontarif!D320=Dynamisk!$E$69,Data_sæsontarif!D320=Dynamisk!$E$70,Data_sæsontarif!D320=Dynamisk!$E$71),Data_sæsontarif!M320,#N/A)</f>
        <v>#N/A</v>
      </c>
    </row>
    <row r="321" spans="1:28" x14ac:dyDescent="0.15">
      <c r="A321">
        <v>315</v>
      </c>
      <c r="B321">
        <v>315</v>
      </c>
      <c r="C321" t="s">
        <v>370</v>
      </c>
      <c r="D321" t="str">
        <f t="shared" si="29"/>
        <v>11</v>
      </c>
      <c r="E321" s="1">
        <v>4.270833333333333</v>
      </c>
      <c r="F321" s="2">
        <f t="shared" si="24"/>
        <v>12.729166666666668</v>
      </c>
      <c r="G321" s="1">
        <f>Dynamisk!$C$14</f>
        <v>27.397260273972602</v>
      </c>
      <c r="H321" s="1">
        <f t="shared" si="25"/>
        <v>1.1415525114155252</v>
      </c>
      <c r="I321" s="2">
        <f>Dynamisk!$C$15</f>
        <v>34.246575342465754</v>
      </c>
      <c r="J321" s="2">
        <f>F321/$F$4*Dynamisk!$C$16</f>
        <v>153.37596565984927</v>
      </c>
      <c r="K321" s="2">
        <f t="shared" si="26"/>
        <v>6.3906652358270533</v>
      </c>
      <c r="L321" s="2">
        <f>F321/$F$4*Dynamisk!$C$17</f>
        <v>191.71995707481156</v>
      </c>
      <c r="M321" s="2">
        <f>(F321/$F$4)*Dynamisk!$C$16+G321</f>
        <v>180.77322593382186</v>
      </c>
      <c r="N321" s="2">
        <f>Dynamisk!$C$20/365</f>
        <v>34.246575342465754</v>
      </c>
      <c r="O321" s="2">
        <f t="shared" si="27"/>
        <v>1.4269406392694064</v>
      </c>
      <c r="P321" s="2">
        <f>(F321/$F$4)*Dynamisk!$C$16+G321</f>
        <v>180.77322593382186</v>
      </c>
      <c r="Q321" s="2">
        <f t="shared" si="28"/>
        <v>215.01980127628764</v>
      </c>
      <c r="R321" s="17" t="e">
        <f>IF(P321&lt;=Dynamisk!$F$51,Data_kronologisk!P321,#N/A)</f>
        <v>#N/A</v>
      </c>
      <c r="S321" s="22" t="e">
        <f>IF(AND(P321&gt;=Dynamisk!$F$51,P321&lt;=Dynamisk!$F$50),P321,#N/A)</f>
        <v>#N/A</v>
      </c>
      <c r="T321" s="22">
        <f>IF(AND(P321&gt;=Dynamisk!$F$50,P321&lt;=Dynamisk!$F$49),P321,#N/A)</f>
        <v>180.77322593382186</v>
      </c>
      <c r="U321" s="23" t="e">
        <f>IF(P321&gt;=Dynamisk!$F$49,P321,#N/A)</f>
        <v>#N/A</v>
      </c>
      <c r="V321" s="17">
        <f>IF(Q321&gt;=Dynamisk!$F$41,Dynamisk!$F$41,Q321)</f>
        <v>74.703333321584452</v>
      </c>
      <c r="W321" s="22">
        <f>(IF(AND(Q321&gt;=Dynamisk!$F$41,Q321&lt;=Dynamisk!$F$40),Q321,(IF(Q321&gt;Dynamisk!$F$40,Dynamisk!$F$40,#N/A))))-V321</f>
        <v>112.05499998237669</v>
      </c>
      <c r="X321" s="22">
        <f>(IF(AND(Q321&gt;=Dynamisk!$F$40,Q321&lt;=Dynamisk!$F$39),Q321,(IF(Q321&gt;Dynamisk!$F$39,Dynamisk!$F$39,#N/A))))-W321-V321</f>
        <v>28.2614679723265</v>
      </c>
      <c r="Y321" s="23" t="e">
        <f>(IF(AND(Q321&gt;=Dynamisk!$F$39,Q321&lt;=Dynamisk!$F$38),Q321,(IF(Q321&gt;Dynamisk!$F$38,Dynamisk!$F$38,#N/A))))-W321-V321-X321</f>
        <v>#N/A</v>
      </c>
      <c r="Z321" t="e">
        <f>IF(OR(Data_sæsontarif!D321=Dynamisk!$E$76,Data_sæsontarif!D321=Dynamisk!$E$77,Data_sæsontarif!D321=Dynamisk!$E$78,Data_sæsontarif!D321=Dynamisk!$E$79),Data_sæsontarif!M321,#N/A)</f>
        <v>#N/A</v>
      </c>
      <c r="AA321">
        <f>IF(OR(Data_sæsontarif!D321=Dynamisk!$E$72,Data_sæsontarif!D321=Dynamisk!$E$73,Data_sæsontarif!D321=Dynamisk!$E$74,Data_sæsontarif!D321=Dynamisk!$E$75),Data_sæsontarif!M321,#N/A)</f>
        <v>180.77322593382186</v>
      </c>
      <c r="AB321" t="e">
        <f>IF(OR(Data_sæsontarif!D321=Dynamisk!$E$68,Data_sæsontarif!D321=Dynamisk!$E$69,Data_sæsontarif!D321=Dynamisk!$E$70,Data_sæsontarif!D321=Dynamisk!$E$71),Data_sæsontarif!M321,#N/A)</f>
        <v>#N/A</v>
      </c>
    </row>
    <row r="322" spans="1:28" x14ac:dyDescent="0.15">
      <c r="A322">
        <v>316</v>
      </c>
      <c r="B322">
        <v>316</v>
      </c>
      <c r="C322" t="s">
        <v>371</v>
      </c>
      <c r="D322" t="str">
        <f t="shared" si="29"/>
        <v>11</v>
      </c>
      <c r="E322" s="1">
        <v>8.4333333333333336</v>
      </c>
      <c r="F322" s="2">
        <f t="shared" si="24"/>
        <v>8.5666666666666664</v>
      </c>
      <c r="G322" s="1">
        <f>Dynamisk!$C$14</f>
        <v>27.397260273972602</v>
      </c>
      <c r="H322" s="1">
        <f t="shared" si="25"/>
        <v>1.1415525114155252</v>
      </c>
      <c r="I322" s="2">
        <f>Dynamisk!$C$15</f>
        <v>34.246575342465754</v>
      </c>
      <c r="J322" s="2">
        <f>F322/$F$4*Dynamisk!$C$16</f>
        <v>103.2212718155974</v>
      </c>
      <c r="K322" s="2">
        <f t="shared" si="26"/>
        <v>4.3008863256498922</v>
      </c>
      <c r="L322" s="2">
        <f>F322/$F$4*Dynamisk!$C$17</f>
        <v>129.02658976949675</v>
      </c>
      <c r="M322" s="2">
        <f>(F322/$F$4)*Dynamisk!$C$16+G322</f>
        <v>130.61853208957001</v>
      </c>
      <c r="N322" s="2">
        <f>Dynamisk!$C$20/365</f>
        <v>34.246575342465754</v>
      </c>
      <c r="O322" s="2">
        <f t="shared" si="27"/>
        <v>1.4269406392694064</v>
      </c>
      <c r="P322" s="2">
        <f>(F322/$F$4)*Dynamisk!$C$16+G322</f>
        <v>130.61853208957001</v>
      </c>
      <c r="Q322" s="2">
        <f t="shared" si="28"/>
        <v>164.86510743203576</v>
      </c>
      <c r="R322" s="17" t="e">
        <f>IF(P322&lt;=Dynamisk!$F$51,Data_kronologisk!P322,#N/A)</f>
        <v>#N/A</v>
      </c>
      <c r="S322" s="22">
        <f>IF(AND(P322&gt;=Dynamisk!$F$51,P322&lt;=Dynamisk!$F$50),P322,#N/A)</f>
        <v>130.61853208957001</v>
      </c>
      <c r="T322" s="22" t="e">
        <f>IF(AND(P322&gt;=Dynamisk!$F$50,P322&lt;=Dynamisk!$F$49),P322,#N/A)</f>
        <v>#N/A</v>
      </c>
      <c r="U322" s="23" t="e">
        <f>IF(P322&gt;=Dynamisk!$F$49,P322,#N/A)</f>
        <v>#N/A</v>
      </c>
      <c r="V322" s="17">
        <f>IF(Q322&gt;=Dynamisk!$F$41,Dynamisk!$F$41,Q322)</f>
        <v>74.703333321584452</v>
      </c>
      <c r="W322" s="22">
        <f>(IF(AND(Q322&gt;=Dynamisk!$F$41,Q322&lt;=Dynamisk!$F$40),Q322,(IF(Q322&gt;Dynamisk!$F$40,Dynamisk!$F$40,#N/A))))-V322</f>
        <v>90.161774110451304</v>
      </c>
      <c r="X322" s="22" t="e">
        <f>(IF(AND(Q322&gt;=Dynamisk!$F$40,Q322&lt;=Dynamisk!$F$39),Q322,(IF(Q322&gt;Dynamisk!$F$39,Dynamisk!$F$39,#N/A))))-W322-V322</f>
        <v>#N/A</v>
      </c>
      <c r="Y322" s="23" t="e">
        <f>(IF(AND(Q322&gt;=Dynamisk!$F$39,Q322&lt;=Dynamisk!$F$38),Q322,(IF(Q322&gt;Dynamisk!$F$38,Dynamisk!$F$38,#N/A))))-W322-V322-X322</f>
        <v>#N/A</v>
      </c>
      <c r="Z322" t="e">
        <f>IF(OR(Data_sæsontarif!D322=Dynamisk!$E$76,Data_sæsontarif!D322=Dynamisk!$E$77,Data_sæsontarif!D322=Dynamisk!$E$78,Data_sæsontarif!D322=Dynamisk!$E$79),Data_sæsontarif!M322,#N/A)</f>
        <v>#N/A</v>
      </c>
      <c r="AA322">
        <f>IF(OR(Data_sæsontarif!D322=Dynamisk!$E$72,Data_sæsontarif!D322=Dynamisk!$E$73,Data_sæsontarif!D322=Dynamisk!$E$74,Data_sæsontarif!D322=Dynamisk!$E$75),Data_sæsontarif!M322,#N/A)</f>
        <v>130.61853208957001</v>
      </c>
      <c r="AB322" t="e">
        <f>IF(OR(Data_sæsontarif!D322=Dynamisk!$E$68,Data_sæsontarif!D322=Dynamisk!$E$69,Data_sæsontarif!D322=Dynamisk!$E$70,Data_sæsontarif!D322=Dynamisk!$E$71),Data_sæsontarif!M322,#N/A)</f>
        <v>#N/A</v>
      </c>
    </row>
    <row r="323" spans="1:28" x14ac:dyDescent="0.15">
      <c r="A323">
        <v>317</v>
      </c>
      <c r="B323">
        <v>317</v>
      </c>
      <c r="C323" t="s">
        <v>372</v>
      </c>
      <c r="D323" t="str">
        <f t="shared" si="29"/>
        <v>11</v>
      </c>
      <c r="E323" s="1">
        <v>8.2916666666666661</v>
      </c>
      <c r="F323" s="2">
        <f t="shared" si="24"/>
        <v>8.7083333333333339</v>
      </c>
      <c r="G323" s="1">
        <f>Dynamisk!$C$14</f>
        <v>27.397260273972602</v>
      </c>
      <c r="H323" s="1">
        <f t="shared" si="25"/>
        <v>1.1415525114155252</v>
      </c>
      <c r="I323" s="2">
        <f>Dynamisk!$C$15</f>
        <v>34.246575342465754</v>
      </c>
      <c r="J323" s="2">
        <f>F323/$F$4*Dynamisk!$C$16</f>
        <v>104.92823837285923</v>
      </c>
      <c r="K323" s="2">
        <f t="shared" si="26"/>
        <v>4.3720099322024675</v>
      </c>
      <c r="L323" s="2">
        <f>F323/$F$4*Dynamisk!$C$17</f>
        <v>131.16029796607404</v>
      </c>
      <c r="M323" s="2">
        <f>(F323/$F$4)*Dynamisk!$C$16+G323</f>
        <v>132.32549864683182</v>
      </c>
      <c r="N323" s="2">
        <f>Dynamisk!$C$20/365</f>
        <v>34.246575342465754</v>
      </c>
      <c r="O323" s="2">
        <f t="shared" si="27"/>
        <v>1.4269406392694064</v>
      </c>
      <c r="P323" s="2">
        <f>(F323/$F$4)*Dynamisk!$C$16+G323</f>
        <v>132.32549864683182</v>
      </c>
      <c r="Q323" s="2">
        <f t="shared" si="28"/>
        <v>166.57207398929756</v>
      </c>
      <c r="R323" s="17" t="e">
        <f>IF(P323&lt;=Dynamisk!$F$51,Data_kronologisk!P323,#N/A)</f>
        <v>#N/A</v>
      </c>
      <c r="S323" s="22">
        <f>IF(AND(P323&gt;=Dynamisk!$F$51,P323&lt;=Dynamisk!$F$50),P323,#N/A)</f>
        <v>132.32549864683182</v>
      </c>
      <c r="T323" s="22" t="e">
        <f>IF(AND(P323&gt;=Dynamisk!$F$50,P323&lt;=Dynamisk!$F$49),P323,#N/A)</f>
        <v>#N/A</v>
      </c>
      <c r="U323" s="23" t="e">
        <f>IF(P323&gt;=Dynamisk!$F$49,P323,#N/A)</f>
        <v>#N/A</v>
      </c>
      <c r="V323" s="17">
        <f>IF(Q323&gt;=Dynamisk!$F$41,Dynamisk!$F$41,Q323)</f>
        <v>74.703333321584452</v>
      </c>
      <c r="W323" s="22">
        <f>(IF(AND(Q323&gt;=Dynamisk!$F$41,Q323&lt;=Dynamisk!$F$40),Q323,(IF(Q323&gt;Dynamisk!$F$40,Dynamisk!$F$40,#N/A))))-V323</f>
        <v>91.868740667713112</v>
      </c>
      <c r="X323" s="22" t="e">
        <f>(IF(AND(Q323&gt;=Dynamisk!$F$40,Q323&lt;=Dynamisk!$F$39),Q323,(IF(Q323&gt;Dynamisk!$F$39,Dynamisk!$F$39,#N/A))))-W323-V323</f>
        <v>#N/A</v>
      </c>
      <c r="Y323" s="23" t="e">
        <f>(IF(AND(Q323&gt;=Dynamisk!$F$39,Q323&lt;=Dynamisk!$F$38),Q323,(IF(Q323&gt;Dynamisk!$F$38,Dynamisk!$F$38,#N/A))))-W323-V323-X323</f>
        <v>#N/A</v>
      </c>
      <c r="Z323" t="e">
        <f>IF(OR(Data_sæsontarif!D323=Dynamisk!$E$76,Data_sæsontarif!D323=Dynamisk!$E$77,Data_sæsontarif!D323=Dynamisk!$E$78,Data_sæsontarif!D323=Dynamisk!$E$79),Data_sæsontarif!M323,#N/A)</f>
        <v>#N/A</v>
      </c>
      <c r="AA323">
        <f>IF(OR(Data_sæsontarif!D323=Dynamisk!$E$72,Data_sæsontarif!D323=Dynamisk!$E$73,Data_sæsontarif!D323=Dynamisk!$E$74,Data_sæsontarif!D323=Dynamisk!$E$75),Data_sæsontarif!M323,#N/A)</f>
        <v>132.32549864683182</v>
      </c>
      <c r="AB323" t="e">
        <f>IF(OR(Data_sæsontarif!D323=Dynamisk!$E$68,Data_sæsontarif!D323=Dynamisk!$E$69,Data_sæsontarif!D323=Dynamisk!$E$70,Data_sæsontarif!D323=Dynamisk!$E$71),Data_sæsontarif!M323,#N/A)</f>
        <v>#N/A</v>
      </c>
    </row>
    <row r="324" spans="1:28" x14ac:dyDescent="0.15">
      <c r="A324">
        <v>318</v>
      </c>
      <c r="B324">
        <v>318</v>
      </c>
      <c r="C324" t="s">
        <v>373</v>
      </c>
      <c r="D324" t="str">
        <f t="shared" si="29"/>
        <v>11</v>
      </c>
      <c r="E324" s="1">
        <v>6.8708333333333327</v>
      </c>
      <c r="F324" s="2">
        <f t="shared" si="24"/>
        <v>10.129166666666666</v>
      </c>
      <c r="G324" s="1">
        <f>Dynamisk!$C$14</f>
        <v>27.397260273972602</v>
      </c>
      <c r="H324" s="1">
        <f t="shared" si="25"/>
        <v>1.1415525114155252</v>
      </c>
      <c r="I324" s="2">
        <f>Dynamisk!$C$15</f>
        <v>34.246575342465754</v>
      </c>
      <c r="J324" s="2">
        <f>F324/$F$4*Dynamisk!$C$16</f>
        <v>122.04810884422047</v>
      </c>
      <c r="K324" s="2">
        <f t="shared" si="26"/>
        <v>5.0853378685091863</v>
      </c>
      <c r="L324" s="2">
        <f>F324/$F$4*Dynamisk!$C$17</f>
        <v>152.56013605527556</v>
      </c>
      <c r="M324" s="2">
        <f>(F324/$F$4)*Dynamisk!$C$16+G324</f>
        <v>149.44536911819307</v>
      </c>
      <c r="N324" s="2">
        <f>Dynamisk!$C$20/365</f>
        <v>34.246575342465754</v>
      </c>
      <c r="O324" s="2">
        <f t="shared" si="27"/>
        <v>1.4269406392694064</v>
      </c>
      <c r="P324" s="2">
        <f>(F324/$F$4)*Dynamisk!$C$16+G324</f>
        <v>149.44536911819307</v>
      </c>
      <c r="Q324" s="2">
        <f t="shared" si="28"/>
        <v>183.69194446065882</v>
      </c>
      <c r="R324" s="17" t="e">
        <f>IF(P324&lt;=Dynamisk!$F$51,Data_kronologisk!P324,#N/A)</f>
        <v>#N/A</v>
      </c>
      <c r="S324" s="22">
        <f>IF(AND(P324&gt;=Dynamisk!$F$51,P324&lt;=Dynamisk!$F$50),P324,#N/A)</f>
        <v>149.44536911819307</v>
      </c>
      <c r="T324" s="22" t="e">
        <f>IF(AND(P324&gt;=Dynamisk!$F$50,P324&lt;=Dynamisk!$F$49),P324,#N/A)</f>
        <v>#N/A</v>
      </c>
      <c r="U324" s="23" t="e">
        <f>IF(P324&gt;=Dynamisk!$F$49,P324,#N/A)</f>
        <v>#N/A</v>
      </c>
      <c r="V324" s="17">
        <f>IF(Q324&gt;=Dynamisk!$F$41,Dynamisk!$F$41,Q324)</f>
        <v>74.703333321584452</v>
      </c>
      <c r="W324" s="22">
        <f>(IF(AND(Q324&gt;=Dynamisk!$F$41,Q324&lt;=Dynamisk!$F$40),Q324,(IF(Q324&gt;Dynamisk!$F$40,Dynamisk!$F$40,#N/A))))-V324</f>
        <v>108.98861113907437</v>
      </c>
      <c r="X324" s="22" t="e">
        <f>(IF(AND(Q324&gt;=Dynamisk!$F$40,Q324&lt;=Dynamisk!$F$39),Q324,(IF(Q324&gt;Dynamisk!$F$39,Dynamisk!$F$39,#N/A))))-W324-V324</f>
        <v>#N/A</v>
      </c>
      <c r="Y324" s="23" t="e">
        <f>(IF(AND(Q324&gt;=Dynamisk!$F$39,Q324&lt;=Dynamisk!$F$38),Q324,(IF(Q324&gt;Dynamisk!$F$38,Dynamisk!$F$38,#N/A))))-W324-V324-X324</f>
        <v>#N/A</v>
      </c>
      <c r="Z324" t="e">
        <f>IF(OR(Data_sæsontarif!D324=Dynamisk!$E$76,Data_sæsontarif!D324=Dynamisk!$E$77,Data_sæsontarif!D324=Dynamisk!$E$78,Data_sæsontarif!D324=Dynamisk!$E$79),Data_sæsontarif!M324,#N/A)</f>
        <v>#N/A</v>
      </c>
      <c r="AA324">
        <f>IF(OR(Data_sæsontarif!D324=Dynamisk!$E$72,Data_sæsontarif!D324=Dynamisk!$E$73,Data_sæsontarif!D324=Dynamisk!$E$74,Data_sæsontarif!D324=Dynamisk!$E$75),Data_sæsontarif!M324,#N/A)</f>
        <v>149.44536911819307</v>
      </c>
      <c r="AB324" t="e">
        <f>IF(OR(Data_sæsontarif!D324=Dynamisk!$E$68,Data_sæsontarif!D324=Dynamisk!$E$69,Data_sæsontarif!D324=Dynamisk!$E$70,Data_sæsontarif!D324=Dynamisk!$E$71),Data_sæsontarif!M324,#N/A)</f>
        <v>#N/A</v>
      </c>
    </row>
    <row r="325" spans="1:28" x14ac:dyDescent="0.15">
      <c r="A325">
        <v>319</v>
      </c>
      <c r="B325">
        <v>319</v>
      </c>
      <c r="C325" t="s">
        <v>374</v>
      </c>
      <c r="D325" t="str">
        <f t="shared" si="29"/>
        <v>11</v>
      </c>
      <c r="E325" s="1">
        <v>7.3208333333333329</v>
      </c>
      <c r="F325" s="2">
        <f t="shared" si="24"/>
        <v>9.6791666666666671</v>
      </c>
      <c r="G325" s="1">
        <f>Dynamisk!$C$14</f>
        <v>27.397260273972602</v>
      </c>
      <c r="H325" s="1">
        <f t="shared" si="25"/>
        <v>1.1415525114155252</v>
      </c>
      <c r="I325" s="2">
        <f>Dynamisk!$C$15</f>
        <v>34.246575342465754</v>
      </c>
      <c r="J325" s="2">
        <f>F325/$F$4*Dynamisk!$C$16</f>
        <v>116.62597977997702</v>
      </c>
      <c r="K325" s="2">
        <f t="shared" si="26"/>
        <v>4.8594158241657093</v>
      </c>
      <c r="L325" s="2">
        <f>F325/$F$4*Dynamisk!$C$17</f>
        <v>145.78247472497128</v>
      </c>
      <c r="M325" s="2">
        <f>(F325/$F$4)*Dynamisk!$C$16+G325</f>
        <v>144.02324005394962</v>
      </c>
      <c r="N325" s="2">
        <f>Dynamisk!$C$20/365</f>
        <v>34.246575342465754</v>
      </c>
      <c r="O325" s="2">
        <f t="shared" si="27"/>
        <v>1.4269406392694064</v>
      </c>
      <c r="P325" s="2">
        <f>(F325/$F$4)*Dynamisk!$C$16+G325</f>
        <v>144.02324005394962</v>
      </c>
      <c r="Q325" s="2">
        <f t="shared" si="28"/>
        <v>178.26981539641537</v>
      </c>
      <c r="R325" s="17" t="e">
        <f>IF(P325&lt;=Dynamisk!$F$51,Data_kronologisk!P325,#N/A)</f>
        <v>#N/A</v>
      </c>
      <c r="S325" s="22">
        <f>IF(AND(P325&gt;=Dynamisk!$F$51,P325&lt;=Dynamisk!$F$50),P325,#N/A)</f>
        <v>144.02324005394962</v>
      </c>
      <c r="T325" s="22" t="e">
        <f>IF(AND(P325&gt;=Dynamisk!$F$50,P325&lt;=Dynamisk!$F$49),P325,#N/A)</f>
        <v>#N/A</v>
      </c>
      <c r="U325" s="23" t="e">
        <f>IF(P325&gt;=Dynamisk!$F$49,P325,#N/A)</f>
        <v>#N/A</v>
      </c>
      <c r="V325" s="17">
        <f>IF(Q325&gt;=Dynamisk!$F$41,Dynamisk!$F$41,Q325)</f>
        <v>74.703333321584452</v>
      </c>
      <c r="W325" s="22">
        <f>(IF(AND(Q325&gt;=Dynamisk!$F$41,Q325&lt;=Dynamisk!$F$40),Q325,(IF(Q325&gt;Dynamisk!$F$40,Dynamisk!$F$40,#N/A))))-V325</f>
        <v>103.56648207483092</v>
      </c>
      <c r="X325" s="22" t="e">
        <f>(IF(AND(Q325&gt;=Dynamisk!$F$40,Q325&lt;=Dynamisk!$F$39),Q325,(IF(Q325&gt;Dynamisk!$F$39,Dynamisk!$F$39,#N/A))))-W325-V325</f>
        <v>#N/A</v>
      </c>
      <c r="Y325" s="23" t="e">
        <f>(IF(AND(Q325&gt;=Dynamisk!$F$39,Q325&lt;=Dynamisk!$F$38),Q325,(IF(Q325&gt;Dynamisk!$F$38,Dynamisk!$F$38,#N/A))))-W325-V325-X325</f>
        <v>#N/A</v>
      </c>
      <c r="Z325" t="e">
        <f>IF(OR(Data_sæsontarif!D325=Dynamisk!$E$76,Data_sæsontarif!D325=Dynamisk!$E$77,Data_sæsontarif!D325=Dynamisk!$E$78,Data_sæsontarif!D325=Dynamisk!$E$79),Data_sæsontarif!M325,#N/A)</f>
        <v>#N/A</v>
      </c>
      <c r="AA325">
        <f>IF(OR(Data_sæsontarif!D325=Dynamisk!$E$72,Data_sæsontarif!D325=Dynamisk!$E$73,Data_sæsontarif!D325=Dynamisk!$E$74,Data_sæsontarif!D325=Dynamisk!$E$75),Data_sæsontarif!M325,#N/A)</f>
        <v>144.02324005394962</v>
      </c>
      <c r="AB325" t="e">
        <f>IF(OR(Data_sæsontarif!D325=Dynamisk!$E$68,Data_sæsontarif!D325=Dynamisk!$E$69,Data_sæsontarif!D325=Dynamisk!$E$70,Data_sæsontarif!D325=Dynamisk!$E$71),Data_sæsontarif!M325,#N/A)</f>
        <v>#N/A</v>
      </c>
    </row>
    <row r="326" spans="1:28" x14ac:dyDescent="0.15">
      <c r="A326">
        <v>320</v>
      </c>
      <c r="B326">
        <v>320</v>
      </c>
      <c r="C326" t="s">
        <v>375</v>
      </c>
      <c r="D326" t="str">
        <f t="shared" si="29"/>
        <v>11</v>
      </c>
      <c r="E326" s="1">
        <v>1.4500000000000004</v>
      </c>
      <c r="F326" s="2">
        <f t="shared" si="24"/>
        <v>15.549999999999999</v>
      </c>
      <c r="G326" s="1">
        <f>Dynamisk!$C$14</f>
        <v>27.397260273972602</v>
      </c>
      <c r="H326" s="1">
        <f t="shared" si="25"/>
        <v>1.1415525114155252</v>
      </c>
      <c r="I326" s="2">
        <f>Dynamisk!$C$15</f>
        <v>34.246575342465754</v>
      </c>
      <c r="J326" s="2">
        <f>F326/$F$4*Dynamisk!$C$16</f>
        <v>187.36468210885673</v>
      </c>
      <c r="K326" s="2">
        <f t="shared" si="26"/>
        <v>7.8068617545356966</v>
      </c>
      <c r="L326" s="2">
        <f>F326/$F$4*Dynamisk!$C$17</f>
        <v>234.20585263607092</v>
      </c>
      <c r="M326" s="2">
        <f>(F326/$F$4)*Dynamisk!$C$16+G326</f>
        <v>214.76194238282932</v>
      </c>
      <c r="N326" s="2">
        <f>Dynamisk!$C$20/365</f>
        <v>34.246575342465754</v>
      </c>
      <c r="O326" s="2">
        <f t="shared" si="27"/>
        <v>1.4269406392694064</v>
      </c>
      <c r="P326" s="2">
        <f>(F326/$F$4)*Dynamisk!$C$16+G326</f>
        <v>214.76194238282932</v>
      </c>
      <c r="Q326" s="2">
        <f t="shared" si="28"/>
        <v>249.00851772529509</v>
      </c>
      <c r="R326" s="17" t="e">
        <f>IF(P326&lt;=Dynamisk!$F$51,Data_kronologisk!P326,#N/A)</f>
        <v>#N/A</v>
      </c>
      <c r="S326" s="22" t="e">
        <f>IF(AND(P326&gt;=Dynamisk!$F$51,P326&lt;=Dynamisk!$F$50),P326,#N/A)</f>
        <v>#N/A</v>
      </c>
      <c r="T326" s="22">
        <f>IF(AND(P326&gt;=Dynamisk!$F$50,P326&lt;=Dynamisk!$F$49),P326,#N/A)</f>
        <v>214.76194238282932</v>
      </c>
      <c r="U326" s="23" t="e">
        <f>IF(P326&gt;=Dynamisk!$F$49,P326,#N/A)</f>
        <v>#N/A</v>
      </c>
      <c r="V326" s="17">
        <f>IF(Q326&gt;=Dynamisk!$F$41,Dynamisk!$F$41,Q326)</f>
        <v>74.703333321584452</v>
      </c>
      <c r="W326" s="22">
        <f>(IF(AND(Q326&gt;=Dynamisk!$F$41,Q326&lt;=Dynamisk!$F$40),Q326,(IF(Q326&gt;Dynamisk!$F$40,Dynamisk!$F$40,#N/A))))-V326</f>
        <v>112.05499998237669</v>
      </c>
      <c r="X326" s="22">
        <f>(IF(AND(Q326&gt;=Dynamisk!$F$40,Q326&lt;=Dynamisk!$F$39),Q326,(IF(Q326&gt;Dynamisk!$F$39,Dynamisk!$F$39,#N/A))))-W326-V326</f>
        <v>62.250184421333941</v>
      </c>
      <c r="Y326" s="23" t="e">
        <f>(IF(AND(Q326&gt;=Dynamisk!$F$39,Q326&lt;=Dynamisk!$F$38),Q326,(IF(Q326&gt;Dynamisk!$F$38,Dynamisk!$F$38,#N/A))))-W326-V326-X326</f>
        <v>#N/A</v>
      </c>
      <c r="Z326" t="e">
        <f>IF(OR(Data_sæsontarif!D326=Dynamisk!$E$76,Data_sæsontarif!D326=Dynamisk!$E$77,Data_sæsontarif!D326=Dynamisk!$E$78,Data_sæsontarif!D326=Dynamisk!$E$79),Data_sæsontarif!M326,#N/A)</f>
        <v>#N/A</v>
      </c>
      <c r="AA326">
        <f>IF(OR(Data_sæsontarif!D326=Dynamisk!$E$72,Data_sæsontarif!D326=Dynamisk!$E$73,Data_sæsontarif!D326=Dynamisk!$E$74,Data_sæsontarif!D326=Dynamisk!$E$75),Data_sæsontarif!M326,#N/A)</f>
        <v>214.76194238282932</v>
      </c>
      <c r="AB326" t="e">
        <f>IF(OR(Data_sæsontarif!D326=Dynamisk!$E$68,Data_sæsontarif!D326=Dynamisk!$E$69,Data_sæsontarif!D326=Dynamisk!$E$70,Data_sæsontarif!D326=Dynamisk!$E$71),Data_sæsontarif!M326,#N/A)</f>
        <v>#N/A</v>
      </c>
    </row>
    <row r="327" spans="1:28" x14ac:dyDescent="0.15">
      <c r="A327">
        <v>321</v>
      </c>
      <c r="B327">
        <v>321</v>
      </c>
      <c r="C327" t="s">
        <v>376</v>
      </c>
      <c r="D327" t="str">
        <f t="shared" si="29"/>
        <v>11</v>
      </c>
      <c r="E327" s="1">
        <v>3.2166666666666668</v>
      </c>
      <c r="F327" s="2">
        <f t="shared" ref="F327:F371" si="30">IF(E327&lt;=17,17-E327,0)</f>
        <v>13.783333333333333</v>
      </c>
      <c r="G327" s="1">
        <f>Dynamisk!$C$14</f>
        <v>27.397260273972602</v>
      </c>
      <c r="H327" s="1">
        <f t="shared" ref="H327:H371" si="31">G327/24</f>
        <v>1.1415525114155252</v>
      </c>
      <c r="I327" s="2">
        <f>Dynamisk!$C$15</f>
        <v>34.246575342465754</v>
      </c>
      <c r="J327" s="2">
        <f>F327/$F$4*Dynamisk!$C$16</f>
        <v>166.07780504182693</v>
      </c>
      <c r="K327" s="2">
        <f t="shared" ref="K327:K371" si="32">J327/24</f>
        <v>6.9199085434094556</v>
      </c>
      <c r="L327" s="2">
        <f>F327/$F$4*Dynamisk!$C$17</f>
        <v>207.59725630228368</v>
      </c>
      <c r="M327" s="2">
        <f>(F327/$F$4)*Dynamisk!$C$16+G327</f>
        <v>193.47506531579953</v>
      </c>
      <c r="N327" s="2">
        <f>Dynamisk!$C$20/365</f>
        <v>34.246575342465754</v>
      </c>
      <c r="O327" s="2">
        <f t="shared" ref="O327:O371" si="33">N327/24</f>
        <v>1.4269406392694064</v>
      </c>
      <c r="P327" s="2">
        <f>(F327/$F$4)*Dynamisk!$C$16+G327</f>
        <v>193.47506531579953</v>
      </c>
      <c r="Q327" s="2">
        <f t="shared" ref="Q327:Q371" si="34">(O327+K327+H327)*24</f>
        <v>227.72164065826533</v>
      </c>
      <c r="R327" s="17" t="e">
        <f>IF(P327&lt;=Dynamisk!$F$51,Data_kronologisk!P327,#N/A)</f>
        <v>#N/A</v>
      </c>
      <c r="S327" s="22" t="e">
        <f>IF(AND(P327&gt;=Dynamisk!$F$51,P327&lt;=Dynamisk!$F$50),P327,#N/A)</f>
        <v>#N/A</v>
      </c>
      <c r="T327" s="22">
        <f>IF(AND(P327&gt;=Dynamisk!$F$50,P327&lt;=Dynamisk!$F$49),P327,#N/A)</f>
        <v>193.47506531579953</v>
      </c>
      <c r="U327" s="23" t="e">
        <f>IF(P327&gt;=Dynamisk!$F$49,P327,#N/A)</f>
        <v>#N/A</v>
      </c>
      <c r="V327" s="17">
        <f>IF(Q327&gt;=Dynamisk!$F$41,Dynamisk!$F$41,Q327)</f>
        <v>74.703333321584452</v>
      </c>
      <c r="W327" s="22">
        <f>(IF(AND(Q327&gt;=Dynamisk!$F$41,Q327&lt;=Dynamisk!$F$40),Q327,(IF(Q327&gt;Dynamisk!$F$40,Dynamisk!$F$40,#N/A))))-V327</f>
        <v>112.05499998237669</v>
      </c>
      <c r="X327" s="22">
        <f>(IF(AND(Q327&gt;=Dynamisk!$F$40,Q327&lt;=Dynamisk!$F$39),Q327,(IF(Q327&gt;Dynamisk!$F$39,Dynamisk!$F$39,#N/A))))-W327-V327</f>
        <v>40.963307354304192</v>
      </c>
      <c r="Y327" s="23" t="e">
        <f>(IF(AND(Q327&gt;=Dynamisk!$F$39,Q327&lt;=Dynamisk!$F$38),Q327,(IF(Q327&gt;Dynamisk!$F$38,Dynamisk!$F$38,#N/A))))-W327-V327-X327</f>
        <v>#N/A</v>
      </c>
      <c r="Z327" t="e">
        <f>IF(OR(Data_sæsontarif!D327=Dynamisk!$E$76,Data_sæsontarif!D327=Dynamisk!$E$77,Data_sæsontarif!D327=Dynamisk!$E$78,Data_sæsontarif!D327=Dynamisk!$E$79),Data_sæsontarif!M327,#N/A)</f>
        <v>#N/A</v>
      </c>
      <c r="AA327">
        <f>IF(OR(Data_sæsontarif!D327=Dynamisk!$E$72,Data_sæsontarif!D327=Dynamisk!$E$73,Data_sæsontarif!D327=Dynamisk!$E$74,Data_sæsontarif!D327=Dynamisk!$E$75),Data_sæsontarif!M327,#N/A)</f>
        <v>193.47506531579953</v>
      </c>
      <c r="AB327" t="e">
        <f>IF(OR(Data_sæsontarif!D327=Dynamisk!$E$68,Data_sæsontarif!D327=Dynamisk!$E$69,Data_sæsontarif!D327=Dynamisk!$E$70,Data_sæsontarif!D327=Dynamisk!$E$71),Data_sæsontarif!M327,#N/A)</f>
        <v>#N/A</v>
      </c>
    </row>
    <row r="328" spans="1:28" x14ac:dyDescent="0.15">
      <c r="A328">
        <v>322</v>
      </c>
      <c r="B328">
        <v>322</v>
      </c>
      <c r="C328" t="s">
        <v>377</v>
      </c>
      <c r="D328" t="str">
        <f t="shared" ref="D328:D371" si="35">RIGHT(C328,2)</f>
        <v>11</v>
      </c>
      <c r="E328" s="1">
        <v>3.4208333333333325</v>
      </c>
      <c r="F328" s="2">
        <f t="shared" si="30"/>
        <v>13.579166666666667</v>
      </c>
      <c r="G328" s="1">
        <f>Dynamisk!$C$14</f>
        <v>27.397260273972602</v>
      </c>
      <c r="H328" s="1">
        <f t="shared" si="31"/>
        <v>1.1415525114155252</v>
      </c>
      <c r="I328" s="2">
        <f>Dynamisk!$C$15</f>
        <v>34.246575342465754</v>
      </c>
      <c r="J328" s="2">
        <f>F328/$F$4*Dynamisk!$C$16</f>
        <v>163.6177650034202</v>
      </c>
      <c r="K328" s="2">
        <f t="shared" si="32"/>
        <v>6.8174068751425088</v>
      </c>
      <c r="L328" s="2">
        <f>F328/$F$4*Dynamisk!$C$17</f>
        <v>204.52220625427523</v>
      </c>
      <c r="M328" s="2">
        <f>(F328/$F$4)*Dynamisk!$C$16+G328</f>
        <v>191.01502527739279</v>
      </c>
      <c r="N328" s="2">
        <f>Dynamisk!$C$20/365</f>
        <v>34.246575342465754</v>
      </c>
      <c r="O328" s="2">
        <f t="shared" si="33"/>
        <v>1.4269406392694064</v>
      </c>
      <c r="P328" s="2">
        <f>(F328/$F$4)*Dynamisk!$C$16+G328</f>
        <v>191.01502527739279</v>
      </c>
      <c r="Q328" s="2">
        <f t="shared" si="34"/>
        <v>225.2616006198586</v>
      </c>
      <c r="R328" s="17" t="e">
        <f>IF(P328&lt;=Dynamisk!$F$51,Data_kronologisk!P328,#N/A)</f>
        <v>#N/A</v>
      </c>
      <c r="S328" s="22" t="e">
        <f>IF(AND(P328&gt;=Dynamisk!$F$51,P328&lt;=Dynamisk!$F$50),P328,#N/A)</f>
        <v>#N/A</v>
      </c>
      <c r="T328" s="22">
        <f>IF(AND(P328&gt;=Dynamisk!$F$50,P328&lt;=Dynamisk!$F$49),P328,#N/A)</f>
        <v>191.01502527739279</v>
      </c>
      <c r="U328" s="23" t="e">
        <f>IF(P328&gt;=Dynamisk!$F$49,P328,#N/A)</f>
        <v>#N/A</v>
      </c>
      <c r="V328" s="17">
        <f>IF(Q328&gt;=Dynamisk!$F$41,Dynamisk!$F$41,Q328)</f>
        <v>74.703333321584452</v>
      </c>
      <c r="W328" s="22">
        <f>(IF(AND(Q328&gt;=Dynamisk!$F$41,Q328&lt;=Dynamisk!$F$40),Q328,(IF(Q328&gt;Dynamisk!$F$40,Dynamisk!$F$40,#N/A))))-V328</f>
        <v>112.05499998237669</v>
      </c>
      <c r="X328" s="22">
        <f>(IF(AND(Q328&gt;=Dynamisk!$F$40,Q328&lt;=Dynamisk!$F$39),Q328,(IF(Q328&gt;Dynamisk!$F$39,Dynamisk!$F$39,#N/A))))-W328-V328</f>
        <v>38.50326731589746</v>
      </c>
      <c r="Y328" s="23" t="e">
        <f>(IF(AND(Q328&gt;=Dynamisk!$F$39,Q328&lt;=Dynamisk!$F$38),Q328,(IF(Q328&gt;Dynamisk!$F$38,Dynamisk!$F$38,#N/A))))-W328-V328-X328</f>
        <v>#N/A</v>
      </c>
      <c r="Z328" t="e">
        <f>IF(OR(Data_sæsontarif!D328=Dynamisk!$E$76,Data_sæsontarif!D328=Dynamisk!$E$77,Data_sæsontarif!D328=Dynamisk!$E$78,Data_sæsontarif!D328=Dynamisk!$E$79),Data_sæsontarif!M328,#N/A)</f>
        <v>#N/A</v>
      </c>
      <c r="AA328">
        <f>IF(OR(Data_sæsontarif!D328=Dynamisk!$E$72,Data_sæsontarif!D328=Dynamisk!$E$73,Data_sæsontarif!D328=Dynamisk!$E$74,Data_sæsontarif!D328=Dynamisk!$E$75),Data_sæsontarif!M328,#N/A)</f>
        <v>191.01502527739279</v>
      </c>
      <c r="AB328" t="e">
        <f>IF(OR(Data_sæsontarif!D328=Dynamisk!$E$68,Data_sæsontarif!D328=Dynamisk!$E$69,Data_sæsontarif!D328=Dynamisk!$E$70,Data_sæsontarif!D328=Dynamisk!$E$71),Data_sæsontarif!M328,#N/A)</f>
        <v>#N/A</v>
      </c>
    </row>
    <row r="329" spans="1:28" x14ac:dyDescent="0.15">
      <c r="A329">
        <v>323</v>
      </c>
      <c r="B329">
        <v>323</v>
      </c>
      <c r="C329" t="s">
        <v>378</v>
      </c>
      <c r="D329" t="str">
        <f t="shared" si="35"/>
        <v>11</v>
      </c>
      <c r="E329" s="1">
        <v>1.8666666666666663</v>
      </c>
      <c r="F329" s="2">
        <f t="shared" si="30"/>
        <v>15.133333333333333</v>
      </c>
      <c r="G329" s="1">
        <f>Dynamisk!$C$14</f>
        <v>27.397260273972602</v>
      </c>
      <c r="H329" s="1">
        <f t="shared" si="31"/>
        <v>1.1415525114155252</v>
      </c>
      <c r="I329" s="2">
        <f>Dynamisk!$C$15</f>
        <v>34.246575342465754</v>
      </c>
      <c r="J329" s="2">
        <f>F329/$F$4*Dynamisk!$C$16</f>
        <v>182.34419223455728</v>
      </c>
      <c r="K329" s="2">
        <f t="shared" si="32"/>
        <v>7.5976746764398868</v>
      </c>
      <c r="L329" s="2">
        <f>F329/$F$4*Dynamisk!$C$17</f>
        <v>227.93024029319659</v>
      </c>
      <c r="M329" s="2">
        <f>(F329/$F$4)*Dynamisk!$C$16+G329</f>
        <v>209.74145250852987</v>
      </c>
      <c r="N329" s="2">
        <f>Dynamisk!$C$20/365</f>
        <v>34.246575342465754</v>
      </c>
      <c r="O329" s="2">
        <f t="shared" si="33"/>
        <v>1.4269406392694064</v>
      </c>
      <c r="P329" s="2">
        <f>(F329/$F$4)*Dynamisk!$C$16+G329</f>
        <v>209.74145250852987</v>
      </c>
      <c r="Q329" s="2">
        <f t="shared" si="34"/>
        <v>243.98802785099568</v>
      </c>
      <c r="R329" s="17" t="e">
        <f>IF(P329&lt;=Dynamisk!$F$51,Data_kronologisk!P329,#N/A)</f>
        <v>#N/A</v>
      </c>
      <c r="S329" s="22" t="e">
        <f>IF(AND(P329&gt;=Dynamisk!$F$51,P329&lt;=Dynamisk!$F$50),P329,#N/A)</f>
        <v>#N/A</v>
      </c>
      <c r="T329" s="22">
        <f>IF(AND(P329&gt;=Dynamisk!$F$50,P329&lt;=Dynamisk!$F$49),P329,#N/A)</f>
        <v>209.74145250852987</v>
      </c>
      <c r="U329" s="23" t="e">
        <f>IF(P329&gt;=Dynamisk!$F$49,P329,#N/A)</f>
        <v>#N/A</v>
      </c>
      <c r="V329" s="17">
        <f>IF(Q329&gt;=Dynamisk!$F$41,Dynamisk!$F$41,Q329)</f>
        <v>74.703333321584452</v>
      </c>
      <c r="W329" s="22">
        <f>(IF(AND(Q329&gt;=Dynamisk!$F$41,Q329&lt;=Dynamisk!$F$40),Q329,(IF(Q329&gt;Dynamisk!$F$40,Dynamisk!$F$40,#N/A))))-V329</f>
        <v>112.05499998237669</v>
      </c>
      <c r="X329" s="22">
        <f>(IF(AND(Q329&gt;=Dynamisk!$F$40,Q329&lt;=Dynamisk!$F$39),Q329,(IF(Q329&gt;Dynamisk!$F$39,Dynamisk!$F$39,#N/A))))-W329-V329</f>
        <v>57.229694547034526</v>
      </c>
      <c r="Y329" s="23" t="e">
        <f>(IF(AND(Q329&gt;=Dynamisk!$F$39,Q329&lt;=Dynamisk!$F$38),Q329,(IF(Q329&gt;Dynamisk!$F$38,Dynamisk!$F$38,#N/A))))-W329-V329-X329</f>
        <v>#N/A</v>
      </c>
      <c r="Z329" t="e">
        <f>IF(OR(Data_sæsontarif!D329=Dynamisk!$E$76,Data_sæsontarif!D329=Dynamisk!$E$77,Data_sæsontarif!D329=Dynamisk!$E$78,Data_sæsontarif!D329=Dynamisk!$E$79),Data_sæsontarif!M329,#N/A)</f>
        <v>#N/A</v>
      </c>
      <c r="AA329">
        <f>IF(OR(Data_sæsontarif!D329=Dynamisk!$E$72,Data_sæsontarif!D329=Dynamisk!$E$73,Data_sæsontarif!D329=Dynamisk!$E$74,Data_sæsontarif!D329=Dynamisk!$E$75),Data_sæsontarif!M329,#N/A)</f>
        <v>209.74145250852987</v>
      </c>
      <c r="AB329" t="e">
        <f>IF(OR(Data_sæsontarif!D329=Dynamisk!$E$68,Data_sæsontarif!D329=Dynamisk!$E$69,Data_sæsontarif!D329=Dynamisk!$E$70,Data_sæsontarif!D329=Dynamisk!$E$71),Data_sæsontarif!M329,#N/A)</f>
        <v>#N/A</v>
      </c>
    </row>
    <row r="330" spans="1:28" x14ac:dyDescent="0.15">
      <c r="A330">
        <v>324</v>
      </c>
      <c r="B330">
        <v>324</v>
      </c>
      <c r="C330" t="s">
        <v>379</v>
      </c>
      <c r="D330" t="str">
        <f t="shared" si="35"/>
        <v>11</v>
      </c>
      <c r="E330" s="1">
        <v>1.958333333333333</v>
      </c>
      <c r="F330" s="2">
        <f t="shared" si="30"/>
        <v>15.041666666666668</v>
      </c>
      <c r="G330" s="1">
        <f>Dynamisk!$C$14</f>
        <v>27.397260273972602</v>
      </c>
      <c r="H330" s="1">
        <f t="shared" si="31"/>
        <v>1.1415525114155252</v>
      </c>
      <c r="I330" s="2">
        <f>Dynamisk!$C$15</f>
        <v>34.246575342465754</v>
      </c>
      <c r="J330" s="2">
        <f>F330/$F$4*Dynamisk!$C$16</f>
        <v>181.23968446221141</v>
      </c>
      <c r="K330" s="2">
        <f t="shared" si="32"/>
        <v>7.5516535192588092</v>
      </c>
      <c r="L330" s="2">
        <f>F330/$F$4*Dynamisk!$C$17</f>
        <v>226.54960557776425</v>
      </c>
      <c r="M330" s="2">
        <f>(F330/$F$4)*Dynamisk!$C$16+G330</f>
        <v>208.63694473618401</v>
      </c>
      <c r="N330" s="2">
        <f>Dynamisk!$C$20/365</f>
        <v>34.246575342465754</v>
      </c>
      <c r="O330" s="2">
        <f t="shared" si="33"/>
        <v>1.4269406392694064</v>
      </c>
      <c r="P330" s="2">
        <f>(F330/$F$4)*Dynamisk!$C$16+G330</f>
        <v>208.63694473618401</v>
      </c>
      <c r="Q330" s="2">
        <f t="shared" si="34"/>
        <v>242.88352007864978</v>
      </c>
      <c r="R330" s="17" t="e">
        <f>IF(P330&lt;=Dynamisk!$F$51,Data_kronologisk!P330,#N/A)</f>
        <v>#N/A</v>
      </c>
      <c r="S330" s="22" t="e">
        <f>IF(AND(P330&gt;=Dynamisk!$F$51,P330&lt;=Dynamisk!$F$50),P330,#N/A)</f>
        <v>#N/A</v>
      </c>
      <c r="T330" s="22">
        <f>IF(AND(P330&gt;=Dynamisk!$F$50,P330&lt;=Dynamisk!$F$49),P330,#N/A)</f>
        <v>208.63694473618401</v>
      </c>
      <c r="U330" s="23" t="e">
        <f>IF(P330&gt;=Dynamisk!$F$49,P330,#N/A)</f>
        <v>#N/A</v>
      </c>
      <c r="V330" s="17">
        <f>IF(Q330&gt;=Dynamisk!$F$41,Dynamisk!$F$41,Q330)</f>
        <v>74.703333321584452</v>
      </c>
      <c r="W330" s="22">
        <f>(IF(AND(Q330&gt;=Dynamisk!$F$41,Q330&lt;=Dynamisk!$F$40),Q330,(IF(Q330&gt;Dynamisk!$F$40,Dynamisk!$F$40,#N/A))))-V330</f>
        <v>112.05499998237669</v>
      </c>
      <c r="X330" s="22">
        <f>(IF(AND(Q330&gt;=Dynamisk!$F$40,Q330&lt;=Dynamisk!$F$39),Q330,(IF(Q330&gt;Dynamisk!$F$39,Dynamisk!$F$39,#N/A))))-W330-V330</f>
        <v>56.125186774688657</v>
      </c>
      <c r="Y330" s="23" t="e">
        <f>(IF(AND(Q330&gt;=Dynamisk!$F$39,Q330&lt;=Dynamisk!$F$38),Q330,(IF(Q330&gt;Dynamisk!$F$38,Dynamisk!$F$38,#N/A))))-W330-V330-X330</f>
        <v>#N/A</v>
      </c>
      <c r="Z330" t="e">
        <f>IF(OR(Data_sæsontarif!D330=Dynamisk!$E$76,Data_sæsontarif!D330=Dynamisk!$E$77,Data_sæsontarif!D330=Dynamisk!$E$78,Data_sæsontarif!D330=Dynamisk!$E$79),Data_sæsontarif!M330,#N/A)</f>
        <v>#N/A</v>
      </c>
      <c r="AA330">
        <f>IF(OR(Data_sæsontarif!D330=Dynamisk!$E$72,Data_sæsontarif!D330=Dynamisk!$E$73,Data_sæsontarif!D330=Dynamisk!$E$74,Data_sæsontarif!D330=Dynamisk!$E$75),Data_sæsontarif!M330,#N/A)</f>
        <v>208.63694473618401</v>
      </c>
      <c r="AB330" t="e">
        <f>IF(OR(Data_sæsontarif!D330=Dynamisk!$E$68,Data_sæsontarif!D330=Dynamisk!$E$69,Data_sæsontarif!D330=Dynamisk!$E$70,Data_sæsontarif!D330=Dynamisk!$E$71),Data_sæsontarif!M330,#N/A)</f>
        <v>#N/A</v>
      </c>
    </row>
    <row r="331" spans="1:28" x14ac:dyDescent="0.15">
      <c r="A331">
        <v>325</v>
      </c>
      <c r="B331">
        <v>325</v>
      </c>
      <c r="C331" t="s">
        <v>380</v>
      </c>
      <c r="D331" t="str">
        <f t="shared" si="35"/>
        <v>11</v>
      </c>
      <c r="E331" s="1">
        <v>4.1375000000000002</v>
      </c>
      <c r="F331" s="2">
        <f t="shared" si="30"/>
        <v>12.862500000000001</v>
      </c>
      <c r="G331" s="1">
        <f>Dynamisk!$C$14</f>
        <v>27.397260273972602</v>
      </c>
      <c r="H331" s="1">
        <f t="shared" si="31"/>
        <v>1.1415525114155252</v>
      </c>
      <c r="I331" s="2">
        <f>Dynamisk!$C$15</f>
        <v>34.246575342465754</v>
      </c>
      <c r="J331" s="2">
        <f>F331/$F$4*Dynamisk!$C$16</f>
        <v>154.9825224196251</v>
      </c>
      <c r="K331" s="2">
        <f t="shared" si="32"/>
        <v>6.4576051008177124</v>
      </c>
      <c r="L331" s="2">
        <f>F331/$F$4*Dynamisk!$C$17</f>
        <v>193.72815302453137</v>
      </c>
      <c r="M331" s="2">
        <f>(F331/$F$4)*Dynamisk!$C$16+G331</f>
        <v>182.37978269359769</v>
      </c>
      <c r="N331" s="2">
        <f>Dynamisk!$C$20/365</f>
        <v>34.246575342465754</v>
      </c>
      <c r="O331" s="2">
        <f t="shared" si="33"/>
        <v>1.4269406392694064</v>
      </c>
      <c r="P331" s="2">
        <f>(F331/$F$4)*Dynamisk!$C$16+G331</f>
        <v>182.37978269359769</v>
      </c>
      <c r="Q331" s="2">
        <f t="shared" si="34"/>
        <v>216.62635803606344</v>
      </c>
      <c r="R331" s="17" t="e">
        <f>IF(P331&lt;=Dynamisk!$F$51,Data_kronologisk!P331,#N/A)</f>
        <v>#N/A</v>
      </c>
      <c r="S331" s="22" t="e">
        <f>IF(AND(P331&gt;=Dynamisk!$F$51,P331&lt;=Dynamisk!$F$50),P331,#N/A)</f>
        <v>#N/A</v>
      </c>
      <c r="T331" s="22">
        <f>IF(AND(P331&gt;=Dynamisk!$F$50,P331&lt;=Dynamisk!$F$49),P331,#N/A)</f>
        <v>182.37978269359769</v>
      </c>
      <c r="U331" s="23" t="e">
        <f>IF(P331&gt;=Dynamisk!$F$49,P331,#N/A)</f>
        <v>#N/A</v>
      </c>
      <c r="V331" s="17">
        <f>IF(Q331&gt;=Dynamisk!$F$41,Dynamisk!$F$41,Q331)</f>
        <v>74.703333321584452</v>
      </c>
      <c r="W331" s="22">
        <f>(IF(AND(Q331&gt;=Dynamisk!$F$41,Q331&lt;=Dynamisk!$F$40),Q331,(IF(Q331&gt;Dynamisk!$F$40,Dynamisk!$F$40,#N/A))))-V331</f>
        <v>112.05499998237669</v>
      </c>
      <c r="X331" s="22">
        <f>(IF(AND(Q331&gt;=Dynamisk!$F$40,Q331&lt;=Dynamisk!$F$39),Q331,(IF(Q331&gt;Dynamisk!$F$39,Dynamisk!$F$39,#N/A))))-W331-V331</f>
        <v>29.868024732102299</v>
      </c>
      <c r="Y331" s="23" t="e">
        <f>(IF(AND(Q331&gt;=Dynamisk!$F$39,Q331&lt;=Dynamisk!$F$38),Q331,(IF(Q331&gt;Dynamisk!$F$38,Dynamisk!$F$38,#N/A))))-W331-V331-X331</f>
        <v>#N/A</v>
      </c>
      <c r="Z331" t="e">
        <f>IF(OR(Data_sæsontarif!D331=Dynamisk!$E$76,Data_sæsontarif!D331=Dynamisk!$E$77,Data_sæsontarif!D331=Dynamisk!$E$78,Data_sæsontarif!D331=Dynamisk!$E$79),Data_sæsontarif!M331,#N/A)</f>
        <v>#N/A</v>
      </c>
      <c r="AA331">
        <f>IF(OR(Data_sæsontarif!D331=Dynamisk!$E$72,Data_sæsontarif!D331=Dynamisk!$E$73,Data_sæsontarif!D331=Dynamisk!$E$74,Data_sæsontarif!D331=Dynamisk!$E$75),Data_sæsontarif!M331,#N/A)</f>
        <v>182.37978269359769</v>
      </c>
      <c r="AB331" t="e">
        <f>IF(OR(Data_sæsontarif!D331=Dynamisk!$E$68,Data_sæsontarif!D331=Dynamisk!$E$69,Data_sæsontarif!D331=Dynamisk!$E$70,Data_sæsontarif!D331=Dynamisk!$E$71),Data_sæsontarif!M331,#N/A)</f>
        <v>#N/A</v>
      </c>
    </row>
    <row r="332" spans="1:28" x14ac:dyDescent="0.15">
      <c r="A332">
        <v>326</v>
      </c>
      <c r="B332">
        <v>326</v>
      </c>
      <c r="C332" t="s">
        <v>381</v>
      </c>
      <c r="D332" t="str">
        <f t="shared" si="35"/>
        <v>11</v>
      </c>
      <c r="E332" s="1">
        <v>3.85</v>
      </c>
      <c r="F332" s="2">
        <f t="shared" si="30"/>
        <v>13.15</v>
      </c>
      <c r="G332" s="1">
        <f>Dynamisk!$C$14</f>
        <v>27.397260273972602</v>
      </c>
      <c r="H332" s="1">
        <f t="shared" si="31"/>
        <v>1.1415525114155252</v>
      </c>
      <c r="I332" s="2">
        <f>Dynamisk!$C$15</f>
        <v>34.246575342465754</v>
      </c>
      <c r="J332" s="2">
        <f>F332/$F$4*Dynamisk!$C$16</f>
        <v>158.44666043289175</v>
      </c>
      <c r="K332" s="2">
        <f t="shared" si="32"/>
        <v>6.6019441847038225</v>
      </c>
      <c r="L332" s="2">
        <f>F332/$F$4*Dynamisk!$C$17</f>
        <v>198.05832554111467</v>
      </c>
      <c r="M332" s="2">
        <f>(F332/$F$4)*Dynamisk!$C$16+G332</f>
        <v>185.84392070686434</v>
      </c>
      <c r="N332" s="2">
        <f>Dynamisk!$C$20/365</f>
        <v>34.246575342465754</v>
      </c>
      <c r="O332" s="2">
        <f t="shared" si="33"/>
        <v>1.4269406392694064</v>
      </c>
      <c r="P332" s="2">
        <f>(F332/$F$4)*Dynamisk!$C$16+G332</f>
        <v>185.84392070686434</v>
      </c>
      <c r="Q332" s="2">
        <f t="shared" si="34"/>
        <v>220.09049604933011</v>
      </c>
      <c r="R332" s="17" t="e">
        <f>IF(P332&lt;=Dynamisk!$F$51,Data_kronologisk!P332,#N/A)</f>
        <v>#N/A</v>
      </c>
      <c r="S332" s="22" t="e">
        <f>IF(AND(P332&gt;=Dynamisk!$F$51,P332&lt;=Dynamisk!$F$50),P332,#N/A)</f>
        <v>#N/A</v>
      </c>
      <c r="T332" s="22">
        <f>IF(AND(P332&gt;=Dynamisk!$F$50,P332&lt;=Dynamisk!$F$49),P332,#N/A)</f>
        <v>185.84392070686434</v>
      </c>
      <c r="U332" s="23" t="e">
        <f>IF(P332&gt;=Dynamisk!$F$49,P332,#N/A)</f>
        <v>#N/A</v>
      </c>
      <c r="V332" s="17">
        <f>IF(Q332&gt;=Dynamisk!$F$41,Dynamisk!$F$41,Q332)</f>
        <v>74.703333321584452</v>
      </c>
      <c r="W332" s="22">
        <f>(IF(AND(Q332&gt;=Dynamisk!$F$41,Q332&lt;=Dynamisk!$F$40),Q332,(IF(Q332&gt;Dynamisk!$F$40,Dynamisk!$F$40,#N/A))))-V332</f>
        <v>112.05499998237669</v>
      </c>
      <c r="X332" s="22">
        <f>(IF(AND(Q332&gt;=Dynamisk!$F$40,Q332&lt;=Dynamisk!$F$39),Q332,(IF(Q332&gt;Dynamisk!$F$39,Dynamisk!$F$39,#N/A))))-W332-V332</f>
        <v>33.332162745368976</v>
      </c>
      <c r="Y332" s="23" t="e">
        <f>(IF(AND(Q332&gt;=Dynamisk!$F$39,Q332&lt;=Dynamisk!$F$38),Q332,(IF(Q332&gt;Dynamisk!$F$38,Dynamisk!$F$38,#N/A))))-W332-V332-X332</f>
        <v>#N/A</v>
      </c>
      <c r="Z332" t="e">
        <f>IF(OR(Data_sæsontarif!D332=Dynamisk!$E$76,Data_sæsontarif!D332=Dynamisk!$E$77,Data_sæsontarif!D332=Dynamisk!$E$78,Data_sæsontarif!D332=Dynamisk!$E$79),Data_sæsontarif!M332,#N/A)</f>
        <v>#N/A</v>
      </c>
      <c r="AA332">
        <f>IF(OR(Data_sæsontarif!D332=Dynamisk!$E$72,Data_sæsontarif!D332=Dynamisk!$E$73,Data_sæsontarif!D332=Dynamisk!$E$74,Data_sæsontarif!D332=Dynamisk!$E$75),Data_sæsontarif!M332,#N/A)</f>
        <v>185.84392070686434</v>
      </c>
      <c r="AB332" t="e">
        <f>IF(OR(Data_sæsontarif!D332=Dynamisk!$E$68,Data_sæsontarif!D332=Dynamisk!$E$69,Data_sæsontarif!D332=Dynamisk!$E$70,Data_sæsontarif!D332=Dynamisk!$E$71),Data_sæsontarif!M332,#N/A)</f>
        <v>#N/A</v>
      </c>
    </row>
    <row r="333" spans="1:28" x14ac:dyDescent="0.15">
      <c r="A333">
        <v>327</v>
      </c>
      <c r="B333">
        <v>327</v>
      </c>
      <c r="C333" t="s">
        <v>382</v>
      </c>
      <c r="D333" t="str">
        <f t="shared" si="35"/>
        <v>11</v>
      </c>
      <c r="E333" s="1">
        <v>2.0583333333333336</v>
      </c>
      <c r="F333" s="2">
        <f t="shared" si="30"/>
        <v>14.941666666666666</v>
      </c>
      <c r="G333" s="1">
        <f>Dynamisk!$C$14</f>
        <v>27.397260273972602</v>
      </c>
      <c r="H333" s="1">
        <f t="shared" si="31"/>
        <v>1.1415525114155252</v>
      </c>
      <c r="I333" s="2">
        <f>Dynamisk!$C$15</f>
        <v>34.246575342465754</v>
      </c>
      <c r="J333" s="2">
        <f>F333/$F$4*Dynamisk!$C$16</f>
        <v>180.03476689237948</v>
      </c>
      <c r="K333" s="2">
        <f t="shared" si="32"/>
        <v>7.501448620515812</v>
      </c>
      <c r="L333" s="2">
        <f>F333/$F$4*Dynamisk!$C$17</f>
        <v>225.04345861547435</v>
      </c>
      <c r="M333" s="2">
        <f>(F333/$F$4)*Dynamisk!$C$16+G333</f>
        <v>207.43202716635207</v>
      </c>
      <c r="N333" s="2">
        <f>Dynamisk!$C$20/365</f>
        <v>34.246575342465754</v>
      </c>
      <c r="O333" s="2">
        <f t="shared" si="33"/>
        <v>1.4269406392694064</v>
      </c>
      <c r="P333" s="2">
        <f>(F333/$F$4)*Dynamisk!$C$16+G333</f>
        <v>207.43202716635207</v>
      </c>
      <c r="Q333" s="2">
        <f t="shared" si="34"/>
        <v>241.67860250881785</v>
      </c>
      <c r="R333" s="17" t="e">
        <f>IF(P333&lt;=Dynamisk!$F$51,Data_kronologisk!P333,#N/A)</f>
        <v>#N/A</v>
      </c>
      <c r="S333" s="22" t="e">
        <f>IF(AND(P333&gt;=Dynamisk!$F$51,P333&lt;=Dynamisk!$F$50),P333,#N/A)</f>
        <v>#N/A</v>
      </c>
      <c r="T333" s="22">
        <f>IF(AND(P333&gt;=Dynamisk!$F$50,P333&lt;=Dynamisk!$F$49),P333,#N/A)</f>
        <v>207.43202716635207</v>
      </c>
      <c r="U333" s="23" t="e">
        <f>IF(P333&gt;=Dynamisk!$F$49,P333,#N/A)</f>
        <v>#N/A</v>
      </c>
      <c r="V333" s="17">
        <f>IF(Q333&gt;=Dynamisk!$F$41,Dynamisk!$F$41,Q333)</f>
        <v>74.703333321584452</v>
      </c>
      <c r="W333" s="22">
        <f>(IF(AND(Q333&gt;=Dynamisk!$F$41,Q333&lt;=Dynamisk!$F$40),Q333,(IF(Q333&gt;Dynamisk!$F$40,Dynamisk!$F$40,#N/A))))-V333</f>
        <v>112.05499998237669</v>
      </c>
      <c r="X333" s="22">
        <f>(IF(AND(Q333&gt;=Dynamisk!$F$40,Q333&lt;=Dynamisk!$F$39),Q333,(IF(Q333&gt;Dynamisk!$F$39,Dynamisk!$F$39,#N/A))))-W333-V333</f>
        <v>54.920269204856723</v>
      </c>
      <c r="Y333" s="23" t="e">
        <f>(IF(AND(Q333&gt;=Dynamisk!$F$39,Q333&lt;=Dynamisk!$F$38),Q333,(IF(Q333&gt;Dynamisk!$F$38,Dynamisk!$F$38,#N/A))))-W333-V333-X333</f>
        <v>#N/A</v>
      </c>
      <c r="Z333" t="e">
        <f>IF(OR(Data_sæsontarif!D333=Dynamisk!$E$76,Data_sæsontarif!D333=Dynamisk!$E$77,Data_sæsontarif!D333=Dynamisk!$E$78,Data_sæsontarif!D333=Dynamisk!$E$79),Data_sæsontarif!M333,#N/A)</f>
        <v>#N/A</v>
      </c>
      <c r="AA333">
        <f>IF(OR(Data_sæsontarif!D333=Dynamisk!$E$72,Data_sæsontarif!D333=Dynamisk!$E$73,Data_sæsontarif!D333=Dynamisk!$E$74,Data_sæsontarif!D333=Dynamisk!$E$75),Data_sæsontarif!M333,#N/A)</f>
        <v>207.43202716635207</v>
      </c>
      <c r="AB333" t="e">
        <f>IF(OR(Data_sæsontarif!D333=Dynamisk!$E$68,Data_sæsontarif!D333=Dynamisk!$E$69,Data_sæsontarif!D333=Dynamisk!$E$70,Data_sæsontarif!D333=Dynamisk!$E$71),Data_sæsontarif!M333,#N/A)</f>
        <v>#N/A</v>
      </c>
    </row>
    <row r="334" spans="1:28" x14ac:dyDescent="0.15">
      <c r="A334">
        <v>328</v>
      </c>
      <c r="B334">
        <v>328</v>
      </c>
      <c r="C334" t="s">
        <v>383</v>
      </c>
      <c r="D334" t="str">
        <f t="shared" si="35"/>
        <v>11</v>
      </c>
      <c r="E334" s="1">
        <v>-0.74583333333333346</v>
      </c>
      <c r="F334" s="2">
        <f t="shared" si="30"/>
        <v>17.745833333333334</v>
      </c>
      <c r="G334" s="1">
        <f>Dynamisk!$C$14</f>
        <v>27.397260273972602</v>
      </c>
      <c r="H334" s="1">
        <f t="shared" si="31"/>
        <v>1.1415525114155252</v>
      </c>
      <c r="I334" s="2">
        <f>Dynamisk!$C$15</f>
        <v>34.246575342465754</v>
      </c>
      <c r="J334" s="2">
        <f>F334/$F$4*Dynamisk!$C$16</f>
        <v>213.82266374641503</v>
      </c>
      <c r="K334" s="2">
        <f t="shared" si="32"/>
        <v>8.9092776561006257</v>
      </c>
      <c r="L334" s="2">
        <f>F334/$F$4*Dynamisk!$C$17</f>
        <v>267.2783296830188</v>
      </c>
      <c r="M334" s="2">
        <f>(F334/$F$4)*Dynamisk!$C$16+G334</f>
        <v>241.21992402038762</v>
      </c>
      <c r="N334" s="2">
        <f>Dynamisk!$C$20/365</f>
        <v>34.246575342465754</v>
      </c>
      <c r="O334" s="2">
        <f t="shared" si="33"/>
        <v>1.4269406392694064</v>
      </c>
      <c r="P334" s="2">
        <f>(F334/$F$4)*Dynamisk!$C$16+G334</f>
        <v>241.21992402038762</v>
      </c>
      <c r="Q334" s="2">
        <f t="shared" si="34"/>
        <v>275.46649936285337</v>
      </c>
      <c r="R334" s="17" t="e">
        <f>IF(P334&lt;=Dynamisk!$F$51,Data_kronologisk!P334,#N/A)</f>
        <v>#N/A</v>
      </c>
      <c r="S334" s="22" t="e">
        <f>IF(AND(P334&gt;=Dynamisk!$F$51,P334&lt;=Dynamisk!$F$50),P334,#N/A)</f>
        <v>#N/A</v>
      </c>
      <c r="T334" s="22">
        <f>IF(AND(P334&gt;=Dynamisk!$F$50,P334&lt;=Dynamisk!$F$49),P334,#N/A)</f>
        <v>241.21992402038762</v>
      </c>
      <c r="U334" s="23" t="e">
        <f>IF(P334&gt;=Dynamisk!$F$49,P334,#N/A)</f>
        <v>#N/A</v>
      </c>
      <c r="V334" s="17">
        <f>IF(Q334&gt;=Dynamisk!$F$41,Dynamisk!$F$41,Q334)</f>
        <v>74.703333321584452</v>
      </c>
      <c r="W334" s="22">
        <f>(IF(AND(Q334&gt;=Dynamisk!$F$41,Q334&lt;=Dynamisk!$F$40),Q334,(IF(Q334&gt;Dynamisk!$F$40,Dynamisk!$F$40,#N/A))))-V334</f>
        <v>112.05499998237669</v>
      </c>
      <c r="X334" s="22">
        <f>(IF(AND(Q334&gt;=Dynamisk!$F$40,Q334&lt;=Dynamisk!$F$39),Q334,(IF(Q334&gt;Dynamisk!$F$39,Dynamisk!$F$39,#N/A))))-W334-V334</f>
        <v>88.708166058892246</v>
      </c>
      <c r="Y334" s="23" t="e">
        <f>(IF(AND(Q334&gt;=Dynamisk!$F$39,Q334&lt;=Dynamisk!$F$38),Q334,(IF(Q334&gt;Dynamisk!$F$38,Dynamisk!$F$38,#N/A))))-W334-V334-X334</f>
        <v>#N/A</v>
      </c>
      <c r="Z334" t="e">
        <f>IF(OR(Data_sæsontarif!D334=Dynamisk!$E$76,Data_sæsontarif!D334=Dynamisk!$E$77,Data_sæsontarif!D334=Dynamisk!$E$78,Data_sæsontarif!D334=Dynamisk!$E$79),Data_sæsontarif!M334,#N/A)</f>
        <v>#N/A</v>
      </c>
      <c r="AA334">
        <f>IF(OR(Data_sæsontarif!D334=Dynamisk!$E$72,Data_sæsontarif!D334=Dynamisk!$E$73,Data_sæsontarif!D334=Dynamisk!$E$74,Data_sæsontarif!D334=Dynamisk!$E$75),Data_sæsontarif!M334,#N/A)</f>
        <v>241.21992402038762</v>
      </c>
      <c r="AB334" t="e">
        <f>IF(OR(Data_sæsontarif!D334=Dynamisk!$E$68,Data_sæsontarif!D334=Dynamisk!$E$69,Data_sæsontarif!D334=Dynamisk!$E$70,Data_sæsontarif!D334=Dynamisk!$E$71),Data_sæsontarif!M334,#N/A)</f>
        <v>#N/A</v>
      </c>
    </row>
    <row r="335" spans="1:28" x14ac:dyDescent="0.15">
      <c r="A335">
        <v>329</v>
      </c>
      <c r="B335">
        <v>329</v>
      </c>
      <c r="C335" t="s">
        <v>384</v>
      </c>
      <c r="D335" t="str">
        <f t="shared" si="35"/>
        <v>11</v>
      </c>
      <c r="E335" s="1">
        <v>-1.3916666666666666</v>
      </c>
      <c r="F335" s="2">
        <f t="shared" si="30"/>
        <v>18.391666666666666</v>
      </c>
      <c r="G335" s="1">
        <f>Dynamisk!$C$14</f>
        <v>27.397260273972602</v>
      </c>
      <c r="H335" s="1">
        <f t="shared" si="31"/>
        <v>1.1415525114155252</v>
      </c>
      <c r="I335" s="2">
        <f>Dynamisk!$C$15</f>
        <v>34.246575342465754</v>
      </c>
      <c r="J335" s="2">
        <f>F335/$F$4*Dynamisk!$C$16</f>
        <v>221.60442305157923</v>
      </c>
      <c r="K335" s="2">
        <f t="shared" si="32"/>
        <v>9.2335176271491353</v>
      </c>
      <c r="L335" s="2">
        <f>F335/$F$4*Dynamisk!$C$17</f>
        <v>277.00552881447402</v>
      </c>
      <c r="M335" s="2">
        <f>(F335/$F$4)*Dynamisk!$C$16+G335</f>
        <v>249.00168332555182</v>
      </c>
      <c r="N335" s="2">
        <f>Dynamisk!$C$20/365</f>
        <v>34.246575342465754</v>
      </c>
      <c r="O335" s="2">
        <f t="shared" si="33"/>
        <v>1.4269406392694064</v>
      </c>
      <c r="P335" s="2">
        <f>(F335/$F$4)*Dynamisk!$C$16+G335</f>
        <v>249.00168332555182</v>
      </c>
      <c r="Q335" s="2">
        <f t="shared" si="34"/>
        <v>283.24825866801757</v>
      </c>
      <c r="R335" s="17" t="e">
        <f>IF(P335&lt;=Dynamisk!$F$51,Data_kronologisk!P335,#N/A)</f>
        <v>#N/A</v>
      </c>
      <c r="S335" s="22" t="e">
        <f>IF(AND(P335&gt;=Dynamisk!$F$51,P335&lt;=Dynamisk!$F$50),P335,#N/A)</f>
        <v>#N/A</v>
      </c>
      <c r="T335" s="22">
        <f>IF(AND(P335&gt;=Dynamisk!$F$50,P335&lt;=Dynamisk!$F$49),P335,#N/A)</f>
        <v>249.00168332555182</v>
      </c>
      <c r="U335" s="23" t="e">
        <f>IF(P335&gt;=Dynamisk!$F$49,P335,#N/A)</f>
        <v>#N/A</v>
      </c>
      <c r="V335" s="17">
        <f>IF(Q335&gt;=Dynamisk!$F$41,Dynamisk!$F$41,Q335)</f>
        <v>74.703333321584452</v>
      </c>
      <c r="W335" s="22">
        <f>(IF(AND(Q335&gt;=Dynamisk!$F$41,Q335&lt;=Dynamisk!$F$40),Q335,(IF(Q335&gt;Dynamisk!$F$40,Dynamisk!$F$40,#N/A))))-V335</f>
        <v>112.05499998237669</v>
      </c>
      <c r="X335" s="22">
        <f>(IF(AND(Q335&gt;=Dynamisk!$F$40,Q335&lt;=Dynamisk!$F$39),Q335,(IF(Q335&gt;Dynamisk!$F$39,Dynamisk!$F$39,#N/A))))-W335-V335</f>
        <v>96.489925364056447</v>
      </c>
      <c r="Y335" s="23" t="e">
        <f>(IF(AND(Q335&gt;=Dynamisk!$F$39,Q335&lt;=Dynamisk!$F$38),Q335,(IF(Q335&gt;Dynamisk!$F$38,Dynamisk!$F$38,#N/A))))-W335-V335-X335</f>
        <v>#N/A</v>
      </c>
      <c r="Z335" t="e">
        <f>IF(OR(Data_sæsontarif!D335=Dynamisk!$E$76,Data_sæsontarif!D335=Dynamisk!$E$77,Data_sæsontarif!D335=Dynamisk!$E$78,Data_sæsontarif!D335=Dynamisk!$E$79),Data_sæsontarif!M335,#N/A)</f>
        <v>#N/A</v>
      </c>
      <c r="AA335">
        <f>IF(OR(Data_sæsontarif!D335=Dynamisk!$E$72,Data_sæsontarif!D335=Dynamisk!$E$73,Data_sæsontarif!D335=Dynamisk!$E$74,Data_sæsontarif!D335=Dynamisk!$E$75),Data_sæsontarif!M335,#N/A)</f>
        <v>249.00168332555182</v>
      </c>
      <c r="AB335" t="e">
        <f>IF(OR(Data_sæsontarif!D335=Dynamisk!$E$68,Data_sæsontarif!D335=Dynamisk!$E$69,Data_sæsontarif!D335=Dynamisk!$E$70,Data_sæsontarif!D335=Dynamisk!$E$71),Data_sæsontarif!M335,#N/A)</f>
        <v>#N/A</v>
      </c>
    </row>
    <row r="336" spans="1:28" x14ac:dyDescent="0.15">
      <c r="A336">
        <v>330</v>
      </c>
      <c r="B336">
        <v>330</v>
      </c>
      <c r="C336" t="s">
        <v>385</v>
      </c>
      <c r="D336" t="str">
        <f t="shared" si="35"/>
        <v>11</v>
      </c>
      <c r="E336" s="1">
        <v>-2.9166666666666661</v>
      </c>
      <c r="F336" s="2">
        <f t="shared" si="30"/>
        <v>19.916666666666664</v>
      </c>
      <c r="G336" s="1">
        <f>Dynamisk!$C$14</f>
        <v>27.397260273972602</v>
      </c>
      <c r="H336" s="1">
        <f t="shared" si="31"/>
        <v>1.1415525114155252</v>
      </c>
      <c r="I336" s="2">
        <f>Dynamisk!$C$15</f>
        <v>34.246575342465754</v>
      </c>
      <c r="J336" s="2">
        <f>F336/$F$4*Dynamisk!$C$16</f>
        <v>239.97941599151531</v>
      </c>
      <c r="K336" s="2">
        <f t="shared" si="32"/>
        <v>9.9991423329798046</v>
      </c>
      <c r="L336" s="2">
        <f>F336/$F$4*Dynamisk!$C$17</f>
        <v>299.97426998939414</v>
      </c>
      <c r="M336" s="2">
        <f>(F336/$F$4)*Dynamisk!$C$16+G336</f>
        <v>267.3766762654879</v>
      </c>
      <c r="N336" s="2">
        <f>Dynamisk!$C$20/365</f>
        <v>34.246575342465754</v>
      </c>
      <c r="O336" s="2">
        <f t="shared" si="33"/>
        <v>1.4269406392694064</v>
      </c>
      <c r="P336" s="2">
        <f>(F336/$F$4)*Dynamisk!$C$16+G336</f>
        <v>267.3766762654879</v>
      </c>
      <c r="Q336" s="2">
        <f t="shared" si="34"/>
        <v>301.6232516079537</v>
      </c>
      <c r="R336" s="17" t="e">
        <f>IF(P336&lt;=Dynamisk!$F$51,Data_kronologisk!P336,#N/A)</f>
        <v>#N/A</v>
      </c>
      <c r="S336" s="22" t="e">
        <f>IF(AND(P336&gt;=Dynamisk!$F$51,P336&lt;=Dynamisk!$F$50),P336,#N/A)</f>
        <v>#N/A</v>
      </c>
      <c r="T336" s="22" t="e">
        <f>IF(AND(P336&gt;=Dynamisk!$F$50,P336&lt;=Dynamisk!$F$49),P336,#N/A)</f>
        <v>#N/A</v>
      </c>
      <c r="U336" s="23">
        <f>IF(P336&gt;=Dynamisk!$F$49,P336,#N/A)</f>
        <v>267.3766762654879</v>
      </c>
      <c r="V336" s="17">
        <f>IF(Q336&gt;=Dynamisk!$F$41,Dynamisk!$F$41,Q336)</f>
        <v>74.703333321584452</v>
      </c>
      <c r="W336" s="22">
        <f>(IF(AND(Q336&gt;=Dynamisk!$F$41,Q336&lt;=Dynamisk!$F$40),Q336,(IF(Q336&gt;Dynamisk!$F$40,Dynamisk!$F$40,#N/A))))-V336</f>
        <v>112.05499998237669</v>
      </c>
      <c r="X336" s="22">
        <f>(IF(AND(Q336&gt;=Dynamisk!$F$40,Q336&lt;=Dynamisk!$F$39),Q336,(IF(Q336&gt;Dynamisk!$F$39,Dynamisk!$F$39,#N/A))))-W336-V336</f>
        <v>112.05499998237669</v>
      </c>
      <c r="Y336" s="23">
        <f>(IF(AND(Q336&gt;=Dynamisk!$F$39,Q336&lt;=Dynamisk!$F$38),Q336,(IF(Q336&gt;Dynamisk!$F$38,Dynamisk!$F$38,#N/A))))-W336-V336-X336</f>
        <v>2.8099183216158963</v>
      </c>
      <c r="Z336" t="e">
        <f>IF(OR(Data_sæsontarif!D336=Dynamisk!$E$76,Data_sæsontarif!D336=Dynamisk!$E$77,Data_sæsontarif!D336=Dynamisk!$E$78,Data_sæsontarif!D336=Dynamisk!$E$79),Data_sæsontarif!M336,#N/A)</f>
        <v>#N/A</v>
      </c>
      <c r="AA336">
        <f>IF(OR(Data_sæsontarif!D336=Dynamisk!$E$72,Data_sæsontarif!D336=Dynamisk!$E$73,Data_sæsontarif!D336=Dynamisk!$E$74,Data_sæsontarif!D336=Dynamisk!$E$75),Data_sæsontarif!M336,#N/A)</f>
        <v>267.3766762654879</v>
      </c>
      <c r="AB336" t="e">
        <f>IF(OR(Data_sæsontarif!D336=Dynamisk!$E$68,Data_sæsontarif!D336=Dynamisk!$E$69,Data_sæsontarif!D336=Dynamisk!$E$70,Data_sæsontarif!D336=Dynamisk!$E$71),Data_sæsontarif!M336,#N/A)</f>
        <v>#N/A</v>
      </c>
    </row>
    <row r="337" spans="1:28" x14ac:dyDescent="0.15">
      <c r="A337">
        <v>331</v>
      </c>
      <c r="B337">
        <v>331</v>
      </c>
      <c r="C337" t="s">
        <v>386</v>
      </c>
      <c r="D337" t="str">
        <f t="shared" si="35"/>
        <v>11</v>
      </c>
      <c r="E337" s="1">
        <v>-2.8833333333333329</v>
      </c>
      <c r="F337" s="2">
        <f t="shared" si="30"/>
        <v>19.883333333333333</v>
      </c>
      <c r="G337" s="1">
        <f>Dynamisk!$C$14</f>
        <v>27.397260273972602</v>
      </c>
      <c r="H337" s="1">
        <f t="shared" si="31"/>
        <v>1.1415525114155252</v>
      </c>
      <c r="I337" s="2">
        <f>Dynamisk!$C$15</f>
        <v>34.246575342465754</v>
      </c>
      <c r="J337" s="2">
        <f>F337/$F$4*Dynamisk!$C$16</f>
        <v>239.57777680157139</v>
      </c>
      <c r="K337" s="2">
        <f t="shared" si="32"/>
        <v>9.9824073667321418</v>
      </c>
      <c r="L337" s="2">
        <f>F337/$F$4*Dynamisk!$C$17</f>
        <v>299.47222100196421</v>
      </c>
      <c r="M337" s="2">
        <f>(F337/$F$4)*Dynamisk!$C$16+G337</f>
        <v>266.97503707554398</v>
      </c>
      <c r="N337" s="2">
        <f>Dynamisk!$C$20/365</f>
        <v>34.246575342465754</v>
      </c>
      <c r="O337" s="2">
        <f t="shared" si="33"/>
        <v>1.4269406392694064</v>
      </c>
      <c r="P337" s="2">
        <f>(F337/$F$4)*Dynamisk!$C$16+G337</f>
        <v>266.97503707554398</v>
      </c>
      <c r="Q337" s="2">
        <f t="shared" si="34"/>
        <v>301.22161241800973</v>
      </c>
      <c r="R337" s="17" t="e">
        <f>IF(P337&lt;=Dynamisk!$F$51,Data_kronologisk!P337,#N/A)</f>
        <v>#N/A</v>
      </c>
      <c r="S337" s="22" t="e">
        <f>IF(AND(P337&gt;=Dynamisk!$F$51,P337&lt;=Dynamisk!$F$50),P337,#N/A)</f>
        <v>#N/A</v>
      </c>
      <c r="T337" s="22" t="e">
        <f>IF(AND(P337&gt;=Dynamisk!$F$50,P337&lt;=Dynamisk!$F$49),P337,#N/A)</f>
        <v>#N/A</v>
      </c>
      <c r="U337" s="23">
        <f>IF(P337&gt;=Dynamisk!$F$49,P337,#N/A)</f>
        <v>266.97503707554398</v>
      </c>
      <c r="V337" s="17">
        <f>IF(Q337&gt;=Dynamisk!$F$41,Dynamisk!$F$41,Q337)</f>
        <v>74.703333321584452</v>
      </c>
      <c r="W337" s="22">
        <f>(IF(AND(Q337&gt;=Dynamisk!$F$41,Q337&lt;=Dynamisk!$F$40),Q337,(IF(Q337&gt;Dynamisk!$F$40,Dynamisk!$F$40,#N/A))))-V337</f>
        <v>112.05499998237669</v>
      </c>
      <c r="X337" s="22">
        <f>(IF(AND(Q337&gt;=Dynamisk!$F$40,Q337&lt;=Dynamisk!$F$39),Q337,(IF(Q337&gt;Dynamisk!$F$39,Dynamisk!$F$39,#N/A))))-W337-V337</f>
        <v>112.05499998237669</v>
      </c>
      <c r="Y337" s="23">
        <f>(IF(AND(Q337&gt;=Dynamisk!$F$39,Q337&lt;=Dynamisk!$F$38),Q337,(IF(Q337&gt;Dynamisk!$F$38,Dynamisk!$F$38,#N/A))))-W337-V337-X337</f>
        <v>2.4082791316719181</v>
      </c>
      <c r="Z337" t="e">
        <f>IF(OR(Data_sæsontarif!D337=Dynamisk!$E$76,Data_sæsontarif!D337=Dynamisk!$E$77,Data_sæsontarif!D337=Dynamisk!$E$78,Data_sæsontarif!D337=Dynamisk!$E$79),Data_sæsontarif!M337,#N/A)</f>
        <v>#N/A</v>
      </c>
      <c r="AA337">
        <f>IF(OR(Data_sæsontarif!D337=Dynamisk!$E$72,Data_sæsontarif!D337=Dynamisk!$E$73,Data_sæsontarif!D337=Dynamisk!$E$74,Data_sæsontarif!D337=Dynamisk!$E$75),Data_sæsontarif!M337,#N/A)</f>
        <v>266.97503707554398</v>
      </c>
      <c r="AB337" t="e">
        <f>IF(OR(Data_sæsontarif!D337=Dynamisk!$E$68,Data_sæsontarif!D337=Dynamisk!$E$69,Data_sæsontarif!D337=Dynamisk!$E$70,Data_sæsontarif!D337=Dynamisk!$E$71),Data_sæsontarif!M337,#N/A)</f>
        <v>#N/A</v>
      </c>
    </row>
    <row r="338" spans="1:28" x14ac:dyDescent="0.15">
      <c r="A338">
        <v>332</v>
      </c>
      <c r="B338">
        <v>332</v>
      </c>
      <c r="C338" t="s">
        <v>387</v>
      </c>
      <c r="D338" t="str">
        <f t="shared" si="35"/>
        <v>11</v>
      </c>
      <c r="E338" s="1">
        <v>-2.6791666666666667</v>
      </c>
      <c r="F338" s="2">
        <f t="shared" si="30"/>
        <v>19.679166666666667</v>
      </c>
      <c r="G338" s="1">
        <f>Dynamisk!$C$14</f>
        <v>27.397260273972602</v>
      </c>
      <c r="H338" s="1">
        <f t="shared" si="31"/>
        <v>1.1415525114155252</v>
      </c>
      <c r="I338" s="2">
        <f>Dynamisk!$C$15</f>
        <v>34.246575342465754</v>
      </c>
      <c r="J338" s="2">
        <f>F338/$F$4*Dynamisk!$C$16</f>
        <v>237.11773676316466</v>
      </c>
      <c r="K338" s="2">
        <f t="shared" si="32"/>
        <v>9.8799056984651941</v>
      </c>
      <c r="L338" s="2">
        <f>F338/$F$4*Dynamisk!$C$17</f>
        <v>296.39717095395582</v>
      </c>
      <c r="M338" s="2">
        <f>(F338/$F$4)*Dynamisk!$C$16+G338</f>
        <v>264.51499703713728</v>
      </c>
      <c r="N338" s="2">
        <f>Dynamisk!$C$20/365</f>
        <v>34.246575342465754</v>
      </c>
      <c r="O338" s="2">
        <f t="shared" si="33"/>
        <v>1.4269406392694064</v>
      </c>
      <c r="P338" s="2">
        <f>(F338/$F$4)*Dynamisk!$C$16+G338</f>
        <v>264.51499703713728</v>
      </c>
      <c r="Q338" s="2">
        <f t="shared" si="34"/>
        <v>298.76157237960308</v>
      </c>
      <c r="R338" s="17" t="e">
        <f>IF(P338&lt;=Dynamisk!$F$51,Data_kronologisk!P338,#N/A)</f>
        <v>#N/A</v>
      </c>
      <c r="S338" s="22" t="e">
        <f>IF(AND(P338&gt;=Dynamisk!$F$51,P338&lt;=Dynamisk!$F$50),P338,#N/A)</f>
        <v>#N/A</v>
      </c>
      <c r="T338" s="22">
        <f>IF(AND(P338&gt;=Dynamisk!$F$50,P338&lt;=Dynamisk!$F$49),P338,#N/A)</f>
        <v>264.51499703713728</v>
      </c>
      <c r="U338" s="23" t="e">
        <f>IF(P338&gt;=Dynamisk!$F$49,P338,#N/A)</f>
        <v>#N/A</v>
      </c>
      <c r="V338" s="17">
        <f>IF(Q338&gt;=Dynamisk!$F$41,Dynamisk!$F$41,Q338)</f>
        <v>74.703333321584452</v>
      </c>
      <c r="W338" s="22">
        <f>(IF(AND(Q338&gt;=Dynamisk!$F$41,Q338&lt;=Dynamisk!$F$40),Q338,(IF(Q338&gt;Dynamisk!$F$40,Dynamisk!$F$40,#N/A))))-V338</f>
        <v>112.05499998237669</v>
      </c>
      <c r="X338" s="22">
        <f>(IF(AND(Q338&gt;=Dynamisk!$F$40,Q338&lt;=Dynamisk!$F$39),Q338,(IF(Q338&gt;Dynamisk!$F$39,Dynamisk!$F$39,#N/A))))-W338-V338</f>
        <v>112.00323907564196</v>
      </c>
      <c r="Y338" s="23" t="e">
        <f>(IF(AND(Q338&gt;=Dynamisk!$F$39,Q338&lt;=Dynamisk!$F$38),Q338,(IF(Q338&gt;Dynamisk!$F$38,Dynamisk!$F$38,#N/A))))-W338-V338-X338</f>
        <v>#N/A</v>
      </c>
      <c r="Z338" t="e">
        <f>IF(OR(Data_sæsontarif!D338=Dynamisk!$E$76,Data_sæsontarif!D338=Dynamisk!$E$77,Data_sæsontarif!D338=Dynamisk!$E$78,Data_sæsontarif!D338=Dynamisk!$E$79),Data_sæsontarif!M338,#N/A)</f>
        <v>#N/A</v>
      </c>
      <c r="AA338">
        <f>IF(OR(Data_sæsontarif!D338=Dynamisk!$E$72,Data_sæsontarif!D338=Dynamisk!$E$73,Data_sæsontarif!D338=Dynamisk!$E$74,Data_sæsontarif!D338=Dynamisk!$E$75),Data_sæsontarif!M338,#N/A)</f>
        <v>264.51499703713728</v>
      </c>
      <c r="AB338" t="e">
        <f>IF(OR(Data_sæsontarif!D338=Dynamisk!$E$68,Data_sæsontarif!D338=Dynamisk!$E$69,Data_sæsontarif!D338=Dynamisk!$E$70,Data_sæsontarif!D338=Dynamisk!$E$71),Data_sæsontarif!M338,#N/A)</f>
        <v>#N/A</v>
      </c>
    </row>
    <row r="339" spans="1:28" x14ac:dyDescent="0.15">
      <c r="A339">
        <v>333</v>
      </c>
      <c r="B339">
        <v>333</v>
      </c>
      <c r="C339" t="s">
        <v>388</v>
      </c>
      <c r="D339" t="str">
        <f t="shared" si="35"/>
        <v>11</v>
      </c>
      <c r="E339" s="1">
        <v>-2.6916666666666669</v>
      </c>
      <c r="F339" s="2">
        <f t="shared" si="30"/>
        <v>19.691666666666666</v>
      </c>
      <c r="G339" s="1">
        <f>Dynamisk!$C$14</f>
        <v>27.397260273972602</v>
      </c>
      <c r="H339" s="1">
        <f t="shared" si="31"/>
        <v>1.1415525114155252</v>
      </c>
      <c r="I339" s="2">
        <f>Dynamisk!$C$15</f>
        <v>34.246575342465754</v>
      </c>
      <c r="J339" s="2">
        <f>F339/$F$4*Dynamisk!$C$16</f>
        <v>237.26835145939364</v>
      </c>
      <c r="K339" s="2">
        <f t="shared" si="32"/>
        <v>9.8861813108080678</v>
      </c>
      <c r="L339" s="2">
        <f>F339/$F$4*Dynamisk!$C$17</f>
        <v>296.58543932424203</v>
      </c>
      <c r="M339" s="2">
        <f>(F339/$F$4)*Dynamisk!$C$16+G339</f>
        <v>264.66561173336623</v>
      </c>
      <c r="N339" s="2">
        <f>Dynamisk!$C$20/365</f>
        <v>34.246575342465754</v>
      </c>
      <c r="O339" s="2">
        <f t="shared" si="33"/>
        <v>1.4269406392694064</v>
      </c>
      <c r="P339" s="2">
        <f>(F339/$F$4)*Dynamisk!$C$16+G339</f>
        <v>264.66561173336623</v>
      </c>
      <c r="Q339" s="2">
        <f t="shared" si="34"/>
        <v>298.91218707583198</v>
      </c>
      <c r="R339" s="17" t="e">
        <f>IF(P339&lt;=Dynamisk!$F$51,Data_kronologisk!P339,#N/A)</f>
        <v>#N/A</v>
      </c>
      <c r="S339" s="22" t="e">
        <f>IF(AND(P339&gt;=Dynamisk!$F$51,P339&lt;=Dynamisk!$F$50),P339,#N/A)</f>
        <v>#N/A</v>
      </c>
      <c r="T339" s="22">
        <f>IF(AND(P339&gt;=Dynamisk!$F$50,P339&lt;=Dynamisk!$F$49),P339,#N/A)</f>
        <v>264.66561173336623</v>
      </c>
      <c r="U339" s="23" t="e">
        <f>IF(P339&gt;=Dynamisk!$F$49,P339,#N/A)</f>
        <v>#N/A</v>
      </c>
      <c r="V339" s="17">
        <f>IF(Q339&gt;=Dynamisk!$F$41,Dynamisk!$F$41,Q339)</f>
        <v>74.703333321584452</v>
      </c>
      <c r="W339" s="22">
        <f>(IF(AND(Q339&gt;=Dynamisk!$F$41,Q339&lt;=Dynamisk!$F$40),Q339,(IF(Q339&gt;Dynamisk!$F$40,Dynamisk!$F$40,#N/A))))-V339</f>
        <v>112.05499998237669</v>
      </c>
      <c r="X339" s="22">
        <f>(IF(AND(Q339&gt;=Dynamisk!$F$40,Q339&lt;=Dynamisk!$F$39),Q339,(IF(Q339&gt;Dynamisk!$F$39,Dynamisk!$F$39,#N/A))))-W339-V339</f>
        <v>112.05499998237669</v>
      </c>
      <c r="Y339" s="23">
        <f>(IF(AND(Q339&gt;=Dynamisk!$F$39,Q339&lt;=Dynamisk!$F$38),Q339,(IF(Q339&gt;Dynamisk!$F$38,Dynamisk!$F$38,#N/A))))-W339-V339-X339</f>
        <v>9.8853789494171451E-2</v>
      </c>
      <c r="Z339" t="e">
        <f>IF(OR(Data_sæsontarif!D339=Dynamisk!$E$76,Data_sæsontarif!D339=Dynamisk!$E$77,Data_sæsontarif!D339=Dynamisk!$E$78,Data_sæsontarif!D339=Dynamisk!$E$79),Data_sæsontarif!M339,#N/A)</f>
        <v>#N/A</v>
      </c>
      <c r="AA339">
        <f>IF(OR(Data_sæsontarif!D339=Dynamisk!$E$72,Data_sæsontarif!D339=Dynamisk!$E$73,Data_sæsontarif!D339=Dynamisk!$E$74,Data_sæsontarif!D339=Dynamisk!$E$75),Data_sæsontarif!M339,#N/A)</f>
        <v>264.66561173336623</v>
      </c>
      <c r="AB339" t="e">
        <f>IF(OR(Data_sæsontarif!D339=Dynamisk!$E$68,Data_sæsontarif!D339=Dynamisk!$E$69,Data_sæsontarif!D339=Dynamisk!$E$70,Data_sæsontarif!D339=Dynamisk!$E$71),Data_sæsontarif!M339,#N/A)</f>
        <v>#N/A</v>
      </c>
    </row>
    <row r="340" spans="1:28" x14ac:dyDescent="0.15">
      <c r="A340">
        <v>334</v>
      </c>
      <c r="B340">
        <v>334</v>
      </c>
      <c r="C340" t="s">
        <v>389</v>
      </c>
      <c r="D340" t="str">
        <f t="shared" si="35"/>
        <v>11</v>
      </c>
      <c r="E340" s="1">
        <v>-6.375</v>
      </c>
      <c r="F340" s="2">
        <f t="shared" si="30"/>
        <v>23.375</v>
      </c>
      <c r="G340" s="1">
        <f>Dynamisk!$C$14</f>
        <v>27.397260273972602</v>
      </c>
      <c r="H340" s="1">
        <f t="shared" si="31"/>
        <v>1.1415525114155252</v>
      </c>
      <c r="I340" s="2">
        <f>Dynamisk!$C$15</f>
        <v>34.246575342465754</v>
      </c>
      <c r="J340" s="2">
        <f>F340/$F$4*Dynamisk!$C$16</f>
        <v>281.64948194820107</v>
      </c>
      <c r="K340" s="2">
        <f t="shared" si="32"/>
        <v>11.735395081175044</v>
      </c>
      <c r="L340" s="2">
        <f>F340/$F$4*Dynamisk!$C$17</f>
        <v>352.06185243525135</v>
      </c>
      <c r="M340" s="2">
        <f>(F340/$F$4)*Dynamisk!$C$16+G340</f>
        <v>309.04674222217369</v>
      </c>
      <c r="N340" s="2">
        <f>Dynamisk!$C$20/365</f>
        <v>34.246575342465754</v>
      </c>
      <c r="O340" s="2">
        <f t="shared" si="33"/>
        <v>1.4269406392694064</v>
      </c>
      <c r="P340" s="2">
        <f>(F340/$F$4)*Dynamisk!$C$16+G340</f>
        <v>309.04674222217369</v>
      </c>
      <c r="Q340" s="2">
        <f t="shared" si="34"/>
        <v>343.29331756463944</v>
      </c>
      <c r="R340" s="17" t="e">
        <f>IF(P340&lt;=Dynamisk!$F$51,Data_kronologisk!P340,#N/A)</f>
        <v>#N/A</v>
      </c>
      <c r="S340" s="22" t="e">
        <f>IF(AND(P340&gt;=Dynamisk!$F$51,P340&lt;=Dynamisk!$F$50),P340,#N/A)</f>
        <v>#N/A</v>
      </c>
      <c r="T340" s="22" t="e">
        <f>IF(AND(P340&gt;=Dynamisk!$F$50,P340&lt;=Dynamisk!$F$49),P340,#N/A)</f>
        <v>#N/A</v>
      </c>
      <c r="U340" s="23">
        <f>IF(P340&gt;=Dynamisk!$F$49,P340,#N/A)</f>
        <v>309.04674222217369</v>
      </c>
      <c r="V340" s="17">
        <f>IF(Q340&gt;=Dynamisk!$F$41,Dynamisk!$F$41,Q340)</f>
        <v>74.703333321584452</v>
      </c>
      <c r="W340" s="22">
        <f>(IF(AND(Q340&gt;=Dynamisk!$F$41,Q340&lt;=Dynamisk!$F$40),Q340,(IF(Q340&gt;Dynamisk!$F$40,Dynamisk!$F$40,#N/A))))-V340</f>
        <v>112.05499998237669</v>
      </c>
      <c r="X340" s="22">
        <f>(IF(AND(Q340&gt;=Dynamisk!$F$40,Q340&lt;=Dynamisk!$F$39),Q340,(IF(Q340&gt;Dynamisk!$F$39,Dynamisk!$F$39,#N/A))))-W340-V340</f>
        <v>112.05499998237669</v>
      </c>
      <c r="Y340" s="23">
        <f>(IF(AND(Q340&gt;=Dynamisk!$F$39,Q340&lt;=Dynamisk!$F$38),Q340,(IF(Q340&gt;Dynamisk!$F$38,Dynamisk!$F$38,#N/A))))-W340-V340-X340</f>
        <v>44.479984278301615</v>
      </c>
      <c r="Z340" t="e">
        <f>IF(OR(Data_sæsontarif!D340=Dynamisk!$E$76,Data_sæsontarif!D340=Dynamisk!$E$77,Data_sæsontarif!D340=Dynamisk!$E$78,Data_sæsontarif!D340=Dynamisk!$E$79),Data_sæsontarif!M340,#N/A)</f>
        <v>#N/A</v>
      </c>
      <c r="AA340">
        <f>IF(OR(Data_sæsontarif!D340=Dynamisk!$E$72,Data_sæsontarif!D340=Dynamisk!$E$73,Data_sæsontarif!D340=Dynamisk!$E$74,Data_sæsontarif!D340=Dynamisk!$E$75),Data_sæsontarif!M340,#N/A)</f>
        <v>309.04674222217369</v>
      </c>
      <c r="AB340" t="e">
        <f>IF(OR(Data_sæsontarif!D340=Dynamisk!$E$68,Data_sæsontarif!D340=Dynamisk!$E$69,Data_sæsontarif!D340=Dynamisk!$E$70,Data_sæsontarif!D340=Dynamisk!$E$71),Data_sæsontarif!M340,#N/A)</f>
        <v>#N/A</v>
      </c>
    </row>
    <row r="341" spans="1:28" x14ac:dyDescent="0.15">
      <c r="A341">
        <v>335</v>
      </c>
      <c r="B341">
        <v>335</v>
      </c>
      <c r="C341" t="s">
        <v>390</v>
      </c>
      <c r="D341" t="str">
        <f t="shared" si="35"/>
        <v>12</v>
      </c>
      <c r="E341" s="1">
        <v>2.7916666666666661</v>
      </c>
      <c r="F341" s="2">
        <f t="shared" si="30"/>
        <v>14.208333333333334</v>
      </c>
      <c r="G341" s="1">
        <f>Dynamisk!$C$14</f>
        <v>27.397260273972602</v>
      </c>
      <c r="H341" s="1">
        <f t="shared" si="31"/>
        <v>1.1415525114155252</v>
      </c>
      <c r="I341" s="2">
        <f>Dynamisk!$C$15</f>
        <v>34.246575342465754</v>
      </c>
      <c r="J341" s="2">
        <f>F341/$F$4*Dynamisk!$C$16</f>
        <v>171.19870471361241</v>
      </c>
      <c r="K341" s="2">
        <f t="shared" si="32"/>
        <v>7.1332793630671842</v>
      </c>
      <c r="L341" s="2">
        <f>F341/$F$4*Dynamisk!$C$17</f>
        <v>213.99838089201552</v>
      </c>
      <c r="M341" s="2">
        <f>(F341/$F$4)*Dynamisk!$C$16+G341</f>
        <v>198.59596498758501</v>
      </c>
      <c r="N341" s="2">
        <f>Dynamisk!$C$20/365</f>
        <v>34.246575342465754</v>
      </c>
      <c r="O341" s="2">
        <f t="shared" si="33"/>
        <v>1.4269406392694064</v>
      </c>
      <c r="P341" s="2">
        <f>(F341/$F$4)*Dynamisk!$C$16+G341</f>
        <v>198.59596498758501</v>
      </c>
      <c r="Q341" s="2">
        <f t="shared" si="34"/>
        <v>232.84254033005078</v>
      </c>
      <c r="R341" s="17" t="e">
        <f>IF(P341&lt;=Dynamisk!$F$51,Data_kronologisk!P341,#N/A)</f>
        <v>#N/A</v>
      </c>
      <c r="S341" s="22" t="e">
        <f>IF(AND(P341&gt;=Dynamisk!$F$51,P341&lt;=Dynamisk!$F$50),P341,#N/A)</f>
        <v>#N/A</v>
      </c>
      <c r="T341" s="22">
        <f>IF(AND(P341&gt;=Dynamisk!$F$50,P341&lt;=Dynamisk!$F$49),P341,#N/A)</f>
        <v>198.59596498758501</v>
      </c>
      <c r="U341" s="23" t="e">
        <f>IF(P341&gt;=Dynamisk!$F$49,P341,#N/A)</f>
        <v>#N/A</v>
      </c>
      <c r="V341" s="17">
        <f>IF(Q341&gt;=Dynamisk!$F$41,Dynamisk!$F$41,Q341)</f>
        <v>74.703333321584452</v>
      </c>
      <c r="W341" s="22">
        <f>(IF(AND(Q341&gt;=Dynamisk!$F$41,Q341&lt;=Dynamisk!$F$40),Q341,(IF(Q341&gt;Dynamisk!$F$40,Dynamisk!$F$40,#N/A))))-V341</f>
        <v>112.05499998237669</v>
      </c>
      <c r="X341" s="22">
        <f>(IF(AND(Q341&gt;=Dynamisk!$F$40,Q341&lt;=Dynamisk!$F$39),Q341,(IF(Q341&gt;Dynamisk!$F$39,Dynamisk!$F$39,#N/A))))-W341-V341</f>
        <v>46.084207026089643</v>
      </c>
      <c r="Y341" s="23" t="e">
        <f>(IF(AND(Q341&gt;=Dynamisk!$F$39,Q341&lt;=Dynamisk!$F$38),Q341,(IF(Q341&gt;Dynamisk!$F$38,Dynamisk!$F$38,#N/A))))-W341-V341-X341</f>
        <v>#N/A</v>
      </c>
      <c r="Z341" t="e">
        <f>IF(OR(Data_sæsontarif!D341=Dynamisk!$E$76,Data_sæsontarif!D341=Dynamisk!$E$77,Data_sæsontarif!D341=Dynamisk!$E$78,Data_sæsontarif!D341=Dynamisk!$E$79),Data_sæsontarif!M341,#N/A)</f>
        <v>#N/A</v>
      </c>
      <c r="AA341" t="e">
        <f>IF(OR(Data_sæsontarif!D341=Dynamisk!$E$72,Data_sæsontarif!D341=Dynamisk!$E$73,Data_sæsontarif!D341=Dynamisk!$E$74,Data_sæsontarif!D341=Dynamisk!$E$75),Data_sæsontarif!M341,#N/A)</f>
        <v>#N/A</v>
      </c>
      <c r="AB341">
        <f>IF(OR(Data_sæsontarif!D341=Dynamisk!$E$68,Data_sæsontarif!D341=Dynamisk!$E$69,Data_sæsontarif!D341=Dynamisk!$E$70,Data_sæsontarif!D341=Dynamisk!$E$71),Data_sæsontarif!M341,#N/A)</f>
        <v>198.59596498758501</v>
      </c>
    </row>
    <row r="342" spans="1:28" x14ac:dyDescent="0.15">
      <c r="A342">
        <v>336</v>
      </c>
      <c r="B342">
        <v>336</v>
      </c>
      <c r="C342" t="s">
        <v>391</v>
      </c>
      <c r="D342" t="str">
        <f t="shared" si="35"/>
        <v>12</v>
      </c>
      <c r="E342" s="1">
        <v>-0.18333333333333326</v>
      </c>
      <c r="F342" s="2">
        <f t="shared" si="30"/>
        <v>17.183333333333334</v>
      </c>
      <c r="G342" s="1">
        <f>Dynamisk!$C$14</f>
        <v>27.397260273972602</v>
      </c>
      <c r="H342" s="1">
        <f t="shared" si="31"/>
        <v>1.1415525114155252</v>
      </c>
      <c r="I342" s="2">
        <f>Dynamisk!$C$15</f>
        <v>34.246575342465754</v>
      </c>
      <c r="J342" s="2">
        <f>F342/$F$4*Dynamisk!$C$16</f>
        <v>207.04500241611072</v>
      </c>
      <c r="K342" s="2">
        <f t="shared" si="32"/>
        <v>8.6268751006712794</v>
      </c>
      <c r="L342" s="2">
        <f>F342/$F$4*Dynamisk!$C$17</f>
        <v>258.8062530201384</v>
      </c>
      <c r="M342" s="2">
        <f>(F342/$F$4)*Dynamisk!$C$16+G342</f>
        <v>234.44226269008331</v>
      </c>
      <c r="N342" s="2">
        <f>Dynamisk!$C$20/365</f>
        <v>34.246575342465754</v>
      </c>
      <c r="O342" s="2">
        <f t="shared" si="33"/>
        <v>1.4269406392694064</v>
      </c>
      <c r="P342" s="2">
        <f>(F342/$F$4)*Dynamisk!$C$16+G342</f>
        <v>234.44226269008331</v>
      </c>
      <c r="Q342" s="2">
        <f t="shared" si="34"/>
        <v>268.68883803254903</v>
      </c>
      <c r="R342" s="17" t="e">
        <f>IF(P342&lt;=Dynamisk!$F$51,Data_kronologisk!P342,#N/A)</f>
        <v>#N/A</v>
      </c>
      <c r="S342" s="22" t="e">
        <f>IF(AND(P342&gt;=Dynamisk!$F$51,P342&lt;=Dynamisk!$F$50),P342,#N/A)</f>
        <v>#N/A</v>
      </c>
      <c r="T342" s="22">
        <f>IF(AND(P342&gt;=Dynamisk!$F$50,P342&lt;=Dynamisk!$F$49),P342,#N/A)</f>
        <v>234.44226269008331</v>
      </c>
      <c r="U342" s="23" t="e">
        <f>IF(P342&gt;=Dynamisk!$F$49,P342,#N/A)</f>
        <v>#N/A</v>
      </c>
      <c r="V342" s="17">
        <f>IF(Q342&gt;=Dynamisk!$F$41,Dynamisk!$F$41,Q342)</f>
        <v>74.703333321584452</v>
      </c>
      <c r="W342" s="22">
        <f>(IF(AND(Q342&gt;=Dynamisk!$F$41,Q342&lt;=Dynamisk!$F$40),Q342,(IF(Q342&gt;Dynamisk!$F$40,Dynamisk!$F$40,#N/A))))-V342</f>
        <v>112.05499998237669</v>
      </c>
      <c r="X342" s="22">
        <f>(IF(AND(Q342&gt;=Dynamisk!$F$40,Q342&lt;=Dynamisk!$F$39),Q342,(IF(Q342&gt;Dynamisk!$F$39,Dynamisk!$F$39,#N/A))))-W342-V342</f>
        <v>81.930504728587906</v>
      </c>
      <c r="Y342" s="23" t="e">
        <f>(IF(AND(Q342&gt;=Dynamisk!$F$39,Q342&lt;=Dynamisk!$F$38),Q342,(IF(Q342&gt;Dynamisk!$F$38,Dynamisk!$F$38,#N/A))))-W342-V342-X342</f>
        <v>#N/A</v>
      </c>
      <c r="Z342" t="e">
        <f>IF(OR(Data_sæsontarif!D342=Dynamisk!$E$76,Data_sæsontarif!D342=Dynamisk!$E$77,Data_sæsontarif!D342=Dynamisk!$E$78,Data_sæsontarif!D342=Dynamisk!$E$79),Data_sæsontarif!M342,#N/A)</f>
        <v>#N/A</v>
      </c>
      <c r="AA342" t="e">
        <f>IF(OR(Data_sæsontarif!D342=Dynamisk!$E$72,Data_sæsontarif!D342=Dynamisk!$E$73,Data_sæsontarif!D342=Dynamisk!$E$74,Data_sæsontarif!D342=Dynamisk!$E$75),Data_sæsontarif!M342,#N/A)</f>
        <v>#N/A</v>
      </c>
      <c r="AB342">
        <f>IF(OR(Data_sæsontarif!D342=Dynamisk!$E$68,Data_sæsontarif!D342=Dynamisk!$E$69,Data_sæsontarif!D342=Dynamisk!$E$70,Data_sæsontarif!D342=Dynamisk!$E$71),Data_sæsontarif!M342,#N/A)</f>
        <v>234.44226269008331</v>
      </c>
    </row>
    <row r="343" spans="1:28" x14ac:dyDescent="0.15">
      <c r="A343">
        <v>337</v>
      </c>
      <c r="B343">
        <v>337</v>
      </c>
      <c r="C343" t="s">
        <v>392</v>
      </c>
      <c r="D343" t="str">
        <f t="shared" si="35"/>
        <v>12</v>
      </c>
      <c r="E343" s="1">
        <v>3.587499999999999</v>
      </c>
      <c r="F343" s="2">
        <f t="shared" si="30"/>
        <v>13.412500000000001</v>
      </c>
      <c r="G343" s="1">
        <f>Dynamisk!$C$14</f>
        <v>27.397260273972602</v>
      </c>
      <c r="H343" s="1">
        <f t="shared" si="31"/>
        <v>1.1415525114155252</v>
      </c>
      <c r="I343" s="2">
        <f>Dynamisk!$C$15</f>
        <v>34.246575342465754</v>
      </c>
      <c r="J343" s="2">
        <f>F343/$F$4*Dynamisk!$C$16</f>
        <v>161.60956905370043</v>
      </c>
      <c r="K343" s="2">
        <f t="shared" si="32"/>
        <v>6.7337320439041841</v>
      </c>
      <c r="L343" s="2">
        <f>F343/$F$4*Dynamisk!$C$17</f>
        <v>202.01196131712555</v>
      </c>
      <c r="M343" s="2">
        <f>(F343/$F$4)*Dynamisk!$C$16+G343</f>
        <v>189.00682932767302</v>
      </c>
      <c r="N343" s="2">
        <f>Dynamisk!$C$20/365</f>
        <v>34.246575342465754</v>
      </c>
      <c r="O343" s="2">
        <f t="shared" si="33"/>
        <v>1.4269406392694064</v>
      </c>
      <c r="P343" s="2">
        <f>(F343/$F$4)*Dynamisk!$C$16+G343</f>
        <v>189.00682932767302</v>
      </c>
      <c r="Q343" s="2">
        <f t="shared" si="34"/>
        <v>223.25340467013879</v>
      </c>
      <c r="R343" s="17" t="e">
        <f>IF(P343&lt;=Dynamisk!$F$51,Data_kronologisk!P343,#N/A)</f>
        <v>#N/A</v>
      </c>
      <c r="S343" s="22" t="e">
        <f>IF(AND(P343&gt;=Dynamisk!$F$51,P343&lt;=Dynamisk!$F$50),P343,#N/A)</f>
        <v>#N/A</v>
      </c>
      <c r="T343" s="22">
        <f>IF(AND(P343&gt;=Dynamisk!$F$50,P343&lt;=Dynamisk!$F$49),P343,#N/A)</f>
        <v>189.00682932767302</v>
      </c>
      <c r="U343" s="23" t="e">
        <f>IF(P343&gt;=Dynamisk!$F$49,P343,#N/A)</f>
        <v>#N/A</v>
      </c>
      <c r="V343" s="17">
        <f>IF(Q343&gt;=Dynamisk!$F$41,Dynamisk!$F$41,Q343)</f>
        <v>74.703333321584452</v>
      </c>
      <c r="W343" s="22">
        <f>(IF(AND(Q343&gt;=Dynamisk!$F$41,Q343&lt;=Dynamisk!$F$40),Q343,(IF(Q343&gt;Dynamisk!$F$40,Dynamisk!$F$40,#N/A))))-V343</f>
        <v>112.05499998237669</v>
      </c>
      <c r="X343" s="22">
        <f>(IF(AND(Q343&gt;=Dynamisk!$F$40,Q343&lt;=Dynamisk!$F$39),Q343,(IF(Q343&gt;Dynamisk!$F$39,Dynamisk!$F$39,#N/A))))-W343-V343</f>
        <v>36.495071366177655</v>
      </c>
      <c r="Y343" s="23" t="e">
        <f>(IF(AND(Q343&gt;=Dynamisk!$F$39,Q343&lt;=Dynamisk!$F$38),Q343,(IF(Q343&gt;Dynamisk!$F$38,Dynamisk!$F$38,#N/A))))-W343-V343-X343</f>
        <v>#N/A</v>
      </c>
      <c r="Z343" t="e">
        <f>IF(OR(Data_sæsontarif!D343=Dynamisk!$E$76,Data_sæsontarif!D343=Dynamisk!$E$77,Data_sæsontarif!D343=Dynamisk!$E$78,Data_sæsontarif!D343=Dynamisk!$E$79),Data_sæsontarif!M343,#N/A)</f>
        <v>#N/A</v>
      </c>
      <c r="AA343" t="e">
        <f>IF(OR(Data_sæsontarif!D343=Dynamisk!$E$72,Data_sæsontarif!D343=Dynamisk!$E$73,Data_sæsontarif!D343=Dynamisk!$E$74,Data_sæsontarif!D343=Dynamisk!$E$75),Data_sæsontarif!M343,#N/A)</f>
        <v>#N/A</v>
      </c>
      <c r="AB343">
        <f>IF(OR(Data_sæsontarif!D343=Dynamisk!$E$68,Data_sæsontarif!D343=Dynamisk!$E$69,Data_sæsontarif!D343=Dynamisk!$E$70,Data_sæsontarif!D343=Dynamisk!$E$71),Data_sæsontarif!M343,#N/A)</f>
        <v>189.00682932767302</v>
      </c>
    </row>
    <row r="344" spans="1:28" x14ac:dyDescent="0.15">
      <c r="A344">
        <v>338</v>
      </c>
      <c r="B344">
        <v>338</v>
      </c>
      <c r="C344" t="s">
        <v>393</v>
      </c>
      <c r="D344" t="str">
        <f t="shared" si="35"/>
        <v>12</v>
      </c>
      <c r="E344" s="1">
        <v>5.2833333333333341</v>
      </c>
      <c r="F344" s="2">
        <f t="shared" si="30"/>
        <v>11.716666666666665</v>
      </c>
      <c r="G344" s="1">
        <f>Dynamisk!$C$14</f>
        <v>27.397260273972602</v>
      </c>
      <c r="H344" s="1">
        <f t="shared" si="31"/>
        <v>1.1415525114155252</v>
      </c>
      <c r="I344" s="2">
        <f>Dynamisk!$C$15</f>
        <v>34.246575342465754</v>
      </c>
      <c r="J344" s="2">
        <f>F344/$F$4*Dynamisk!$C$16</f>
        <v>141.17617526530148</v>
      </c>
      <c r="K344" s="2">
        <f t="shared" si="32"/>
        <v>5.8823406360542281</v>
      </c>
      <c r="L344" s="2">
        <f>F344/$F$4*Dynamisk!$C$17</f>
        <v>176.47021908162685</v>
      </c>
      <c r="M344" s="2">
        <f>(F344/$F$4)*Dynamisk!$C$16+G344</f>
        <v>168.57343553927407</v>
      </c>
      <c r="N344" s="2">
        <f>Dynamisk!$C$20/365</f>
        <v>34.246575342465754</v>
      </c>
      <c r="O344" s="2">
        <f t="shared" si="33"/>
        <v>1.4269406392694064</v>
      </c>
      <c r="P344" s="2">
        <f>(F344/$F$4)*Dynamisk!$C$16+G344</f>
        <v>168.57343553927407</v>
      </c>
      <c r="Q344" s="2">
        <f t="shared" si="34"/>
        <v>202.82001088173985</v>
      </c>
      <c r="R344" s="17" t="e">
        <f>IF(P344&lt;=Dynamisk!$F$51,Data_kronologisk!P344,#N/A)</f>
        <v>#N/A</v>
      </c>
      <c r="S344" s="22" t="e">
        <f>IF(AND(P344&gt;=Dynamisk!$F$51,P344&lt;=Dynamisk!$F$50),P344,#N/A)</f>
        <v>#N/A</v>
      </c>
      <c r="T344" s="22">
        <f>IF(AND(P344&gt;=Dynamisk!$F$50,P344&lt;=Dynamisk!$F$49),P344,#N/A)</f>
        <v>168.57343553927407</v>
      </c>
      <c r="U344" s="23" t="e">
        <f>IF(P344&gt;=Dynamisk!$F$49,P344,#N/A)</f>
        <v>#N/A</v>
      </c>
      <c r="V344" s="17">
        <f>IF(Q344&gt;=Dynamisk!$F$41,Dynamisk!$F$41,Q344)</f>
        <v>74.703333321584452</v>
      </c>
      <c r="W344" s="22">
        <f>(IF(AND(Q344&gt;=Dynamisk!$F$41,Q344&lt;=Dynamisk!$F$40),Q344,(IF(Q344&gt;Dynamisk!$F$40,Dynamisk!$F$40,#N/A))))-V344</f>
        <v>112.05499998237669</v>
      </c>
      <c r="X344" s="22">
        <f>(IF(AND(Q344&gt;=Dynamisk!$F$40,Q344&lt;=Dynamisk!$F$39),Q344,(IF(Q344&gt;Dynamisk!$F$39,Dynamisk!$F$39,#N/A))))-W344-V344</f>
        <v>16.06167757777871</v>
      </c>
      <c r="Y344" s="23" t="e">
        <f>(IF(AND(Q344&gt;=Dynamisk!$F$39,Q344&lt;=Dynamisk!$F$38),Q344,(IF(Q344&gt;Dynamisk!$F$38,Dynamisk!$F$38,#N/A))))-W344-V344-X344</f>
        <v>#N/A</v>
      </c>
      <c r="Z344" t="e">
        <f>IF(OR(Data_sæsontarif!D344=Dynamisk!$E$76,Data_sæsontarif!D344=Dynamisk!$E$77,Data_sæsontarif!D344=Dynamisk!$E$78,Data_sæsontarif!D344=Dynamisk!$E$79),Data_sæsontarif!M344,#N/A)</f>
        <v>#N/A</v>
      </c>
      <c r="AA344" t="e">
        <f>IF(OR(Data_sæsontarif!D344=Dynamisk!$E$72,Data_sæsontarif!D344=Dynamisk!$E$73,Data_sæsontarif!D344=Dynamisk!$E$74,Data_sæsontarif!D344=Dynamisk!$E$75),Data_sæsontarif!M344,#N/A)</f>
        <v>#N/A</v>
      </c>
      <c r="AB344">
        <f>IF(OR(Data_sæsontarif!D344=Dynamisk!$E$68,Data_sæsontarif!D344=Dynamisk!$E$69,Data_sæsontarif!D344=Dynamisk!$E$70,Data_sæsontarif!D344=Dynamisk!$E$71),Data_sæsontarif!M344,#N/A)</f>
        <v>168.57343553927407</v>
      </c>
    </row>
    <row r="345" spans="1:28" x14ac:dyDescent="0.15">
      <c r="A345">
        <v>339</v>
      </c>
      <c r="B345">
        <v>339</v>
      </c>
      <c r="C345" t="s">
        <v>394</v>
      </c>
      <c r="D345" t="str">
        <f t="shared" si="35"/>
        <v>12</v>
      </c>
      <c r="E345" s="1">
        <v>3.4750000000000001</v>
      </c>
      <c r="F345" s="2">
        <f t="shared" si="30"/>
        <v>13.525</v>
      </c>
      <c r="G345" s="1">
        <f>Dynamisk!$C$14</f>
        <v>27.397260273972602</v>
      </c>
      <c r="H345" s="1">
        <f t="shared" si="31"/>
        <v>1.1415525114155252</v>
      </c>
      <c r="I345" s="2">
        <f>Dynamisk!$C$15</f>
        <v>34.246575342465754</v>
      </c>
      <c r="J345" s="2">
        <f>F345/$F$4*Dynamisk!$C$16</f>
        <v>162.96510131976129</v>
      </c>
      <c r="K345" s="2">
        <f t="shared" si="32"/>
        <v>6.7902125549900534</v>
      </c>
      <c r="L345" s="2">
        <f>F345/$F$4*Dynamisk!$C$17</f>
        <v>203.70637664970161</v>
      </c>
      <c r="M345" s="2">
        <f>(F345/$F$4)*Dynamisk!$C$16+G345</f>
        <v>190.36236159373388</v>
      </c>
      <c r="N345" s="2">
        <f>Dynamisk!$C$20/365</f>
        <v>34.246575342465754</v>
      </c>
      <c r="O345" s="2">
        <f t="shared" si="33"/>
        <v>1.4269406392694064</v>
      </c>
      <c r="P345" s="2">
        <f>(F345/$F$4)*Dynamisk!$C$16+G345</f>
        <v>190.36236159373388</v>
      </c>
      <c r="Q345" s="2">
        <f t="shared" si="34"/>
        <v>224.60893693619965</v>
      </c>
      <c r="R345" s="17" t="e">
        <f>IF(P345&lt;=Dynamisk!$F$51,Data_kronologisk!P345,#N/A)</f>
        <v>#N/A</v>
      </c>
      <c r="S345" s="22" t="e">
        <f>IF(AND(P345&gt;=Dynamisk!$F$51,P345&lt;=Dynamisk!$F$50),P345,#N/A)</f>
        <v>#N/A</v>
      </c>
      <c r="T345" s="22">
        <f>IF(AND(P345&gt;=Dynamisk!$F$50,P345&lt;=Dynamisk!$F$49),P345,#N/A)</f>
        <v>190.36236159373388</v>
      </c>
      <c r="U345" s="23" t="e">
        <f>IF(P345&gt;=Dynamisk!$F$49,P345,#N/A)</f>
        <v>#N/A</v>
      </c>
      <c r="V345" s="17">
        <f>IF(Q345&gt;=Dynamisk!$F$41,Dynamisk!$F$41,Q345)</f>
        <v>74.703333321584452</v>
      </c>
      <c r="W345" s="22">
        <f>(IF(AND(Q345&gt;=Dynamisk!$F$41,Q345&lt;=Dynamisk!$F$40),Q345,(IF(Q345&gt;Dynamisk!$F$40,Dynamisk!$F$40,#N/A))))-V345</f>
        <v>112.05499998237669</v>
      </c>
      <c r="X345" s="22">
        <f>(IF(AND(Q345&gt;=Dynamisk!$F$40,Q345&lt;=Dynamisk!$F$39),Q345,(IF(Q345&gt;Dynamisk!$F$39,Dynamisk!$F$39,#N/A))))-W345-V345</f>
        <v>37.850603632238517</v>
      </c>
      <c r="Y345" s="23" t="e">
        <f>(IF(AND(Q345&gt;=Dynamisk!$F$39,Q345&lt;=Dynamisk!$F$38),Q345,(IF(Q345&gt;Dynamisk!$F$38,Dynamisk!$F$38,#N/A))))-W345-V345-X345</f>
        <v>#N/A</v>
      </c>
      <c r="Z345" t="e">
        <f>IF(OR(Data_sæsontarif!D345=Dynamisk!$E$76,Data_sæsontarif!D345=Dynamisk!$E$77,Data_sæsontarif!D345=Dynamisk!$E$78,Data_sæsontarif!D345=Dynamisk!$E$79),Data_sæsontarif!M345,#N/A)</f>
        <v>#N/A</v>
      </c>
      <c r="AA345" t="e">
        <f>IF(OR(Data_sæsontarif!D345=Dynamisk!$E$72,Data_sæsontarif!D345=Dynamisk!$E$73,Data_sæsontarif!D345=Dynamisk!$E$74,Data_sæsontarif!D345=Dynamisk!$E$75),Data_sæsontarif!M345,#N/A)</f>
        <v>#N/A</v>
      </c>
      <c r="AB345">
        <f>IF(OR(Data_sæsontarif!D345=Dynamisk!$E$68,Data_sæsontarif!D345=Dynamisk!$E$69,Data_sæsontarif!D345=Dynamisk!$E$70,Data_sæsontarif!D345=Dynamisk!$E$71),Data_sæsontarif!M345,#N/A)</f>
        <v>190.36236159373388</v>
      </c>
    </row>
    <row r="346" spans="1:28" x14ac:dyDescent="0.15">
      <c r="A346">
        <v>340</v>
      </c>
      <c r="B346">
        <v>340</v>
      </c>
      <c r="C346" t="s">
        <v>395</v>
      </c>
      <c r="D346" t="str">
        <f t="shared" si="35"/>
        <v>12</v>
      </c>
      <c r="E346" s="1">
        <v>5.1416666666666666</v>
      </c>
      <c r="F346" s="2">
        <f t="shared" si="30"/>
        <v>11.858333333333334</v>
      </c>
      <c r="G346" s="1">
        <f>Dynamisk!$C$14</f>
        <v>27.397260273972602</v>
      </c>
      <c r="H346" s="1">
        <f t="shared" si="31"/>
        <v>1.1415525114155252</v>
      </c>
      <c r="I346" s="2">
        <f>Dynamisk!$C$15</f>
        <v>34.246575342465754</v>
      </c>
      <c r="J346" s="2">
        <f>F346/$F$4*Dynamisk!$C$16</f>
        <v>142.88314182256335</v>
      </c>
      <c r="K346" s="2">
        <f t="shared" si="32"/>
        <v>5.9534642426068061</v>
      </c>
      <c r="L346" s="2">
        <f>F346/$F$4*Dynamisk!$C$17</f>
        <v>178.60392727820417</v>
      </c>
      <c r="M346" s="2">
        <f>(F346/$F$4)*Dynamisk!$C$16+G346</f>
        <v>170.28040209653594</v>
      </c>
      <c r="N346" s="2">
        <f>Dynamisk!$C$20/365</f>
        <v>34.246575342465754</v>
      </c>
      <c r="O346" s="2">
        <f t="shared" si="33"/>
        <v>1.4269406392694064</v>
      </c>
      <c r="P346" s="2">
        <f>(F346/$F$4)*Dynamisk!$C$16+G346</f>
        <v>170.28040209653594</v>
      </c>
      <c r="Q346" s="2">
        <f t="shared" si="34"/>
        <v>204.52697743900171</v>
      </c>
      <c r="R346" s="17" t="e">
        <f>IF(P346&lt;=Dynamisk!$F$51,Data_kronologisk!P346,#N/A)</f>
        <v>#N/A</v>
      </c>
      <c r="S346" s="22" t="e">
        <f>IF(AND(P346&gt;=Dynamisk!$F$51,P346&lt;=Dynamisk!$F$50),P346,#N/A)</f>
        <v>#N/A</v>
      </c>
      <c r="T346" s="22">
        <f>IF(AND(P346&gt;=Dynamisk!$F$50,P346&lt;=Dynamisk!$F$49),P346,#N/A)</f>
        <v>170.28040209653594</v>
      </c>
      <c r="U346" s="23" t="e">
        <f>IF(P346&gt;=Dynamisk!$F$49,P346,#N/A)</f>
        <v>#N/A</v>
      </c>
      <c r="V346" s="17">
        <f>IF(Q346&gt;=Dynamisk!$F$41,Dynamisk!$F$41,Q346)</f>
        <v>74.703333321584452</v>
      </c>
      <c r="W346" s="22">
        <f>(IF(AND(Q346&gt;=Dynamisk!$F$41,Q346&lt;=Dynamisk!$F$40),Q346,(IF(Q346&gt;Dynamisk!$F$40,Dynamisk!$F$40,#N/A))))-V346</f>
        <v>112.05499998237669</v>
      </c>
      <c r="X346" s="22">
        <f>(IF(AND(Q346&gt;=Dynamisk!$F$40,Q346&lt;=Dynamisk!$F$39),Q346,(IF(Q346&gt;Dynamisk!$F$39,Dynamisk!$F$39,#N/A))))-W346-V346</f>
        <v>17.768644135040574</v>
      </c>
      <c r="Y346" s="23" t="e">
        <f>(IF(AND(Q346&gt;=Dynamisk!$F$39,Q346&lt;=Dynamisk!$F$38),Q346,(IF(Q346&gt;Dynamisk!$F$38,Dynamisk!$F$38,#N/A))))-W346-V346-X346</f>
        <v>#N/A</v>
      </c>
      <c r="Z346" t="e">
        <f>IF(OR(Data_sæsontarif!D346=Dynamisk!$E$76,Data_sæsontarif!D346=Dynamisk!$E$77,Data_sæsontarif!D346=Dynamisk!$E$78,Data_sæsontarif!D346=Dynamisk!$E$79),Data_sæsontarif!M346,#N/A)</f>
        <v>#N/A</v>
      </c>
      <c r="AA346" t="e">
        <f>IF(OR(Data_sæsontarif!D346=Dynamisk!$E$72,Data_sæsontarif!D346=Dynamisk!$E$73,Data_sæsontarif!D346=Dynamisk!$E$74,Data_sæsontarif!D346=Dynamisk!$E$75),Data_sæsontarif!M346,#N/A)</f>
        <v>#N/A</v>
      </c>
      <c r="AB346">
        <f>IF(OR(Data_sæsontarif!D346=Dynamisk!$E$68,Data_sæsontarif!D346=Dynamisk!$E$69,Data_sæsontarif!D346=Dynamisk!$E$70,Data_sæsontarif!D346=Dynamisk!$E$71),Data_sæsontarif!M346,#N/A)</f>
        <v>170.28040209653594</v>
      </c>
    </row>
    <row r="347" spans="1:28" x14ac:dyDescent="0.15">
      <c r="A347">
        <v>341</v>
      </c>
      <c r="B347">
        <v>341</v>
      </c>
      <c r="C347" t="s">
        <v>396</v>
      </c>
      <c r="D347" t="str">
        <f t="shared" si="35"/>
        <v>12</v>
      </c>
      <c r="E347" s="1">
        <v>5.8666666666666671</v>
      </c>
      <c r="F347" s="2">
        <f t="shared" si="30"/>
        <v>11.133333333333333</v>
      </c>
      <c r="G347" s="1">
        <f>Dynamisk!$C$14</f>
        <v>27.397260273972602</v>
      </c>
      <c r="H347" s="1">
        <f t="shared" si="31"/>
        <v>1.1415525114155252</v>
      </c>
      <c r="I347" s="2">
        <f>Dynamisk!$C$15</f>
        <v>34.246575342465754</v>
      </c>
      <c r="J347" s="2">
        <f>F347/$F$4*Dynamisk!$C$16</f>
        <v>134.1474894412822</v>
      </c>
      <c r="K347" s="2">
        <f t="shared" si="32"/>
        <v>5.5894787267200918</v>
      </c>
      <c r="L347" s="2">
        <f>F347/$F$4*Dynamisk!$C$17</f>
        <v>167.68436180160276</v>
      </c>
      <c r="M347" s="2">
        <f>(F347/$F$4)*Dynamisk!$C$16+G347</f>
        <v>161.5447497152548</v>
      </c>
      <c r="N347" s="2">
        <f>Dynamisk!$C$20/365</f>
        <v>34.246575342465754</v>
      </c>
      <c r="O347" s="2">
        <f t="shared" si="33"/>
        <v>1.4269406392694064</v>
      </c>
      <c r="P347" s="2">
        <f>(F347/$F$4)*Dynamisk!$C$16+G347</f>
        <v>161.5447497152548</v>
      </c>
      <c r="Q347" s="2">
        <f t="shared" si="34"/>
        <v>195.79132505772054</v>
      </c>
      <c r="R347" s="17" t="e">
        <f>IF(P347&lt;=Dynamisk!$F$51,Data_kronologisk!P347,#N/A)</f>
        <v>#N/A</v>
      </c>
      <c r="S347" s="22">
        <f>IF(AND(P347&gt;=Dynamisk!$F$51,P347&lt;=Dynamisk!$F$50),P347,#N/A)</f>
        <v>161.5447497152548</v>
      </c>
      <c r="T347" s="22" t="e">
        <f>IF(AND(P347&gt;=Dynamisk!$F$50,P347&lt;=Dynamisk!$F$49),P347,#N/A)</f>
        <v>#N/A</v>
      </c>
      <c r="U347" s="23" t="e">
        <f>IF(P347&gt;=Dynamisk!$F$49,P347,#N/A)</f>
        <v>#N/A</v>
      </c>
      <c r="V347" s="17">
        <f>IF(Q347&gt;=Dynamisk!$F$41,Dynamisk!$F$41,Q347)</f>
        <v>74.703333321584452</v>
      </c>
      <c r="W347" s="22">
        <f>(IF(AND(Q347&gt;=Dynamisk!$F$41,Q347&lt;=Dynamisk!$F$40),Q347,(IF(Q347&gt;Dynamisk!$F$40,Dynamisk!$F$40,#N/A))))-V347</f>
        <v>112.05499998237669</v>
      </c>
      <c r="X347" s="22">
        <f>(IF(AND(Q347&gt;=Dynamisk!$F$40,Q347&lt;=Dynamisk!$F$39),Q347,(IF(Q347&gt;Dynamisk!$F$39,Dynamisk!$F$39,#N/A))))-W347-V347</f>
        <v>9.0329917537594042</v>
      </c>
      <c r="Y347" s="23" t="e">
        <f>(IF(AND(Q347&gt;=Dynamisk!$F$39,Q347&lt;=Dynamisk!$F$38),Q347,(IF(Q347&gt;Dynamisk!$F$38,Dynamisk!$F$38,#N/A))))-W347-V347-X347</f>
        <v>#N/A</v>
      </c>
      <c r="Z347" t="e">
        <f>IF(OR(Data_sæsontarif!D347=Dynamisk!$E$76,Data_sæsontarif!D347=Dynamisk!$E$77,Data_sæsontarif!D347=Dynamisk!$E$78,Data_sæsontarif!D347=Dynamisk!$E$79),Data_sæsontarif!M347,#N/A)</f>
        <v>#N/A</v>
      </c>
      <c r="AA347" t="e">
        <f>IF(OR(Data_sæsontarif!D347=Dynamisk!$E$72,Data_sæsontarif!D347=Dynamisk!$E$73,Data_sæsontarif!D347=Dynamisk!$E$74,Data_sæsontarif!D347=Dynamisk!$E$75),Data_sæsontarif!M347,#N/A)</f>
        <v>#N/A</v>
      </c>
      <c r="AB347">
        <f>IF(OR(Data_sæsontarif!D347=Dynamisk!$E$68,Data_sæsontarif!D347=Dynamisk!$E$69,Data_sæsontarif!D347=Dynamisk!$E$70,Data_sæsontarif!D347=Dynamisk!$E$71),Data_sæsontarif!M347,#N/A)</f>
        <v>161.5447497152548</v>
      </c>
    </row>
    <row r="348" spans="1:28" x14ac:dyDescent="0.15">
      <c r="A348">
        <v>342</v>
      </c>
      <c r="B348">
        <v>342</v>
      </c>
      <c r="C348" t="s">
        <v>397</v>
      </c>
      <c r="D348" t="str">
        <f t="shared" si="35"/>
        <v>12</v>
      </c>
      <c r="E348" s="1">
        <v>5.4083333333333341</v>
      </c>
      <c r="F348" s="2">
        <f t="shared" si="30"/>
        <v>11.591666666666665</v>
      </c>
      <c r="G348" s="1">
        <f>Dynamisk!$C$14</f>
        <v>27.397260273972602</v>
      </c>
      <c r="H348" s="1">
        <f t="shared" si="31"/>
        <v>1.1415525114155252</v>
      </c>
      <c r="I348" s="2">
        <f>Dynamisk!$C$15</f>
        <v>34.246575342465754</v>
      </c>
      <c r="J348" s="2">
        <f>F348/$F$4*Dynamisk!$C$16</f>
        <v>139.67002830301163</v>
      </c>
      <c r="K348" s="2">
        <f t="shared" si="32"/>
        <v>5.819584512625485</v>
      </c>
      <c r="L348" s="2">
        <f>F348/$F$4*Dynamisk!$C$17</f>
        <v>174.58753537876456</v>
      </c>
      <c r="M348" s="2">
        <f>(F348/$F$4)*Dynamisk!$C$16+G348</f>
        <v>167.06728857698423</v>
      </c>
      <c r="N348" s="2">
        <f>Dynamisk!$C$20/365</f>
        <v>34.246575342465754</v>
      </c>
      <c r="O348" s="2">
        <f t="shared" si="33"/>
        <v>1.4269406392694064</v>
      </c>
      <c r="P348" s="2">
        <f>(F348/$F$4)*Dynamisk!$C$16+G348</f>
        <v>167.06728857698423</v>
      </c>
      <c r="Q348" s="2">
        <f t="shared" si="34"/>
        <v>201.31386391945</v>
      </c>
      <c r="R348" s="17" t="e">
        <f>IF(P348&lt;=Dynamisk!$F$51,Data_kronologisk!P348,#N/A)</f>
        <v>#N/A</v>
      </c>
      <c r="S348" s="22" t="e">
        <f>IF(AND(P348&gt;=Dynamisk!$F$51,P348&lt;=Dynamisk!$F$50),P348,#N/A)</f>
        <v>#N/A</v>
      </c>
      <c r="T348" s="22">
        <f>IF(AND(P348&gt;=Dynamisk!$F$50,P348&lt;=Dynamisk!$F$49),P348,#N/A)</f>
        <v>167.06728857698423</v>
      </c>
      <c r="U348" s="23" t="e">
        <f>IF(P348&gt;=Dynamisk!$F$49,P348,#N/A)</f>
        <v>#N/A</v>
      </c>
      <c r="V348" s="17">
        <f>IF(Q348&gt;=Dynamisk!$F$41,Dynamisk!$F$41,Q348)</f>
        <v>74.703333321584452</v>
      </c>
      <c r="W348" s="22">
        <f>(IF(AND(Q348&gt;=Dynamisk!$F$41,Q348&lt;=Dynamisk!$F$40),Q348,(IF(Q348&gt;Dynamisk!$F$40,Dynamisk!$F$40,#N/A))))-V348</f>
        <v>112.05499998237669</v>
      </c>
      <c r="X348" s="22">
        <f>(IF(AND(Q348&gt;=Dynamisk!$F$40,Q348&lt;=Dynamisk!$F$39),Q348,(IF(Q348&gt;Dynamisk!$F$39,Dynamisk!$F$39,#N/A))))-W348-V348</f>
        <v>14.555530615488863</v>
      </c>
      <c r="Y348" s="23" t="e">
        <f>(IF(AND(Q348&gt;=Dynamisk!$F$39,Q348&lt;=Dynamisk!$F$38),Q348,(IF(Q348&gt;Dynamisk!$F$38,Dynamisk!$F$38,#N/A))))-W348-V348-X348</f>
        <v>#N/A</v>
      </c>
      <c r="Z348" t="e">
        <f>IF(OR(Data_sæsontarif!D348=Dynamisk!$E$76,Data_sæsontarif!D348=Dynamisk!$E$77,Data_sæsontarif!D348=Dynamisk!$E$78,Data_sæsontarif!D348=Dynamisk!$E$79),Data_sæsontarif!M348,#N/A)</f>
        <v>#N/A</v>
      </c>
      <c r="AA348" t="e">
        <f>IF(OR(Data_sæsontarif!D348=Dynamisk!$E$72,Data_sæsontarif!D348=Dynamisk!$E$73,Data_sæsontarif!D348=Dynamisk!$E$74,Data_sæsontarif!D348=Dynamisk!$E$75),Data_sæsontarif!M348,#N/A)</f>
        <v>#N/A</v>
      </c>
      <c r="AB348">
        <f>IF(OR(Data_sæsontarif!D348=Dynamisk!$E$68,Data_sæsontarif!D348=Dynamisk!$E$69,Data_sæsontarif!D348=Dynamisk!$E$70,Data_sæsontarif!D348=Dynamisk!$E$71),Data_sæsontarif!M348,#N/A)</f>
        <v>167.06728857698423</v>
      </c>
    </row>
    <row r="349" spans="1:28" x14ac:dyDescent="0.15">
      <c r="A349">
        <v>343</v>
      </c>
      <c r="B349">
        <v>343</v>
      </c>
      <c r="C349" t="s">
        <v>398</v>
      </c>
      <c r="D349" t="str">
        <f t="shared" si="35"/>
        <v>12</v>
      </c>
      <c r="E349" s="1">
        <v>4.8</v>
      </c>
      <c r="F349" s="2">
        <f t="shared" si="30"/>
        <v>12.2</v>
      </c>
      <c r="G349" s="1">
        <f>Dynamisk!$C$14</f>
        <v>27.397260273972602</v>
      </c>
      <c r="H349" s="1">
        <f t="shared" si="31"/>
        <v>1.1415525114155252</v>
      </c>
      <c r="I349" s="2">
        <f>Dynamisk!$C$15</f>
        <v>34.246575342465754</v>
      </c>
      <c r="J349" s="2">
        <f>F349/$F$4*Dynamisk!$C$16</f>
        <v>146.99994351948888</v>
      </c>
      <c r="K349" s="2">
        <f t="shared" si="32"/>
        <v>6.1249976466453697</v>
      </c>
      <c r="L349" s="2">
        <f>F349/$F$4*Dynamisk!$C$17</f>
        <v>183.74992939936112</v>
      </c>
      <c r="M349" s="2">
        <f>(F349/$F$4)*Dynamisk!$C$16+G349</f>
        <v>174.39720379346147</v>
      </c>
      <c r="N349" s="2">
        <f>Dynamisk!$C$20/365</f>
        <v>34.246575342465754</v>
      </c>
      <c r="O349" s="2">
        <f t="shared" si="33"/>
        <v>1.4269406392694064</v>
      </c>
      <c r="P349" s="2">
        <f>(F349/$F$4)*Dynamisk!$C$16+G349</f>
        <v>174.39720379346147</v>
      </c>
      <c r="Q349" s="2">
        <f t="shared" si="34"/>
        <v>208.64377913592725</v>
      </c>
      <c r="R349" s="17" t="e">
        <f>IF(P349&lt;=Dynamisk!$F$51,Data_kronologisk!P349,#N/A)</f>
        <v>#N/A</v>
      </c>
      <c r="S349" s="22" t="e">
        <f>IF(AND(P349&gt;=Dynamisk!$F$51,P349&lt;=Dynamisk!$F$50),P349,#N/A)</f>
        <v>#N/A</v>
      </c>
      <c r="T349" s="22">
        <f>IF(AND(P349&gt;=Dynamisk!$F$50,P349&lt;=Dynamisk!$F$49),P349,#N/A)</f>
        <v>174.39720379346147</v>
      </c>
      <c r="U349" s="23" t="e">
        <f>IF(P349&gt;=Dynamisk!$F$49,P349,#N/A)</f>
        <v>#N/A</v>
      </c>
      <c r="V349" s="17">
        <f>IF(Q349&gt;=Dynamisk!$F$41,Dynamisk!$F$41,Q349)</f>
        <v>74.703333321584452</v>
      </c>
      <c r="W349" s="22">
        <f>(IF(AND(Q349&gt;=Dynamisk!$F$41,Q349&lt;=Dynamisk!$F$40),Q349,(IF(Q349&gt;Dynamisk!$F$40,Dynamisk!$F$40,#N/A))))-V349</f>
        <v>112.05499998237669</v>
      </c>
      <c r="X349" s="22">
        <f>(IF(AND(Q349&gt;=Dynamisk!$F$40,Q349&lt;=Dynamisk!$F$39),Q349,(IF(Q349&gt;Dynamisk!$F$39,Dynamisk!$F$39,#N/A))))-W349-V349</f>
        <v>21.885445831966109</v>
      </c>
      <c r="Y349" s="23" t="e">
        <f>(IF(AND(Q349&gt;=Dynamisk!$F$39,Q349&lt;=Dynamisk!$F$38),Q349,(IF(Q349&gt;Dynamisk!$F$38,Dynamisk!$F$38,#N/A))))-W349-V349-X349</f>
        <v>#N/A</v>
      </c>
      <c r="Z349" t="e">
        <f>IF(OR(Data_sæsontarif!D349=Dynamisk!$E$76,Data_sæsontarif!D349=Dynamisk!$E$77,Data_sæsontarif!D349=Dynamisk!$E$78,Data_sæsontarif!D349=Dynamisk!$E$79),Data_sæsontarif!M349,#N/A)</f>
        <v>#N/A</v>
      </c>
      <c r="AA349" t="e">
        <f>IF(OR(Data_sæsontarif!D349=Dynamisk!$E$72,Data_sæsontarif!D349=Dynamisk!$E$73,Data_sæsontarif!D349=Dynamisk!$E$74,Data_sæsontarif!D349=Dynamisk!$E$75),Data_sæsontarif!M349,#N/A)</f>
        <v>#N/A</v>
      </c>
      <c r="AB349">
        <f>IF(OR(Data_sæsontarif!D349=Dynamisk!$E$68,Data_sæsontarif!D349=Dynamisk!$E$69,Data_sæsontarif!D349=Dynamisk!$E$70,Data_sæsontarif!D349=Dynamisk!$E$71),Data_sæsontarif!M349,#N/A)</f>
        <v>174.39720379346147</v>
      </c>
    </row>
    <row r="350" spans="1:28" x14ac:dyDescent="0.15">
      <c r="A350">
        <v>344</v>
      </c>
      <c r="B350">
        <v>344</v>
      </c>
      <c r="C350" t="s">
        <v>399</v>
      </c>
      <c r="D350" t="str">
        <f t="shared" si="35"/>
        <v>12</v>
      </c>
      <c r="E350" s="1">
        <v>4.9083333333333332</v>
      </c>
      <c r="F350" s="2">
        <f t="shared" si="30"/>
        <v>12.091666666666667</v>
      </c>
      <c r="G350" s="1">
        <f>Dynamisk!$C$14</f>
        <v>27.397260273972602</v>
      </c>
      <c r="H350" s="1">
        <f t="shared" si="31"/>
        <v>1.1415525114155252</v>
      </c>
      <c r="I350" s="2">
        <f>Dynamisk!$C$15</f>
        <v>34.246575342465754</v>
      </c>
      <c r="J350" s="2">
        <f>F350/$F$4*Dynamisk!$C$16</f>
        <v>145.69461615217102</v>
      </c>
      <c r="K350" s="2">
        <f t="shared" si="32"/>
        <v>6.070609006340459</v>
      </c>
      <c r="L350" s="2">
        <f>F350/$F$4*Dynamisk!$C$17</f>
        <v>182.11827019021379</v>
      </c>
      <c r="M350" s="2">
        <f>(F350/$F$4)*Dynamisk!$C$16+G350</f>
        <v>173.09187642614361</v>
      </c>
      <c r="N350" s="2">
        <f>Dynamisk!$C$20/365</f>
        <v>34.246575342465754</v>
      </c>
      <c r="O350" s="2">
        <f t="shared" si="33"/>
        <v>1.4269406392694064</v>
      </c>
      <c r="P350" s="2">
        <f>(F350/$F$4)*Dynamisk!$C$16+G350</f>
        <v>173.09187642614361</v>
      </c>
      <c r="Q350" s="2">
        <f t="shared" si="34"/>
        <v>207.33845176860939</v>
      </c>
      <c r="R350" s="17" t="e">
        <f>IF(P350&lt;=Dynamisk!$F$51,Data_kronologisk!P350,#N/A)</f>
        <v>#N/A</v>
      </c>
      <c r="S350" s="22" t="e">
        <f>IF(AND(P350&gt;=Dynamisk!$F$51,P350&lt;=Dynamisk!$F$50),P350,#N/A)</f>
        <v>#N/A</v>
      </c>
      <c r="T350" s="22">
        <f>IF(AND(P350&gt;=Dynamisk!$F$50,P350&lt;=Dynamisk!$F$49),P350,#N/A)</f>
        <v>173.09187642614361</v>
      </c>
      <c r="U350" s="23" t="e">
        <f>IF(P350&gt;=Dynamisk!$F$49,P350,#N/A)</f>
        <v>#N/A</v>
      </c>
      <c r="V350" s="17">
        <f>IF(Q350&gt;=Dynamisk!$F$41,Dynamisk!$F$41,Q350)</f>
        <v>74.703333321584452</v>
      </c>
      <c r="W350" s="22">
        <f>(IF(AND(Q350&gt;=Dynamisk!$F$41,Q350&lt;=Dynamisk!$F$40),Q350,(IF(Q350&gt;Dynamisk!$F$40,Dynamisk!$F$40,#N/A))))-V350</f>
        <v>112.05499998237669</v>
      </c>
      <c r="X350" s="22">
        <f>(IF(AND(Q350&gt;=Dynamisk!$F$40,Q350&lt;=Dynamisk!$F$39),Q350,(IF(Q350&gt;Dynamisk!$F$39,Dynamisk!$F$39,#N/A))))-W350-V350</f>
        <v>20.580118464648251</v>
      </c>
      <c r="Y350" s="23" t="e">
        <f>(IF(AND(Q350&gt;=Dynamisk!$F$39,Q350&lt;=Dynamisk!$F$38),Q350,(IF(Q350&gt;Dynamisk!$F$38,Dynamisk!$F$38,#N/A))))-W350-V350-X350</f>
        <v>#N/A</v>
      </c>
      <c r="Z350" t="e">
        <f>IF(OR(Data_sæsontarif!D350=Dynamisk!$E$76,Data_sæsontarif!D350=Dynamisk!$E$77,Data_sæsontarif!D350=Dynamisk!$E$78,Data_sæsontarif!D350=Dynamisk!$E$79),Data_sæsontarif!M350,#N/A)</f>
        <v>#N/A</v>
      </c>
      <c r="AA350" t="e">
        <f>IF(OR(Data_sæsontarif!D350=Dynamisk!$E$72,Data_sæsontarif!D350=Dynamisk!$E$73,Data_sæsontarif!D350=Dynamisk!$E$74,Data_sæsontarif!D350=Dynamisk!$E$75),Data_sæsontarif!M350,#N/A)</f>
        <v>#N/A</v>
      </c>
      <c r="AB350">
        <f>IF(OR(Data_sæsontarif!D350=Dynamisk!$E$68,Data_sæsontarif!D350=Dynamisk!$E$69,Data_sæsontarif!D350=Dynamisk!$E$70,Data_sæsontarif!D350=Dynamisk!$E$71),Data_sæsontarif!M350,#N/A)</f>
        <v>173.09187642614361</v>
      </c>
    </row>
    <row r="351" spans="1:28" x14ac:dyDescent="0.15">
      <c r="A351">
        <v>345</v>
      </c>
      <c r="B351">
        <v>345</v>
      </c>
      <c r="C351" t="s">
        <v>400</v>
      </c>
      <c r="D351" t="str">
        <f t="shared" si="35"/>
        <v>12</v>
      </c>
      <c r="E351" s="1">
        <v>3.6374999999999993</v>
      </c>
      <c r="F351" s="2">
        <f t="shared" si="30"/>
        <v>13.362500000000001</v>
      </c>
      <c r="G351" s="1">
        <f>Dynamisk!$C$14</f>
        <v>27.397260273972602</v>
      </c>
      <c r="H351" s="1">
        <f t="shared" si="31"/>
        <v>1.1415525114155252</v>
      </c>
      <c r="I351" s="2">
        <f>Dynamisk!$C$15</f>
        <v>34.246575342465754</v>
      </c>
      <c r="J351" s="2">
        <f>F351/$F$4*Dynamisk!$C$16</f>
        <v>161.00711026878449</v>
      </c>
      <c r="K351" s="2">
        <f t="shared" si="32"/>
        <v>6.7086295945326873</v>
      </c>
      <c r="L351" s="2">
        <f>F351/$F$4*Dynamisk!$C$17</f>
        <v>201.2588878359806</v>
      </c>
      <c r="M351" s="2">
        <f>(F351/$F$4)*Dynamisk!$C$16+G351</f>
        <v>188.40437054275708</v>
      </c>
      <c r="N351" s="2">
        <f>Dynamisk!$C$20/365</f>
        <v>34.246575342465754</v>
      </c>
      <c r="O351" s="2">
        <f t="shared" si="33"/>
        <v>1.4269406392694064</v>
      </c>
      <c r="P351" s="2">
        <f>(F351/$F$4)*Dynamisk!$C$16+G351</f>
        <v>188.40437054275708</v>
      </c>
      <c r="Q351" s="2">
        <f t="shared" si="34"/>
        <v>222.65094588522288</v>
      </c>
      <c r="R351" s="17" t="e">
        <f>IF(P351&lt;=Dynamisk!$F$51,Data_kronologisk!P351,#N/A)</f>
        <v>#N/A</v>
      </c>
      <c r="S351" s="22" t="e">
        <f>IF(AND(P351&gt;=Dynamisk!$F$51,P351&lt;=Dynamisk!$F$50),P351,#N/A)</f>
        <v>#N/A</v>
      </c>
      <c r="T351" s="22">
        <f>IF(AND(P351&gt;=Dynamisk!$F$50,P351&lt;=Dynamisk!$F$49),P351,#N/A)</f>
        <v>188.40437054275708</v>
      </c>
      <c r="U351" s="23" t="e">
        <f>IF(P351&gt;=Dynamisk!$F$49,P351,#N/A)</f>
        <v>#N/A</v>
      </c>
      <c r="V351" s="17">
        <f>IF(Q351&gt;=Dynamisk!$F$41,Dynamisk!$F$41,Q351)</f>
        <v>74.703333321584452</v>
      </c>
      <c r="W351" s="22">
        <f>(IF(AND(Q351&gt;=Dynamisk!$F$41,Q351&lt;=Dynamisk!$F$40),Q351,(IF(Q351&gt;Dynamisk!$F$40,Dynamisk!$F$40,#N/A))))-V351</f>
        <v>112.05499998237669</v>
      </c>
      <c r="X351" s="22">
        <f>(IF(AND(Q351&gt;=Dynamisk!$F$40,Q351&lt;=Dynamisk!$F$39),Q351,(IF(Q351&gt;Dynamisk!$F$39,Dynamisk!$F$39,#N/A))))-W351-V351</f>
        <v>35.892612581261744</v>
      </c>
      <c r="Y351" s="23" t="e">
        <f>(IF(AND(Q351&gt;=Dynamisk!$F$39,Q351&lt;=Dynamisk!$F$38),Q351,(IF(Q351&gt;Dynamisk!$F$38,Dynamisk!$F$38,#N/A))))-W351-V351-X351</f>
        <v>#N/A</v>
      </c>
      <c r="Z351" t="e">
        <f>IF(OR(Data_sæsontarif!D351=Dynamisk!$E$76,Data_sæsontarif!D351=Dynamisk!$E$77,Data_sæsontarif!D351=Dynamisk!$E$78,Data_sæsontarif!D351=Dynamisk!$E$79),Data_sæsontarif!M351,#N/A)</f>
        <v>#N/A</v>
      </c>
      <c r="AA351" t="e">
        <f>IF(OR(Data_sæsontarif!D351=Dynamisk!$E$72,Data_sæsontarif!D351=Dynamisk!$E$73,Data_sæsontarif!D351=Dynamisk!$E$74,Data_sæsontarif!D351=Dynamisk!$E$75),Data_sæsontarif!M351,#N/A)</f>
        <v>#N/A</v>
      </c>
      <c r="AB351">
        <f>IF(OR(Data_sæsontarif!D351=Dynamisk!$E$68,Data_sæsontarif!D351=Dynamisk!$E$69,Data_sæsontarif!D351=Dynamisk!$E$70,Data_sæsontarif!D351=Dynamisk!$E$71),Data_sæsontarif!M351,#N/A)</f>
        <v>188.40437054275708</v>
      </c>
    </row>
    <row r="352" spans="1:28" x14ac:dyDescent="0.15">
      <c r="A352">
        <v>346</v>
      </c>
      <c r="B352">
        <v>346</v>
      </c>
      <c r="C352" t="s">
        <v>401</v>
      </c>
      <c r="D352" t="str">
        <f t="shared" si="35"/>
        <v>12</v>
      </c>
      <c r="E352" s="1">
        <v>1.8666666666666665</v>
      </c>
      <c r="F352" s="2">
        <f t="shared" si="30"/>
        <v>15.133333333333333</v>
      </c>
      <c r="G352" s="1">
        <f>Dynamisk!$C$14</f>
        <v>27.397260273972602</v>
      </c>
      <c r="H352" s="1">
        <f t="shared" si="31"/>
        <v>1.1415525114155252</v>
      </c>
      <c r="I352" s="2">
        <f>Dynamisk!$C$15</f>
        <v>34.246575342465754</v>
      </c>
      <c r="J352" s="2">
        <f>F352/$F$4*Dynamisk!$C$16</f>
        <v>182.34419223455728</v>
      </c>
      <c r="K352" s="2">
        <f t="shared" si="32"/>
        <v>7.5976746764398868</v>
      </c>
      <c r="L352" s="2">
        <f>F352/$F$4*Dynamisk!$C$17</f>
        <v>227.93024029319659</v>
      </c>
      <c r="M352" s="2">
        <f>(F352/$F$4)*Dynamisk!$C$16+G352</f>
        <v>209.74145250852987</v>
      </c>
      <c r="N352" s="2">
        <f>Dynamisk!$C$20/365</f>
        <v>34.246575342465754</v>
      </c>
      <c r="O352" s="2">
        <f t="shared" si="33"/>
        <v>1.4269406392694064</v>
      </c>
      <c r="P352" s="2">
        <f>(F352/$F$4)*Dynamisk!$C$16+G352</f>
        <v>209.74145250852987</v>
      </c>
      <c r="Q352" s="2">
        <f t="shared" si="34"/>
        <v>243.98802785099568</v>
      </c>
      <c r="R352" s="17" t="e">
        <f>IF(P352&lt;=Dynamisk!$F$51,Data_kronologisk!P352,#N/A)</f>
        <v>#N/A</v>
      </c>
      <c r="S352" s="22" t="e">
        <f>IF(AND(P352&gt;=Dynamisk!$F$51,P352&lt;=Dynamisk!$F$50),P352,#N/A)</f>
        <v>#N/A</v>
      </c>
      <c r="T352" s="22">
        <f>IF(AND(P352&gt;=Dynamisk!$F$50,P352&lt;=Dynamisk!$F$49),P352,#N/A)</f>
        <v>209.74145250852987</v>
      </c>
      <c r="U352" s="23" t="e">
        <f>IF(P352&gt;=Dynamisk!$F$49,P352,#N/A)</f>
        <v>#N/A</v>
      </c>
      <c r="V352" s="17">
        <f>IF(Q352&gt;=Dynamisk!$F$41,Dynamisk!$F$41,Q352)</f>
        <v>74.703333321584452</v>
      </c>
      <c r="W352" s="22">
        <f>(IF(AND(Q352&gt;=Dynamisk!$F$41,Q352&lt;=Dynamisk!$F$40),Q352,(IF(Q352&gt;Dynamisk!$F$40,Dynamisk!$F$40,#N/A))))-V352</f>
        <v>112.05499998237669</v>
      </c>
      <c r="X352" s="22">
        <f>(IF(AND(Q352&gt;=Dynamisk!$F$40,Q352&lt;=Dynamisk!$F$39),Q352,(IF(Q352&gt;Dynamisk!$F$39,Dynamisk!$F$39,#N/A))))-W352-V352</f>
        <v>57.229694547034526</v>
      </c>
      <c r="Y352" s="23" t="e">
        <f>(IF(AND(Q352&gt;=Dynamisk!$F$39,Q352&lt;=Dynamisk!$F$38),Q352,(IF(Q352&gt;Dynamisk!$F$38,Dynamisk!$F$38,#N/A))))-W352-V352-X352</f>
        <v>#N/A</v>
      </c>
      <c r="Z352" t="e">
        <f>IF(OR(Data_sæsontarif!D352=Dynamisk!$E$76,Data_sæsontarif!D352=Dynamisk!$E$77,Data_sæsontarif!D352=Dynamisk!$E$78,Data_sæsontarif!D352=Dynamisk!$E$79),Data_sæsontarif!M352,#N/A)</f>
        <v>#N/A</v>
      </c>
      <c r="AA352" t="e">
        <f>IF(OR(Data_sæsontarif!D352=Dynamisk!$E$72,Data_sæsontarif!D352=Dynamisk!$E$73,Data_sæsontarif!D352=Dynamisk!$E$74,Data_sæsontarif!D352=Dynamisk!$E$75),Data_sæsontarif!M352,#N/A)</f>
        <v>#N/A</v>
      </c>
      <c r="AB352">
        <f>IF(OR(Data_sæsontarif!D352=Dynamisk!$E$68,Data_sæsontarif!D352=Dynamisk!$E$69,Data_sæsontarif!D352=Dynamisk!$E$70,Data_sæsontarif!D352=Dynamisk!$E$71),Data_sæsontarif!M352,#N/A)</f>
        <v>209.74145250852987</v>
      </c>
    </row>
    <row r="353" spans="1:28" x14ac:dyDescent="0.15">
      <c r="A353">
        <v>347</v>
      </c>
      <c r="B353">
        <v>347</v>
      </c>
      <c r="C353" t="s">
        <v>402</v>
      </c>
      <c r="D353" t="str">
        <f t="shared" si="35"/>
        <v>12</v>
      </c>
      <c r="E353" s="1">
        <v>-2.5000000000000046E-2</v>
      </c>
      <c r="F353" s="2">
        <f t="shared" si="30"/>
        <v>17.024999999999999</v>
      </c>
      <c r="G353" s="1">
        <f>Dynamisk!$C$14</f>
        <v>27.397260273972602</v>
      </c>
      <c r="H353" s="1">
        <f t="shared" si="31"/>
        <v>1.1415525114155252</v>
      </c>
      <c r="I353" s="2">
        <f>Dynamisk!$C$15</f>
        <v>34.246575342465754</v>
      </c>
      <c r="J353" s="2">
        <f>F353/$F$4*Dynamisk!$C$16</f>
        <v>205.13721626387689</v>
      </c>
      <c r="K353" s="2">
        <f t="shared" si="32"/>
        <v>8.54738401099487</v>
      </c>
      <c r="L353" s="2">
        <f>F353/$F$4*Dynamisk!$C$17</f>
        <v>256.42152032984615</v>
      </c>
      <c r="M353" s="2">
        <f>(F353/$F$4)*Dynamisk!$C$16+G353</f>
        <v>232.53447653784949</v>
      </c>
      <c r="N353" s="2">
        <f>Dynamisk!$C$20/365</f>
        <v>34.246575342465754</v>
      </c>
      <c r="O353" s="2">
        <f t="shared" si="33"/>
        <v>1.4269406392694064</v>
      </c>
      <c r="P353" s="2">
        <f>(F353/$F$4)*Dynamisk!$C$16+G353</f>
        <v>232.53447653784949</v>
      </c>
      <c r="Q353" s="2">
        <f t="shared" si="34"/>
        <v>266.7810518803152</v>
      </c>
      <c r="R353" s="17" t="e">
        <f>IF(P353&lt;=Dynamisk!$F$51,Data_kronologisk!P353,#N/A)</f>
        <v>#N/A</v>
      </c>
      <c r="S353" s="22" t="e">
        <f>IF(AND(P353&gt;=Dynamisk!$F$51,P353&lt;=Dynamisk!$F$50),P353,#N/A)</f>
        <v>#N/A</v>
      </c>
      <c r="T353" s="22">
        <f>IF(AND(P353&gt;=Dynamisk!$F$50,P353&lt;=Dynamisk!$F$49),P353,#N/A)</f>
        <v>232.53447653784949</v>
      </c>
      <c r="U353" s="23" t="e">
        <f>IF(P353&gt;=Dynamisk!$F$49,P353,#N/A)</f>
        <v>#N/A</v>
      </c>
      <c r="V353" s="17">
        <f>IF(Q353&gt;=Dynamisk!$F$41,Dynamisk!$F$41,Q353)</f>
        <v>74.703333321584452</v>
      </c>
      <c r="W353" s="22">
        <f>(IF(AND(Q353&gt;=Dynamisk!$F$41,Q353&lt;=Dynamisk!$F$40),Q353,(IF(Q353&gt;Dynamisk!$F$40,Dynamisk!$F$40,#N/A))))-V353</f>
        <v>112.05499998237669</v>
      </c>
      <c r="X353" s="22">
        <f>(IF(AND(Q353&gt;=Dynamisk!$F$40,Q353&lt;=Dynamisk!$F$39),Q353,(IF(Q353&gt;Dynamisk!$F$39,Dynamisk!$F$39,#N/A))))-W353-V353</f>
        <v>80.02271857635408</v>
      </c>
      <c r="Y353" s="23" t="e">
        <f>(IF(AND(Q353&gt;=Dynamisk!$F$39,Q353&lt;=Dynamisk!$F$38),Q353,(IF(Q353&gt;Dynamisk!$F$38,Dynamisk!$F$38,#N/A))))-W353-V353-X353</f>
        <v>#N/A</v>
      </c>
      <c r="Z353" t="e">
        <f>IF(OR(Data_sæsontarif!D353=Dynamisk!$E$76,Data_sæsontarif!D353=Dynamisk!$E$77,Data_sæsontarif!D353=Dynamisk!$E$78,Data_sæsontarif!D353=Dynamisk!$E$79),Data_sæsontarif!M353,#N/A)</f>
        <v>#N/A</v>
      </c>
      <c r="AA353" t="e">
        <f>IF(OR(Data_sæsontarif!D353=Dynamisk!$E$72,Data_sæsontarif!D353=Dynamisk!$E$73,Data_sæsontarif!D353=Dynamisk!$E$74,Data_sæsontarif!D353=Dynamisk!$E$75),Data_sæsontarif!M353,#N/A)</f>
        <v>#N/A</v>
      </c>
      <c r="AB353">
        <f>IF(OR(Data_sæsontarif!D353=Dynamisk!$E$68,Data_sæsontarif!D353=Dynamisk!$E$69,Data_sæsontarif!D353=Dynamisk!$E$70,Data_sæsontarif!D353=Dynamisk!$E$71),Data_sæsontarif!M353,#N/A)</f>
        <v>232.53447653784949</v>
      </c>
    </row>
    <row r="354" spans="1:28" x14ac:dyDescent="0.15">
      <c r="A354">
        <v>348</v>
      </c>
      <c r="B354">
        <v>348</v>
      </c>
      <c r="C354" t="s">
        <v>403</v>
      </c>
      <c r="D354" t="str">
        <f t="shared" si="35"/>
        <v>12</v>
      </c>
      <c r="E354" s="1">
        <v>0.10833333333333332</v>
      </c>
      <c r="F354" s="2">
        <f t="shared" si="30"/>
        <v>16.891666666666666</v>
      </c>
      <c r="G354" s="1">
        <f>Dynamisk!$C$14</f>
        <v>27.397260273972602</v>
      </c>
      <c r="H354" s="1">
        <f t="shared" si="31"/>
        <v>1.1415525114155252</v>
      </c>
      <c r="I354" s="2">
        <f>Dynamisk!$C$15</f>
        <v>34.246575342465754</v>
      </c>
      <c r="J354" s="2">
        <f>F354/$F$4*Dynamisk!$C$16</f>
        <v>203.5306595041011</v>
      </c>
      <c r="K354" s="2">
        <f t="shared" si="32"/>
        <v>8.4804441460042117</v>
      </c>
      <c r="L354" s="2">
        <f>F354/$F$4*Dynamisk!$C$17</f>
        <v>254.41332438012634</v>
      </c>
      <c r="M354" s="2">
        <f>(F354/$F$4)*Dynamisk!$C$16+G354</f>
        <v>230.92791977807369</v>
      </c>
      <c r="N354" s="2">
        <f>Dynamisk!$C$20/365</f>
        <v>34.246575342465754</v>
      </c>
      <c r="O354" s="2">
        <f t="shared" si="33"/>
        <v>1.4269406392694064</v>
      </c>
      <c r="P354" s="2">
        <f>(F354/$F$4)*Dynamisk!$C$16+G354</f>
        <v>230.92791977807369</v>
      </c>
      <c r="Q354" s="2">
        <f t="shared" si="34"/>
        <v>265.1744951205394</v>
      </c>
      <c r="R354" s="17" t="e">
        <f>IF(P354&lt;=Dynamisk!$F$51,Data_kronologisk!P354,#N/A)</f>
        <v>#N/A</v>
      </c>
      <c r="S354" s="22" t="e">
        <f>IF(AND(P354&gt;=Dynamisk!$F$51,P354&lt;=Dynamisk!$F$50),P354,#N/A)</f>
        <v>#N/A</v>
      </c>
      <c r="T354" s="22">
        <f>IF(AND(P354&gt;=Dynamisk!$F$50,P354&lt;=Dynamisk!$F$49),P354,#N/A)</f>
        <v>230.92791977807369</v>
      </c>
      <c r="U354" s="23" t="e">
        <f>IF(P354&gt;=Dynamisk!$F$49,P354,#N/A)</f>
        <v>#N/A</v>
      </c>
      <c r="V354" s="17">
        <f>IF(Q354&gt;=Dynamisk!$F$41,Dynamisk!$F$41,Q354)</f>
        <v>74.703333321584452</v>
      </c>
      <c r="W354" s="22">
        <f>(IF(AND(Q354&gt;=Dynamisk!$F$41,Q354&lt;=Dynamisk!$F$40),Q354,(IF(Q354&gt;Dynamisk!$F$40,Dynamisk!$F$40,#N/A))))-V354</f>
        <v>112.05499998237669</v>
      </c>
      <c r="X354" s="22">
        <f>(IF(AND(Q354&gt;=Dynamisk!$F$40,Q354&lt;=Dynamisk!$F$39),Q354,(IF(Q354&gt;Dynamisk!$F$39,Dynamisk!$F$39,#N/A))))-W354-V354</f>
        <v>78.416161816578281</v>
      </c>
      <c r="Y354" s="23" t="e">
        <f>(IF(AND(Q354&gt;=Dynamisk!$F$39,Q354&lt;=Dynamisk!$F$38),Q354,(IF(Q354&gt;Dynamisk!$F$38,Dynamisk!$F$38,#N/A))))-W354-V354-X354</f>
        <v>#N/A</v>
      </c>
      <c r="Z354" t="e">
        <f>IF(OR(Data_sæsontarif!D354=Dynamisk!$E$76,Data_sæsontarif!D354=Dynamisk!$E$77,Data_sæsontarif!D354=Dynamisk!$E$78,Data_sæsontarif!D354=Dynamisk!$E$79),Data_sæsontarif!M354,#N/A)</f>
        <v>#N/A</v>
      </c>
      <c r="AA354" t="e">
        <f>IF(OR(Data_sæsontarif!D354=Dynamisk!$E$72,Data_sæsontarif!D354=Dynamisk!$E$73,Data_sæsontarif!D354=Dynamisk!$E$74,Data_sæsontarif!D354=Dynamisk!$E$75),Data_sæsontarif!M354,#N/A)</f>
        <v>#N/A</v>
      </c>
      <c r="AB354">
        <f>IF(OR(Data_sæsontarif!D354=Dynamisk!$E$68,Data_sæsontarif!D354=Dynamisk!$E$69,Data_sæsontarif!D354=Dynamisk!$E$70,Data_sæsontarif!D354=Dynamisk!$E$71),Data_sæsontarif!M354,#N/A)</f>
        <v>230.92791977807369</v>
      </c>
    </row>
    <row r="355" spans="1:28" x14ac:dyDescent="0.15">
      <c r="A355">
        <v>349</v>
      </c>
      <c r="B355">
        <v>349</v>
      </c>
      <c r="C355" t="s">
        <v>404</v>
      </c>
      <c r="D355" t="str">
        <f t="shared" si="35"/>
        <v>12</v>
      </c>
      <c r="E355" s="1">
        <v>0.75833333333333341</v>
      </c>
      <c r="F355" s="2">
        <f t="shared" si="30"/>
        <v>16.241666666666667</v>
      </c>
      <c r="G355" s="1">
        <f>Dynamisk!$C$14</f>
        <v>27.397260273972602</v>
      </c>
      <c r="H355" s="1">
        <f t="shared" si="31"/>
        <v>1.1415525114155252</v>
      </c>
      <c r="I355" s="2">
        <f>Dynamisk!$C$15</f>
        <v>34.246575342465754</v>
      </c>
      <c r="J355" s="2">
        <f>F355/$F$4*Dynamisk!$C$16</f>
        <v>195.69869530019389</v>
      </c>
      <c r="K355" s="2">
        <f t="shared" si="32"/>
        <v>8.1541123041747454</v>
      </c>
      <c r="L355" s="2">
        <f>F355/$F$4*Dynamisk!$C$17</f>
        <v>244.62336912524236</v>
      </c>
      <c r="M355" s="2">
        <f>(F355/$F$4)*Dynamisk!$C$16+G355</f>
        <v>223.09595557416648</v>
      </c>
      <c r="N355" s="2">
        <f>Dynamisk!$C$20/365</f>
        <v>34.246575342465754</v>
      </c>
      <c r="O355" s="2">
        <f t="shared" si="33"/>
        <v>1.4269406392694064</v>
      </c>
      <c r="P355" s="2">
        <f>(F355/$F$4)*Dynamisk!$C$16+G355</f>
        <v>223.09595557416648</v>
      </c>
      <c r="Q355" s="2">
        <f t="shared" si="34"/>
        <v>257.34253091663231</v>
      </c>
      <c r="R355" s="17" t="e">
        <f>IF(P355&lt;=Dynamisk!$F$51,Data_kronologisk!P355,#N/A)</f>
        <v>#N/A</v>
      </c>
      <c r="S355" s="22" t="e">
        <f>IF(AND(P355&gt;=Dynamisk!$F$51,P355&lt;=Dynamisk!$F$50),P355,#N/A)</f>
        <v>#N/A</v>
      </c>
      <c r="T355" s="22">
        <f>IF(AND(P355&gt;=Dynamisk!$F$50,P355&lt;=Dynamisk!$F$49),P355,#N/A)</f>
        <v>223.09595557416648</v>
      </c>
      <c r="U355" s="23" t="e">
        <f>IF(P355&gt;=Dynamisk!$F$49,P355,#N/A)</f>
        <v>#N/A</v>
      </c>
      <c r="V355" s="17">
        <f>IF(Q355&gt;=Dynamisk!$F$41,Dynamisk!$F$41,Q355)</f>
        <v>74.703333321584452</v>
      </c>
      <c r="W355" s="22">
        <f>(IF(AND(Q355&gt;=Dynamisk!$F$41,Q355&lt;=Dynamisk!$F$40),Q355,(IF(Q355&gt;Dynamisk!$F$40,Dynamisk!$F$40,#N/A))))-V355</f>
        <v>112.05499998237669</v>
      </c>
      <c r="X355" s="22">
        <f>(IF(AND(Q355&gt;=Dynamisk!$F$40,Q355&lt;=Dynamisk!$F$39),Q355,(IF(Q355&gt;Dynamisk!$F$39,Dynamisk!$F$39,#N/A))))-W355-V355</f>
        <v>70.58419761267119</v>
      </c>
      <c r="Y355" s="23" t="e">
        <f>(IF(AND(Q355&gt;=Dynamisk!$F$39,Q355&lt;=Dynamisk!$F$38),Q355,(IF(Q355&gt;Dynamisk!$F$38,Dynamisk!$F$38,#N/A))))-W355-V355-X355</f>
        <v>#N/A</v>
      </c>
      <c r="Z355" t="e">
        <f>IF(OR(Data_sæsontarif!D355=Dynamisk!$E$76,Data_sæsontarif!D355=Dynamisk!$E$77,Data_sæsontarif!D355=Dynamisk!$E$78,Data_sæsontarif!D355=Dynamisk!$E$79),Data_sæsontarif!M355,#N/A)</f>
        <v>#N/A</v>
      </c>
      <c r="AA355" t="e">
        <f>IF(OR(Data_sæsontarif!D355=Dynamisk!$E$72,Data_sæsontarif!D355=Dynamisk!$E$73,Data_sæsontarif!D355=Dynamisk!$E$74,Data_sæsontarif!D355=Dynamisk!$E$75),Data_sæsontarif!M355,#N/A)</f>
        <v>#N/A</v>
      </c>
      <c r="AB355">
        <f>IF(OR(Data_sæsontarif!D355=Dynamisk!$E$68,Data_sæsontarif!D355=Dynamisk!$E$69,Data_sæsontarif!D355=Dynamisk!$E$70,Data_sæsontarif!D355=Dynamisk!$E$71),Data_sæsontarif!M355,#N/A)</f>
        <v>223.09595557416648</v>
      </c>
    </row>
    <row r="356" spans="1:28" x14ac:dyDescent="0.15">
      <c r="A356">
        <v>350</v>
      </c>
      <c r="B356">
        <v>350</v>
      </c>
      <c r="C356" t="s">
        <v>405</v>
      </c>
      <c r="D356" t="str">
        <f t="shared" si="35"/>
        <v>12</v>
      </c>
      <c r="E356" s="1">
        <v>-1.4802973661668753E-16</v>
      </c>
      <c r="F356" s="2">
        <f t="shared" si="30"/>
        <v>17</v>
      </c>
      <c r="G356" s="1">
        <f>Dynamisk!$C$14</f>
        <v>27.397260273972602</v>
      </c>
      <c r="H356" s="1">
        <f t="shared" si="31"/>
        <v>1.1415525114155252</v>
      </c>
      <c r="I356" s="2">
        <f>Dynamisk!$C$15</f>
        <v>34.246575342465754</v>
      </c>
      <c r="J356" s="2">
        <f>F356/$F$4*Dynamisk!$C$16</f>
        <v>204.83598687141898</v>
      </c>
      <c r="K356" s="2">
        <f t="shared" si="32"/>
        <v>8.5348327863091242</v>
      </c>
      <c r="L356" s="2">
        <f>F356/$F$4*Dynamisk!$C$17</f>
        <v>256.04498358927373</v>
      </c>
      <c r="M356" s="2">
        <f>(F356/$F$4)*Dynamisk!$C$16+G356</f>
        <v>232.23324714539157</v>
      </c>
      <c r="N356" s="2">
        <f>Dynamisk!$C$20/365</f>
        <v>34.246575342465754</v>
      </c>
      <c r="O356" s="2">
        <f t="shared" si="33"/>
        <v>1.4269406392694064</v>
      </c>
      <c r="P356" s="2">
        <f>(F356/$F$4)*Dynamisk!$C$16+G356</f>
        <v>232.23324714539157</v>
      </c>
      <c r="Q356" s="2">
        <f t="shared" si="34"/>
        <v>266.4798224878574</v>
      </c>
      <c r="R356" s="17" t="e">
        <f>IF(P356&lt;=Dynamisk!$F$51,Data_kronologisk!P356,#N/A)</f>
        <v>#N/A</v>
      </c>
      <c r="S356" s="22" t="e">
        <f>IF(AND(P356&gt;=Dynamisk!$F$51,P356&lt;=Dynamisk!$F$50),P356,#N/A)</f>
        <v>#N/A</v>
      </c>
      <c r="T356" s="22">
        <f>IF(AND(P356&gt;=Dynamisk!$F$50,P356&lt;=Dynamisk!$F$49),P356,#N/A)</f>
        <v>232.23324714539157</v>
      </c>
      <c r="U356" s="23" t="e">
        <f>IF(P356&gt;=Dynamisk!$F$49,P356,#N/A)</f>
        <v>#N/A</v>
      </c>
      <c r="V356" s="17">
        <f>IF(Q356&gt;=Dynamisk!$F$41,Dynamisk!$F$41,Q356)</f>
        <v>74.703333321584452</v>
      </c>
      <c r="W356" s="22">
        <f>(IF(AND(Q356&gt;=Dynamisk!$F$41,Q356&lt;=Dynamisk!$F$40),Q356,(IF(Q356&gt;Dynamisk!$F$40,Dynamisk!$F$40,#N/A))))-V356</f>
        <v>112.05499998237669</v>
      </c>
      <c r="X356" s="22">
        <f>(IF(AND(Q356&gt;=Dynamisk!$F$40,Q356&lt;=Dynamisk!$F$39),Q356,(IF(Q356&gt;Dynamisk!$F$39,Dynamisk!$F$39,#N/A))))-W356-V356</f>
        <v>79.721489183896281</v>
      </c>
      <c r="Y356" s="23" t="e">
        <f>(IF(AND(Q356&gt;=Dynamisk!$F$39,Q356&lt;=Dynamisk!$F$38),Q356,(IF(Q356&gt;Dynamisk!$F$38,Dynamisk!$F$38,#N/A))))-W356-V356-X356</f>
        <v>#N/A</v>
      </c>
      <c r="Z356" t="e">
        <f>IF(OR(Data_sæsontarif!D356=Dynamisk!$E$76,Data_sæsontarif!D356=Dynamisk!$E$77,Data_sæsontarif!D356=Dynamisk!$E$78,Data_sæsontarif!D356=Dynamisk!$E$79),Data_sæsontarif!M356,#N/A)</f>
        <v>#N/A</v>
      </c>
      <c r="AA356" t="e">
        <f>IF(OR(Data_sæsontarif!D356=Dynamisk!$E$72,Data_sæsontarif!D356=Dynamisk!$E$73,Data_sæsontarif!D356=Dynamisk!$E$74,Data_sæsontarif!D356=Dynamisk!$E$75),Data_sæsontarif!M356,#N/A)</f>
        <v>#N/A</v>
      </c>
      <c r="AB356">
        <f>IF(OR(Data_sæsontarif!D356=Dynamisk!$E$68,Data_sæsontarif!D356=Dynamisk!$E$69,Data_sæsontarif!D356=Dynamisk!$E$70,Data_sæsontarif!D356=Dynamisk!$E$71),Data_sæsontarif!M356,#N/A)</f>
        <v>232.23324714539157</v>
      </c>
    </row>
    <row r="357" spans="1:28" x14ac:dyDescent="0.15">
      <c r="A357">
        <v>351</v>
      </c>
      <c r="B357">
        <v>351</v>
      </c>
      <c r="C357" t="s">
        <v>406</v>
      </c>
      <c r="D357" t="str">
        <f t="shared" si="35"/>
        <v>12</v>
      </c>
      <c r="E357" s="1">
        <v>-4.2500000000000009</v>
      </c>
      <c r="F357" s="2">
        <f t="shared" si="30"/>
        <v>21.25</v>
      </c>
      <c r="G357" s="1">
        <f>Dynamisk!$C$14</f>
        <v>27.397260273972602</v>
      </c>
      <c r="H357" s="1">
        <f t="shared" si="31"/>
        <v>1.1415525114155252</v>
      </c>
      <c r="I357" s="2">
        <f>Dynamisk!$C$15</f>
        <v>34.246575342465754</v>
      </c>
      <c r="J357" s="2">
        <f>F357/$F$4*Dynamisk!$C$16</f>
        <v>256.04498358927373</v>
      </c>
      <c r="K357" s="2">
        <f t="shared" si="32"/>
        <v>10.668540982886405</v>
      </c>
      <c r="L357" s="2">
        <f>F357/$F$4*Dynamisk!$C$17</f>
        <v>320.05622948659214</v>
      </c>
      <c r="M357" s="2">
        <f>(F357/$F$4)*Dynamisk!$C$16+G357</f>
        <v>283.44224386324635</v>
      </c>
      <c r="N357" s="2">
        <f>Dynamisk!$C$20/365</f>
        <v>34.246575342465754</v>
      </c>
      <c r="O357" s="2">
        <f t="shared" si="33"/>
        <v>1.4269406392694064</v>
      </c>
      <c r="P357" s="2">
        <f>(F357/$F$4)*Dynamisk!$C$16+G357</f>
        <v>283.44224386324635</v>
      </c>
      <c r="Q357" s="2">
        <f t="shared" si="34"/>
        <v>317.68881920571209</v>
      </c>
      <c r="R357" s="17" t="e">
        <f>IF(P357&lt;=Dynamisk!$F$51,Data_kronologisk!P357,#N/A)</f>
        <v>#N/A</v>
      </c>
      <c r="S357" s="22" t="e">
        <f>IF(AND(P357&gt;=Dynamisk!$F$51,P357&lt;=Dynamisk!$F$50),P357,#N/A)</f>
        <v>#N/A</v>
      </c>
      <c r="T357" s="22" t="e">
        <f>IF(AND(P357&gt;=Dynamisk!$F$50,P357&lt;=Dynamisk!$F$49),P357,#N/A)</f>
        <v>#N/A</v>
      </c>
      <c r="U357" s="23">
        <f>IF(P357&gt;=Dynamisk!$F$49,P357,#N/A)</f>
        <v>283.44224386324635</v>
      </c>
      <c r="V357" s="17">
        <f>IF(Q357&gt;=Dynamisk!$F$41,Dynamisk!$F$41,Q357)</f>
        <v>74.703333321584452</v>
      </c>
      <c r="W357" s="22">
        <f>(IF(AND(Q357&gt;=Dynamisk!$F$41,Q357&lt;=Dynamisk!$F$40),Q357,(IF(Q357&gt;Dynamisk!$F$40,Dynamisk!$F$40,#N/A))))-V357</f>
        <v>112.05499998237669</v>
      </c>
      <c r="X357" s="22">
        <f>(IF(AND(Q357&gt;=Dynamisk!$F$40,Q357&lt;=Dynamisk!$F$39),Q357,(IF(Q357&gt;Dynamisk!$F$39,Dynamisk!$F$39,#N/A))))-W357-V357</f>
        <v>112.05499998237669</v>
      </c>
      <c r="Y357" s="23">
        <f>(IF(AND(Q357&gt;=Dynamisk!$F$39,Q357&lt;=Dynamisk!$F$38),Q357,(IF(Q357&gt;Dynamisk!$F$38,Dynamisk!$F$38,#N/A))))-W357-V357-X357</f>
        <v>18.87548591937427</v>
      </c>
      <c r="Z357" t="e">
        <f>IF(OR(Data_sæsontarif!D357=Dynamisk!$E$76,Data_sæsontarif!D357=Dynamisk!$E$77,Data_sæsontarif!D357=Dynamisk!$E$78,Data_sæsontarif!D357=Dynamisk!$E$79),Data_sæsontarif!M357,#N/A)</f>
        <v>#N/A</v>
      </c>
      <c r="AA357" t="e">
        <f>IF(OR(Data_sæsontarif!D357=Dynamisk!$E$72,Data_sæsontarif!D357=Dynamisk!$E$73,Data_sæsontarif!D357=Dynamisk!$E$74,Data_sæsontarif!D357=Dynamisk!$E$75),Data_sæsontarif!M357,#N/A)</f>
        <v>#N/A</v>
      </c>
      <c r="AB357">
        <f>IF(OR(Data_sæsontarif!D357=Dynamisk!$E$68,Data_sæsontarif!D357=Dynamisk!$E$69,Data_sæsontarif!D357=Dynamisk!$E$70,Data_sæsontarif!D357=Dynamisk!$E$71),Data_sæsontarif!M357,#N/A)</f>
        <v>283.44224386324635</v>
      </c>
    </row>
    <row r="358" spans="1:28" x14ac:dyDescent="0.15">
      <c r="A358">
        <v>352</v>
      </c>
      <c r="B358">
        <v>352</v>
      </c>
      <c r="C358" t="s">
        <v>407</v>
      </c>
      <c r="D358" t="str">
        <f t="shared" si="35"/>
        <v>12</v>
      </c>
      <c r="E358" s="1">
        <v>-3.6458333333333339</v>
      </c>
      <c r="F358" s="2">
        <f t="shared" si="30"/>
        <v>20.645833333333336</v>
      </c>
      <c r="G358" s="1">
        <f>Dynamisk!$C$14</f>
        <v>27.397260273972602</v>
      </c>
      <c r="H358" s="1">
        <f t="shared" si="31"/>
        <v>1.1415525114155252</v>
      </c>
      <c r="I358" s="2">
        <f>Dynamisk!$C$15</f>
        <v>34.246575342465754</v>
      </c>
      <c r="J358" s="2">
        <f>F358/$F$4*Dynamisk!$C$16</f>
        <v>248.76527327153948</v>
      </c>
      <c r="K358" s="2">
        <f t="shared" si="32"/>
        <v>10.365219719647479</v>
      </c>
      <c r="L358" s="2">
        <f>F358/$F$4*Dynamisk!$C$17</f>
        <v>310.95659158942436</v>
      </c>
      <c r="M358" s="2">
        <f>(F358/$F$4)*Dynamisk!$C$16+G358</f>
        <v>276.16253354551208</v>
      </c>
      <c r="N358" s="2">
        <f>Dynamisk!$C$20/365</f>
        <v>34.246575342465754</v>
      </c>
      <c r="O358" s="2">
        <f t="shared" si="33"/>
        <v>1.4269406392694064</v>
      </c>
      <c r="P358" s="2">
        <f>(F358/$F$4)*Dynamisk!$C$16+G358</f>
        <v>276.16253354551208</v>
      </c>
      <c r="Q358" s="2">
        <f t="shared" si="34"/>
        <v>310.40910888797782</v>
      </c>
      <c r="R358" s="17" t="e">
        <f>IF(P358&lt;=Dynamisk!$F$51,Data_kronologisk!P358,#N/A)</f>
        <v>#N/A</v>
      </c>
      <c r="S358" s="22" t="e">
        <f>IF(AND(P358&gt;=Dynamisk!$F$51,P358&lt;=Dynamisk!$F$50),P358,#N/A)</f>
        <v>#N/A</v>
      </c>
      <c r="T358" s="22" t="e">
        <f>IF(AND(P358&gt;=Dynamisk!$F$50,P358&lt;=Dynamisk!$F$49),P358,#N/A)</f>
        <v>#N/A</v>
      </c>
      <c r="U358" s="23">
        <f>IF(P358&gt;=Dynamisk!$F$49,P358,#N/A)</f>
        <v>276.16253354551208</v>
      </c>
      <c r="V358" s="17">
        <f>IF(Q358&gt;=Dynamisk!$F$41,Dynamisk!$F$41,Q358)</f>
        <v>74.703333321584452</v>
      </c>
      <c r="W358" s="22">
        <f>(IF(AND(Q358&gt;=Dynamisk!$F$41,Q358&lt;=Dynamisk!$F$40),Q358,(IF(Q358&gt;Dynamisk!$F$40,Dynamisk!$F$40,#N/A))))-V358</f>
        <v>112.05499998237669</v>
      </c>
      <c r="X358" s="22">
        <f>(IF(AND(Q358&gt;=Dynamisk!$F$40,Q358&lt;=Dynamisk!$F$39),Q358,(IF(Q358&gt;Dynamisk!$F$39,Dynamisk!$F$39,#N/A))))-W358-V358</f>
        <v>112.05499998237669</v>
      </c>
      <c r="Y358" s="23">
        <f>(IF(AND(Q358&gt;=Dynamisk!$F$39,Q358&lt;=Dynamisk!$F$38),Q358,(IF(Q358&gt;Dynamisk!$F$38,Dynamisk!$F$38,#N/A))))-W358-V358-X358</f>
        <v>11.595775601640014</v>
      </c>
      <c r="Z358" t="e">
        <f>IF(OR(Data_sæsontarif!D358=Dynamisk!$E$76,Data_sæsontarif!D358=Dynamisk!$E$77,Data_sæsontarif!D358=Dynamisk!$E$78,Data_sæsontarif!D358=Dynamisk!$E$79),Data_sæsontarif!M358,#N/A)</f>
        <v>#N/A</v>
      </c>
      <c r="AA358" t="e">
        <f>IF(OR(Data_sæsontarif!D358=Dynamisk!$E$72,Data_sæsontarif!D358=Dynamisk!$E$73,Data_sæsontarif!D358=Dynamisk!$E$74,Data_sæsontarif!D358=Dynamisk!$E$75),Data_sæsontarif!M358,#N/A)</f>
        <v>#N/A</v>
      </c>
      <c r="AB358">
        <f>IF(OR(Data_sæsontarif!D358=Dynamisk!$E$68,Data_sæsontarif!D358=Dynamisk!$E$69,Data_sæsontarif!D358=Dynamisk!$E$70,Data_sæsontarif!D358=Dynamisk!$E$71),Data_sæsontarif!M358,#N/A)</f>
        <v>276.16253354551208</v>
      </c>
    </row>
    <row r="359" spans="1:28" x14ac:dyDescent="0.15">
      <c r="A359">
        <v>353</v>
      </c>
      <c r="B359">
        <v>353</v>
      </c>
      <c r="C359" t="s">
        <v>408</v>
      </c>
      <c r="D359" t="str">
        <f t="shared" si="35"/>
        <v>12</v>
      </c>
      <c r="E359" s="1">
        <v>-8.4124999999999996</v>
      </c>
      <c r="F359" s="2">
        <f t="shared" si="30"/>
        <v>25.412500000000001</v>
      </c>
      <c r="G359" s="1">
        <f>Dynamisk!$C$14</f>
        <v>27.397260273972602</v>
      </c>
      <c r="H359" s="1">
        <f t="shared" si="31"/>
        <v>1.1415525114155252</v>
      </c>
      <c r="I359" s="2">
        <f>Dynamisk!$C$15</f>
        <v>34.246575342465754</v>
      </c>
      <c r="J359" s="2">
        <f>F359/$F$4*Dynamisk!$C$16</f>
        <v>306.19967743352561</v>
      </c>
      <c r="K359" s="2">
        <f t="shared" si="32"/>
        <v>12.758319893063566</v>
      </c>
      <c r="L359" s="2">
        <f>F359/$F$4*Dynamisk!$C$17</f>
        <v>382.74959679190698</v>
      </c>
      <c r="M359" s="2">
        <f>(F359/$F$4)*Dynamisk!$C$16+G359</f>
        <v>333.59693770749823</v>
      </c>
      <c r="N359" s="2">
        <f>Dynamisk!$C$20/365</f>
        <v>34.246575342465754</v>
      </c>
      <c r="O359" s="2">
        <f t="shared" si="33"/>
        <v>1.4269406392694064</v>
      </c>
      <c r="P359" s="2">
        <f>(F359/$F$4)*Dynamisk!$C$16+G359</f>
        <v>333.59693770749823</v>
      </c>
      <c r="Q359" s="2">
        <f t="shared" si="34"/>
        <v>367.84351304996392</v>
      </c>
      <c r="R359" s="17" t="e">
        <f>IF(P359&lt;=Dynamisk!$F$51,Data_kronologisk!P359,#N/A)</f>
        <v>#N/A</v>
      </c>
      <c r="S359" s="22" t="e">
        <f>IF(AND(P359&gt;=Dynamisk!$F$51,P359&lt;=Dynamisk!$F$50),P359,#N/A)</f>
        <v>#N/A</v>
      </c>
      <c r="T359" s="22" t="e">
        <f>IF(AND(P359&gt;=Dynamisk!$F$50,P359&lt;=Dynamisk!$F$49),P359,#N/A)</f>
        <v>#N/A</v>
      </c>
      <c r="U359" s="23">
        <f>IF(P359&gt;=Dynamisk!$F$49,P359,#N/A)</f>
        <v>333.59693770749823</v>
      </c>
      <c r="V359" s="17">
        <f>IF(Q359&gt;=Dynamisk!$F$41,Dynamisk!$F$41,Q359)</f>
        <v>74.703333321584452</v>
      </c>
      <c r="W359" s="22">
        <f>(IF(AND(Q359&gt;=Dynamisk!$F$41,Q359&lt;=Dynamisk!$F$40),Q359,(IF(Q359&gt;Dynamisk!$F$40,Dynamisk!$F$40,#N/A))))-V359</f>
        <v>112.05499998237669</v>
      </c>
      <c r="X359" s="22">
        <f>(IF(AND(Q359&gt;=Dynamisk!$F$40,Q359&lt;=Dynamisk!$F$39),Q359,(IF(Q359&gt;Dynamisk!$F$39,Dynamisk!$F$39,#N/A))))-W359-V359</f>
        <v>112.05499998237669</v>
      </c>
      <c r="Y359" s="23">
        <f>(IF(AND(Q359&gt;=Dynamisk!$F$39,Q359&lt;=Dynamisk!$F$38),Q359,(IF(Q359&gt;Dynamisk!$F$38,Dynamisk!$F$38,#N/A))))-W359-V359-X359</f>
        <v>69.030179763626094</v>
      </c>
      <c r="Z359" t="e">
        <f>IF(OR(Data_sæsontarif!D359=Dynamisk!$E$76,Data_sæsontarif!D359=Dynamisk!$E$77,Data_sæsontarif!D359=Dynamisk!$E$78,Data_sæsontarif!D359=Dynamisk!$E$79),Data_sæsontarif!M359,#N/A)</f>
        <v>#N/A</v>
      </c>
      <c r="AA359" t="e">
        <f>IF(OR(Data_sæsontarif!D359=Dynamisk!$E$72,Data_sæsontarif!D359=Dynamisk!$E$73,Data_sæsontarif!D359=Dynamisk!$E$74,Data_sæsontarif!D359=Dynamisk!$E$75),Data_sæsontarif!M359,#N/A)</f>
        <v>#N/A</v>
      </c>
      <c r="AB359">
        <f>IF(OR(Data_sæsontarif!D359=Dynamisk!$E$68,Data_sæsontarif!D359=Dynamisk!$E$69,Data_sæsontarif!D359=Dynamisk!$E$70,Data_sæsontarif!D359=Dynamisk!$E$71),Data_sæsontarif!M359,#N/A)</f>
        <v>333.59693770749823</v>
      </c>
    </row>
    <row r="360" spans="1:28" x14ac:dyDescent="0.15">
      <c r="A360">
        <v>354</v>
      </c>
      <c r="B360">
        <v>354</v>
      </c>
      <c r="C360" t="s">
        <v>409</v>
      </c>
      <c r="D360" t="str">
        <f t="shared" si="35"/>
        <v>12</v>
      </c>
      <c r="E360" s="1">
        <v>-6.9458333333333337</v>
      </c>
      <c r="F360" s="2">
        <f t="shared" si="30"/>
        <v>23.945833333333333</v>
      </c>
      <c r="G360" s="1">
        <f>Dynamisk!$C$14</f>
        <v>27.397260273972602</v>
      </c>
      <c r="H360" s="1">
        <f t="shared" si="31"/>
        <v>1.1415525114155252</v>
      </c>
      <c r="I360" s="2">
        <f>Dynamisk!$C$15</f>
        <v>34.246575342465754</v>
      </c>
      <c r="J360" s="2">
        <f>F360/$F$4*Dynamisk!$C$16</f>
        <v>288.52755307599136</v>
      </c>
      <c r="K360" s="2">
        <f t="shared" si="32"/>
        <v>12.021981378166307</v>
      </c>
      <c r="L360" s="2">
        <f>F360/$F$4*Dynamisk!$C$17</f>
        <v>360.6594413449892</v>
      </c>
      <c r="M360" s="2">
        <f>(F360/$F$4)*Dynamisk!$C$16+G360</f>
        <v>315.92481334996398</v>
      </c>
      <c r="N360" s="2">
        <f>Dynamisk!$C$20/365</f>
        <v>34.246575342465754</v>
      </c>
      <c r="O360" s="2">
        <f t="shared" si="33"/>
        <v>1.4269406392694064</v>
      </c>
      <c r="P360" s="2">
        <f>(F360/$F$4)*Dynamisk!$C$16+G360</f>
        <v>315.92481334996398</v>
      </c>
      <c r="Q360" s="2">
        <f t="shared" si="34"/>
        <v>350.17138869242973</v>
      </c>
      <c r="R360" s="17" t="e">
        <f>IF(P360&lt;=Dynamisk!$F$51,Data_kronologisk!P360,#N/A)</f>
        <v>#N/A</v>
      </c>
      <c r="S360" s="22" t="e">
        <f>IF(AND(P360&gt;=Dynamisk!$F$51,P360&lt;=Dynamisk!$F$50),P360,#N/A)</f>
        <v>#N/A</v>
      </c>
      <c r="T360" s="22" t="e">
        <f>IF(AND(P360&gt;=Dynamisk!$F$50,P360&lt;=Dynamisk!$F$49),P360,#N/A)</f>
        <v>#N/A</v>
      </c>
      <c r="U360" s="23">
        <f>IF(P360&gt;=Dynamisk!$F$49,P360,#N/A)</f>
        <v>315.92481334996398</v>
      </c>
      <c r="V360" s="17">
        <f>IF(Q360&gt;=Dynamisk!$F$41,Dynamisk!$F$41,Q360)</f>
        <v>74.703333321584452</v>
      </c>
      <c r="W360" s="22">
        <f>(IF(AND(Q360&gt;=Dynamisk!$F$41,Q360&lt;=Dynamisk!$F$40),Q360,(IF(Q360&gt;Dynamisk!$F$40,Dynamisk!$F$40,#N/A))))-V360</f>
        <v>112.05499998237669</v>
      </c>
      <c r="X360" s="22">
        <f>(IF(AND(Q360&gt;=Dynamisk!$F$40,Q360&lt;=Dynamisk!$F$39),Q360,(IF(Q360&gt;Dynamisk!$F$39,Dynamisk!$F$39,#N/A))))-W360-V360</f>
        <v>112.05499998237669</v>
      </c>
      <c r="Y360" s="23">
        <f>(IF(AND(Q360&gt;=Dynamisk!$F$39,Q360&lt;=Dynamisk!$F$38),Q360,(IF(Q360&gt;Dynamisk!$F$38,Dynamisk!$F$38,#N/A))))-W360-V360-X360</f>
        <v>51.358055406091907</v>
      </c>
      <c r="Z360" t="e">
        <f>IF(OR(Data_sæsontarif!D360=Dynamisk!$E$76,Data_sæsontarif!D360=Dynamisk!$E$77,Data_sæsontarif!D360=Dynamisk!$E$78,Data_sæsontarif!D360=Dynamisk!$E$79),Data_sæsontarif!M360,#N/A)</f>
        <v>#N/A</v>
      </c>
      <c r="AA360" t="e">
        <f>IF(OR(Data_sæsontarif!D360=Dynamisk!$E$72,Data_sæsontarif!D360=Dynamisk!$E$73,Data_sæsontarif!D360=Dynamisk!$E$74,Data_sæsontarif!D360=Dynamisk!$E$75),Data_sæsontarif!M360,#N/A)</f>
        <v>#N/A</v>
      </c>
      <c r="AB360">
        <f>IF(OR(Data_sæsontarif!D360=Dynamisk!$E$68,Data_sæsontarif!D360=Dynamisk!$E$69,Data_sæsontarif!D360=Dynamisk!$E$70,Data_sæsontarif!D360=Dynamisk!$E$71),Data_sæsontarif!M360,#N/A)</f>
        <v>315.92481334996398</v>
      </c>
    </row>
    <row r="361" spans="1:28" x14ac:dyDescent="0.15">
      <c r="A361">
        <v>355</v>
      </c>
      <c r="B361">
        <v>355</v>
      </c>
      <c r="C361" t="s">
        <v>410</v>
      </c>
      <c r="D361" t="str">
        <f t="shared" si="35"/>
        <v>12</v>
      </c>
      <c r="E361" s="1">
        <v>-8.8833333333333311</v>
      </c>
      <c r="F361" s="2">
        <f t="shared" si="30"/>
        <v>25.883333333333333</v>
      </c>
      <c r="G361" s="1">
        <f>Dynamisk!$C$14</f>
        <v>27.397260273972602</v>
      </c>
      <c r="H361" s="1">
        <f t="shared" si="31"/>
        <v>1.1415525114155252</v>
      </c>
      <c r="I361" s="2">
        <f>Dynamisk!$C$15</f>
        <v>34.246575342465754</v>
      </c>
      <c r="J361" s="2">
        <f>F361/$F$4*Dynamisk!$C$16</f>
        <v>311.87283099148397</v>
      </c>
      <c r="K361" s="2">
        <f t="shared" si="32"/>
        <v>12.994701291311832</v>
      </c>
      <c r="L361" s="2">
        <f>F361/$F$4*Dynamisk!$C$17</f>
        <v>389.84103873935499</v>
      </c>
      <c r="M361" s="2">
        <f>(F361/$F$4)*Dynamisk!$C$16+G361</f>
        <v>339.27009126545659</v>
      </c>
      <c r="N361" s="2">
        <f>Dynamisk!$C$20/365</f>
        <v>34.246575342465754</v>
      </c>
      <c r="O361" s="2">
        <f t="shared" si="33"/>
        <v>1.4269406392694064</v>
      </c>
      <c r="P361" s="2">
        <f>(F361/$F$4)*Dynamisk!$C$16+G361</f>
        <v>339.27009126545659</v>
      </c>
      <c r="Q361" s="2">
        <f t="shared" si="34"/>
        <v>373.51666660792233</v>
      </c>
      <c r="R361" s="17" t="e">
        <f>IF(P361&lt;=Dynamisk!$F$51,Data_kronologisk!P361,#N/A)</f>
        <v>#N/A</v>
      </c>
      <c r="S361" s="22" t="e">
        <f>IF(AND(P361&gt;=Dynamisk!$F$51,P361&lt;=Dynamisk!$F$50),P361,#N/A)</f>
        <v>#N/A</v>
      </c>
      <c r="T361" s="22" t="e">
        <f>IF(AND(P361&gt;=Dynamisk!$F$50,P361&lt;=Dynamisk!$F$49),P361,#N/A)</f>
        <v>#N/A</v>
      </c>
      <c r="U361" s="23">
        <f>IF(P361&gt;=Dynamisk!$F$49,P361,#N/A)</f>
        <v>339.27009126545659</v>
      </c>
      <c r="V361" s="17">
        <f>IF(Q361&gt;=Dynamisk!$F$41,Dynamisk!$F$41,Q361)</f>
        <v>74.703333321584452</v>
      </c>
      <c r="W361" s="22">
        <f>(IF(AND(Q361&gt;=Dynamisk!$F$41,Q361&lt;=Dynamisk!$F$40),Q361,(IF(Q361&gt;Dynamisk!$F$40,Dynamisk!$F$40,#N/A))))-V361</f>
        <v>112.05499998237669</v>
      </c>
      <c r="X361" s="22">
        <f>(IF(AND(Q361&gt;=Dynamisk!$F$40,Q361&lt;=Dynamisk!$F$39),Q361,(IF(Q361&gt;Dynamisk!$F$39,Dynamisk!$F$39,#N/A))))-W361-V361</f>
        <v>112.05499998237669</v>
      </c>
      <c r="Y361" s="23">
        <f>(IF(AND(Q361&gt;=Dynamisk!$F$39,Q361&lt;=Dynamisk!$F$38),Q361,(IF(Q361&gt;Dynamisk!$F$38,Dynamisk!$F$38,#N/A))))-W361-V361-X361</f>
        <v>74.703333321584509</v>
      </c>
      <c r="Z361" t="e">
        <f>IF(OR(Data_sæsontarif!D361=Dynamisk!$E$76,Data_sæsontarif!D361=Dynamisk!$E$77,Data_sæsontarif!D361=Dynamisk!$E$78,Data_sæsontarif!D361=Dynamisk!$E$79),Data_sæsontarif!M361,#N/A)</f>
        <v>#N/A</v>
      </c>
      <c r="AA361" t="e">
        <f>IF(OR(Data_sæsontarif!D361=Dynamisk!$E$72,Data_sæsontarif!D361=Dynamisk!$E$73,Data_sæsontarif!D361=Dynamisk!$E$74,Data_sæsontarif!D361=Dynamisk!$E$75),Data_sæsontarif!M361,#N/A)</f>
        <v>#N/A</v>
      </c>
      <c r="AB361">
        <f>IF(OR(Data_sæsontarif!D361=Dynamisk!$E$68,Data_sæsontarif!D361=Dynamisk!$E$69,Data_sæsontarif!D361=Dynamisk!$E$70,Data_sæsontarif!D361=Dynamisk!$E$71),Data_sæsontarif!M361,#N/A)</f>
        <v>339.27009126545659</v>
      </c>
    </row>
    <row r="362" spans="1:28" x14ac:dyDescent="0.15">
      <c r="A362">
        <v>356</v>
      </c>
      <c r="B362">
        <v>356</v>
      </c>
      <c r="C362" t="s">
        <v>411</v>
      </c>
      <c r="D362" t="str">
        <f t="shared" si="35"/>
        <v>12</v>
      </c>
      <c r="E362" s="1">
        <v>-0.9291666666666667</v>
      </c>
      <c r="F362" s="2">
        <f t="shared" si="30"/>
        <v>17.929166666666667</v>
      </c>
      <c r="G362" s="1">
        <f>Dynamisk!$C$14</f>
        <v>27.397260273972602</v>
      </c>
      <c r="H362" s="1">
        <f t="shared" si="31"/>
        <v>1.1415525114155252</v>
      </c>
      <c r="I362" s="2">
        <f>Dynamisk!$C$15</f>
        <v>34.246575342465754</v>
      </c>
      <c r="J362" s="2">
        <f>F362/$F$4*Dynamisk!$C$16</f>
        <v>216.0316792911068</v>
      </c>
      <c r="K362" s="2">
        <f t="shared" si="32"/>
        <v>9.0013199704627826</v>
      </c>
      <c r="L362" s="2">
        <f>F362/$F$4*Dynamisk!$C$17</f>
        <v>270.03959911388353</v>
      </c>
      <c r="M362" s="2">
        <f>(F362/$F$4)*Dynamisk!$C$16+G362</f>
        <v>243.42893956507939</v>
      </c>
      <c r="N362" s="2">
        <f>Dynamisk!$C$20/365</f>
        <v>34.246575342465754</v>
      </c>
      <c r="O362" s="2">
        <f t="shared" si="33"/>
        <v>1.4269406392694064</v>
      </c>
      <c r="P362" s="2">
        <f>(F362/$F$4)*Dynamisk!$C$16+G362</f>
        <v>243.42893956507939</v>
      </c>
      <c r="Q362" s="2">
        <f t="shared" si="34"/>
        <v>277.67551490754511</v>
      </c>
      <c r="R362" s="17" t="e">
        <f>IF(P362&lt;=Dynamisk!$F$51,Data_kronologisk!P362,#N/A)</f>
        <v>#N/A</v>
      </c>
      <c r="S362" s="22" t="e">
        <f>IF(AND(P362&gt;=Dynamisk!$F$51,P362&lt;=Dynamisk!$F$50),P362,#N/A)</f>
        <v>#N/A</v>
      </c>
      <c r="T362" s="22">
        <f>IF(AND(P362&gt;=Dynamisk!$F$50,P362&lt;=Dynamisk!$F$49),P362,#N/A)</f>
        <v>243.42893956507939</v>
      </c>
      <c r="U362" s="23" t="e">
        <f>IF(P362&gt;=Dynamisk!$F$49,P362,#N/A)</f>
        <v>#N/A</v>
      </c>
      <c r="V362" s="17">
        <f>IF(Q362&gt;=Dynamisk!$F$41,Dynamisk!$F$41,Q362)</f>
        <v>74.703333321584452</v>
      </c>
      <c r="W362" s="22">
        <f>(IF(AND(Q362&gt;=Dynamisk!$F$41,Q362&lt;=Dynamisk!$F$40),Q362,(IF(Q362&gt;Dynamisk!$F$40,Dynamisk!$F$40,#N/A))))-V362</f>
        <v>112.05499998237669</v>
      </c>
      <c r="X362" s="22">
        <f>(IF(AND(Q362&gt;=Dynamisk!$F$40,Q362&lt;=Dynamisk!$F$39),Q362,(IF(Q362&gt;Dynamisk!$F$39,Dynamisk!$F$39,#N/A))))-W362-V362</f>
        <v>90.917181603583984</v>
      </c>
      <c r="Y362" s="23" t="e">
        <f>(IF(AND(Q362&gt;=Dynamisk!$F$39,Q362&lt;=Dynamisk!$F$38),Q362,(IF(Q362&gt;Dynamisk!$F$38,Dynamisk!$F$38,#N/A))))-W362-V362-X362</f>
        <v>#N/A</v>
      </c>
      <c r="Z362" t="e">
        <f>IF(OR(Data_sæsontarif!D362=Dynamisk!$E$76,Data_sæsontarif!D362=Dynamisk!$E$77,Data_sæsontarif!D362=Dynamisk!$E$78,Data_sæsontarif!D362=Dynamisk!$E$79),Data_sæsontarif!M362,#N/A)</f>
        <v>#N/A</v>
      </c>
      <c r="AA362" t="e">
        <f>IF(OR(Data_sæsontarif!D362=Dynamisk!$E$72,Data_sæsontarif!D362=Dynamisk!$E$73,Data_sæsontarif!D362=Dynamisk!$E$74,Data_sæsontarif!D362=Dynamisk!$E$75),Data_sæsontarif!M362,#N/A)</f>
        <v>#N/A</v>
      </c>
      <c r="AB362">
        <f>IF(OR(Data_sæsontarif!D362=Dynamisk!$E$68,Data_sæsontarif!D362=Dynamisk!$E$69,Data_sæsontarif!D362=Dynamisk!$E$70,Data_sæsontarif!D362=Dynamisk!$E$71),Data_sæsontarif!M362,#N/A)</f>
        <v>243.42893956507939</v>
      </c>
    </row>
    <row r="363" spans="1:28" x14ac:dyDescent="0.15">
      <c r="A363">
        <v>357</v>
      </c>
      <c r="B363">
        <v>357</v>
      </c>
      <c r="C363" t="s">
        <v>412</v>
      </c>
      <c r="D363" t="str">
        <f t="shared" si="35"/>
        <v>12</v>
      </c>
      <c r="E363" s="1">
        <v>1.1625000000000001</v>
      </c>
      <c r="F363" s="2">
        <f t="shared" si="30"/>
        <v>15.8375</v>
      </c>
      <c r="G363" s="1">
        <f>Dynamisk!$C$14</f>
        <v>27.397260273972602</v>
      </c>
      <c r="H363" s="1">
        <f t="shared" si="31"/>
        <v>1.1415525114155252</v>
      </c>
      <c r="I363" s="2">
        <f>Dynamisk!$C$15</f>
        <v>34.246575342465754</v>
      </c>
      <c r="J363" s="2">
        <f>F363/$F$4*Dynamisk!$C$16</f>
        <v>190.8288201221234</v>
      </c>
      <c r="K363" s="2">
        <f t="shared" si="32"/>
        <v>7.9512008384218085</v>
      </c>
      <c r="L363" s="2">
        <f>F363/$F$4*Dynamisk!$C$17</f>
        <v>238.53602515265428</v>
      </c>
      <c r="M363" s="2">
        <f>(F363/$F$4)*Dynamisk!$C$16+G363</f>
        <v>218.22608039609599</v>
      </c>
      <c r="N363" s="2">
        <f>Dynamisk!$C$20/365</f>
        <v>34.246575342465754</v>
      </c>
      <c r="O363" s="2">
        <f t="shared" si="33"/>
        <v>1.4269406392694064</v>
      </c>
      <c r="P363" s="2">
        <f>(F363/$F$4)*Dynamisk!$C$16+G363</f>
        <v>218.22608039609599</v>
      </c>
      <c r="Q363" s="2">
        <f t="shared" si="34"/>
        <v>252.4726557385618</v>
      </c>
      <c r="R363" s="17" t="e">
        <f>IF(P363&lt;=Dynamisk!$F$51,Data_kronologisk!P363,#N/A)</f>
        <v>#N/A</v>
      </c>
      <c r="S363" s="22" t="e">
        <f>IF(AND(P363&gt;=Dynamisk!$F$51,P363&lt;=Dynamisk!$F$50),P363,#N/A)</f>
        <v>#N/A</v>
      </c>
      <c r="T363" s="22">
        <f>IF(AND(P363&gt;=Dynamisk!$F$50,P363&lt;=Dynamisk!$F$49),P363,#N/A)</f>
        <v>218.22608039609599</v>
      </c>
      <c r="U363" s="23" t="e">
        <f>IF(P363&gt;=Dynamisk!$F$49,P363,#N/A)</f>
        <v>#N/A</v>
      </c>
      <c r="V363" s="17">
        <f>IF(Q363&gt;=Dynamisk!$F$41,Dynamisk!$F$41,Q363)</f>
        <v>74.703333321584452</v>
      </c>
      <c r="W363" s="22">
        <f>(IF(AND(Q363&gt;=Dynamisk!$F$41,Q363&lt;=Dynamisk!$F$40),Q363,(IF(Q363&gt;Dynamisk!$F$40,Dynamisk!$F$40,#N/A))))-V363</f>
        <v>112.05499998237669</v>
      </c>
      <c r="X363" s="22">
        <f>(IF(AND(Q363&gt;=Dynamisk!$F$40,Q363&lt;=Dynamisk!$F$39),Q363,(IF(Q363&gt;Dynamisk!$F$39,Dynamisk!$F$39,#N/A))))-W363-V363</f>
        <v>65.714322434600675</v>
      </c>
      <c r="Y363" s="23" t="e">
        <f>(IF(AND(Q363&gt;=Dynamisk!$F$39,Q363&lt;=Dynamisk!$F$38),Q363,(IF(Q363&gt;Dynamisk!$F$38,Dynamisk!$F$38,#N/A))))-W363-V363-X363</f>
        <v>#N/A</v>
      </c>
      <c r="Z363" t="e">
        <f>IF(OR(Data_sæsontarif!D363=Dynamisk!$E$76,Data_sæsontarif!D363=Dynamisk!$E$77,Data_sæsontarif!D363=Dynamisk!$E$78,Data_sæsontarif!D363=Dynamisk!$E$79),Data_sæsontarif!M363,#N/A)</f>
        <v>#N/A</v>
      </c>
      <c r="AA363" t="e">
        <f>IF(OR(Data_sæsontarif!D363=Dynamisk!$E$72,Data_sæsontarif!D363=Dynamisk!$E$73,Data_sæsontarif!D363=Dynamisk!$E$74,Data_sæsontarif!D363=Dynamisk!$E$75),Data_sæsontarif!M363,#N/A)</f>
        <v>#N/A</v>
      </c>
      <c r="AB363">
        <f>IF(OR(Data_sæsontarif!D363=Dynamisk!$E$68,Data_sæsontarif!D363=Dynamisk!$E$69,Data_sæsontarif!D363=Dynamisk!$E$70,Data_sæsontarif!D363=Dynamisk!$E$71),Data_sæsontarif!M363,#N/A)</f>
        <v>218.22608039609599</v>
      </c>
    </row>
    <row r="364" spans="1:28" x14ac:dyDescent="0.15">
      <c r="A364">
        <v>358</v>
      </c>
      <c r="B364">
        <v>358</v>
      </c>
      <c r="C364" t="s">
        <v>413</v>
      </c>
      <c r="D364" t="str">
        <f t="shared" si="35"/>
        <v>12</v>
      </c>
      <c r="E364" s="1">
        <v>8.7500000000000022E-2</v>
      </c>
      <c r="F364" s="2">
        <f t="shared" si="30"/>
        <v>16.912500000000001</v>
      </c>
      <c r="G364" s="1">
        <f>Dynamisk!$C$14</f>
        <v>27.397260273972602</v>
      </c>
      <c r="H364" s="1">
        <f t="shared" si="31"/>
        <v>1.1415525114155252</v>
      </c>
      <c r="I364" s="2">
        <f>Dynamisk!$C$15</f>
        <v>34.246575342465754</v>
      </c>
      <c r="J364" s="2">
        <f>F364/$F$4*Dynamisk!$C$16</f>
        <v>203.78168399781609</v>
      </c>
      <c r="K364" s="2">
        <f t="shared" si="32"/>
        <v>8.4909034999090043</v>
      </c>
      <c r="L364" s="2">
        <f>F364/$F$4*Dynamisk!$C$17</f>
        <v>254.72710499727012</v>
      </c>
      <c r="M364" s="2">
        <f>(F364/$F$4)*Dynamisk!$C$16+G364</f>
        <v>231.17894427178868</v>
      </c>
      <c r="N364" s="2">
        <f>Dynamisk!$C$20/365</f>
        <v>34.246575342465754</v>
      </c>
      <c r="O364" s="2">
        <f t="shared" si="33"/>
        <v>1.4269406392694064</v>
      </c>
      <c r="P364" s="2">
        <f>(F364/$F$4)*Dynamisk!$C$16+G364</f>
        <v>231.17894427178868</v>
      </c>
      <c r="Q364" s="2">
        <f t="shared" si="34"/>
        <v>265.42551961425443</v>
      </c>
      <c r="R364" s="17" t="e">
        <f>IF(P364&lt;=Dynamisk!$F$51,Data_kronologisk!P364,#N/A)</f>
        <v>#N/A</v>
      </c>
      <c r="S364" s="22" t="e">
        <f>IF(AND(P364&gt;=Dynamisk!$F$51,P364&lt;=Dynamisk!$F$50),P364,#N/A)</f>
        <v>#N/A</v>
      </c>
      <c r="T364" s="22">
        <f>IF(AND(P364&gt;=Dynamisk!$F$50,P364&lt;=Dynamisk!$F$49),P364,#N/A)</f>
        <v>231.17894427178868</v>
      </c>
      <c r="U364" s="23" t="e">
        <f>IF(P364&gt;=Dynamisk!$F$49,P364,#N/A)</f>
        <v>#N/A</v>
      </c>
      <c r="V364" s="17">
        <f>IF(Q364&gt;=Dynamisk!$F$41,Dynamisk!$F$41,Q364)</f>
        <v>74.703333321584452</v>
      </c>
      <c r="W364" s="22">
        <f>(IF(AND(Q364&gt;=Dynamisk!$F$41,Q364&lt;=Dynamisk!$F$40),Q364,(IF(Q364&gt;Dynamisk!$F$40,Dynamisk!$F$40,#N/A))))-V364</f>
        <v>112.05499998237669</v>
      </c>
      <c r="X364" s="22">
        <f>(IF(AND(Q364&gt;=Dynamisk!$F$40,Q364&lt;=Dynamisk!$F$39),Q364,(IF(Q364&gt;Dynamisk!$F$39,Dynamisk!$F$39,#N/A))))-W364-V364</f>
        <v>78.667186310293303</v>
      </c>
      <c r="Y364" s="23" t="e">
        <f>(IF(AND(Q364&gt;=Dynamisk!$F$39,Q364&lt;=Dynamisk!$F$38),Q364,(IF(Q364&gt;Dynamisk!$F$38,Dynamisk!$F$38,#N/A))))-W364-V364-X364</f>
        <v>#N/A</v>
      </c>
      <c r="Z364" t="e">
        <f>IF(OR(Data_sæsontarif!D364=Dynamisk!$E$76,Data_sæsontarif!D364=Dynamisk!$E$77,Data_sæsontarif!D364=Dynamisk!$E$78,Data_sæsontarif!D364=Dynamisk!$E$79),Data_sæsontarif!M364,#N/A)</f>
        <v>#N/A</v>
      </c>
      <c r="AA364" t="e">
        <f>IF(OR(Data_sæsontarif!D364=Dynamisk!$E$72,Data_sæsontarif!D364=Dynamisk!$E$73,Data_sæsontarif!D364=Dynamisk!$E$74,Data_sæsontarif!D364=Dynamisk!$E$75),Data_sæsontarif!M364,#N/A)</f>
        <v>#N/A</v>
      </c>
      <c r="AB364">
        <f>IF(OR(Data_sæsontarif!D364=Dynamisk!$E$68,Data_sæsontarif!D364=Dynamisk!$E$69,Data_sæsontarif!D364=Dynamisk!$E$70,Data_sæsontarif!D364=Dynamisk!$E$71),Data_sæsontarif!M364,#N/A)</f>
        <v>231.17894427178868</v>
      </c>
    </row>
    <row r="365" spans="1:28" x14ac:dyDescent="0.15">
      <c r="A365">
        <v>359</v>
      </c>
      <c r="B365">
        <v>359</v>
      </c>
      <c r="C365" t="s">
        <v>414</v>
      </c>
      <c r="D365" t="str">
        <f t="shared" si="35"/>
        <v>12</v>
      </c>
      <c r="E365" s="1">
        <v>1.7000000000000004</v>
      </c>
      <c r="F365" s="2">
        <f t="shared" si="30"/>
        <v>15.299999999999999</v>
      </c>
      <c r="G365" s="1">
        <f>Dynamisk!$C$14</f>
        <v>27.397260273972602</v>
      </c>
      <c r="H365" s="1">
        <f t="shared" si="31"/>
        <v>1.1415525114155252</v>
      </c>
      <c r="I365" s="2">
        <f>Dynamisk!$C$15</f>
        <v>34.246575342465754</v>
      </c>
      <c r="J365" s="2">
        <f>F365/$F$4*Dynamisk!$C$16</f>
        <v>184.35238818427703</v>
      </c>
      <c r="K365" s="2">
        <f t="shared" si="32"/>
        <v>7.6813495076782097</v>
      </c>
      <c r="L365" s="2">
        <f>F365/$F$4*Dynamisk!$C$17</f>
        <v>230.4404852303463</v>
      </c>
      <c r="M365" s="2">
        <f>(F365/$F$4)*Dynamisk!$C$16+G365</f>
        <v>211.74964845824962</v>
      </c>
      <c r="N365" s="2">
        <f>Dynamisk!$C$20/365</f>
        <v>34.246575342465754</v>
      </c>
      <c r="O365" s="2">
        <f t="shared" si="33"/>
        <v>1.4269406392694064</v>
      </c>
      <c r="P365" s="2">
        <f>(F365/$F$4)*Dynamisk!$C$16+G365</f>
        <v>211.74964845824962</v>
      </c>
      <c r="Q365" s="2">
        <f t="shared" si="34"/>
        <v>245.99622380071543</v>
      </c>
      <c r="R365" s="17" t="e">
        <f>IF(P365&lt;=Dynamisk!$F$51,Data_kronologisk!P365,#N/A)</f>
        <v>#N/A</v>
      </c>
      <c r="S365" s="22" t="e">
        <f>IF(AND(P365&gt;=Dynamisk!$F$51,P365&lt;=Dynamisk!$F$50),P365,#N/A)</f>
        <v>#N/A</v>
      </c>
      <c r="T365" s="22">
        <f>IF(AND(P365&gt;=Dynamisk!$F$50,P365&lt;=Dynamisk!$F$49),P365,#N/A)</f>
        <v>211.74964845824962</v>
      </c>
      <c r="U365" s="23" t="e">
        <f>IF(P365&gt;=Dynamisk!$F$49,P365,#N/A)</f>
        <v>#N/A</v>
      </c>
      <c r="V365" s="17">
        <f>IF(Q365&gt;=Dynamisk!$F$41,Dynamisk!$F$41,Q365)</f>
        <v>74.703333321584452</v>
      </c>
      <c r="W365" s="22">
        <f>(IF(AND(Q365&gt;=Dynamisk!$F$41,Q365&lt;=Dynamisk!$F$40),Q365,(IF(Q365&gt;Dynamisk!$F$40,Dynamisk!$F$40,#N/A))))-V365</f>
        <v>112.05499998237669</v>
      </c>
      <c r="X365" s="22">
        <f>(IF(AND(Q365&gt;=Dynamisk!$F$40,Q365&lt;=Dynamisk!$F$39),Q365,(IF(Q365&gt;Dynamisk!$F$39,Dynamisk!$F$39,#N/A))))-W365-V365</f>
        <v>59.237890496754304</v>
      </c>
      <c r="Y365" s="23" t="e">
        <f>(IF(AND(Q365&gt;=Dynamisk!$F$39,Q365&lt;=Dynamisk!$F$38),Q365,(IF(Q365&gt;Dynamisk!$F$38,Dynamisk!$F$38,#N/A))))-W365-V365-X365</f>
        <v>#N/A</v>
      </c>
      <c r="Z365" t="e">
        <f>IF(OR(Data_sæsontarif!D365=Dynamisk!$E$76,Data_sæsontarif!D365=Dynamisk!$E$77,Data_sæsontarif!D365=Dynamisk!$E$78,Data_sæsontarif!D365=Dynamisk!$E$79),Data_sæsontarif!M365,#N/A)</f>
        <v>#N/A</v>
      </c>
      <c r="AA365" t="e">
        <f>IF(OR(Data_sæsontarif!D365=Dynamisk!$E$72,Data_sæsontarif!D365=Dynamisk!$E$73,Data_sæsontarif!D365=Dynamisk!$E$74,Data_sæsontarif!D365=Dynamisk!$E$75),Data_sæsontarif!M365,#N/A)</f>
        <v>#N/A</v>
      </c>
      <c r="AB365">
        <f>IF(OR(Data_sæsontarif!D365=Dynamisk!$E$68,Data_sæsontarif!D365=Dynamisk!$E$69,Data_sæsontarif!D365=Dynamisk!$E$70,Data_sæsontarif!D365=Dynamisk!$E$71),Data_sæsontarif!M365,#N/A)</f>
        <v>211.74964845824962</v>
      </c>
    </row>
    <row r="366" spans="1:28" x14ac:dyDescent="0.15">
      <c r="A366">
        <v>360</v>
      </c>
      <c r="B366">
        <v>360</v>
      </c>
      <c r="C366" t="s">
        <v>415</v>
      </c>
      <c r="D366" t="str">
        <f t="shared" si="35"/>
        <v>12</v>
      </c>
      <c r="E366" s="1">
        <v>2.25</v>
      </c>
      <c r="F366" s="2">
        <f t="shared" si="30"/>
        <v>14.75</v>
      </c>
      <c r="G366" s="1">
        <f>Dynamisk!$C$14</f>
        <v>27.397260273972602</v>
      </c>
      <c r="H366" s="1">
        <f t="shared" si="31"/>
        <v>1.1415525114155252</v>
      </c>
      <c r="I366" s="2">
        <f>Dynamisk!$C$15</f>
        <v>34.246575342465754</v>
      </c>
      <c r="J366" s="2">
        <f>F366/$F$4*Dynamisk!$C$16</f>
        <v>177.72534155020173</v>
      </c>
      <c r="K366" s="2">
        <f t="shared" si="32"/>
        <v>7.4052225645917389</v>
      </c>
      <c r="L366" s="2">
        <f>F366/$F$4*Dynamisk!$C$17</f>
        <v>222.15667693775217</v>
      </c>
      <c r="M366" s="2">
        <f>(F366/$F$4)*Dynamisk!$C$16+G366</f>
        <v>205.12260182417432</v>
      </c>
      <c r="N366" s="2">
        <f>Dynamisk!$C$20/365</f>
        <v>34.246575342465754</v>
      </c>
      <c r="O366" s="2">
        <f t="shared" si="33"/>
        <v>1.4269406392694064</v>
      </c>
      <c r="P366" s="2">
        <f>(F366/$F$4)*Dynamisk!$C$16+G366</f>
        <v>205.12260182417432</v>
      </c>
      <c r="Q366" s="2">
        <f t="shared" si="34"/>
        <v>239.36917716664013</v>
      </c>
      <c r="R366" s="17" t="e">
        <f>IF(P366&lt;=Dynamisk!$F$51,Data_kronologisk!P366,#N/A)</f>
        <v>#N/A</v>
      </c>
      <c r="S366" s="22" t="e">
        <f>IF(AND(P366&gt;=Dynamisk!$F$51,P366&lt;=Dynamisk!$F$50),P366,#N/A)</f>
        <v>#N/A</v>
      </c>
      <c r="T366" s="22">
        <f>IF(AND(P366&gt;=Dynamisk!$F$50,P366&lt;=Dynamisk!$F$49),P366,#N/A)</f>
        <v>205.12260182417432</v>
      </c>
      <c r="U366" s="23" t="e">
        <f>IF(P366&gt;=Dynamisk!$F$49,P366,#N/A)</f>
        <v>#N/A</v>
      </c>
      <c r="V366" s="17">
        <f>IF(Q366&gt;=Dynamisk!$F$41,Dynamisk!$F$41,Q366)</f>
        <v>74.703333321584452</v>
      </c>
      <c r="W366" s="22">
        <f>(IF(AND(Q366&gt;=Dynamisk!$F$41,Q366&lt;=Dynamisk!$F$40),Q366,(IF(Q366&gt;Dynamisk!$F$40,Dynamisk!$F$40,#N/A))))-V366</f>
        <v>112.05499998237669</v>
      </c>
      <c r="X366" s="22">
        <f>(IF(AND(Q366&gt;=Dynamisk!$F$40,Q366&lt;=Dynamisk!$F$39),Q366,(IF(Q366&gt;Dynamisk!$F$39,Dynamisk!$F$39,#N/A))))-W366-V366</f>
        <v>52.61084386267899</v>
      </c>
      <c r="Y366" s="23" t="e">
        <f>(IF(AND(Q366&gt;=Dynamisk!$F$39,Q366&lt;=Dynamisk!$F$38),Q366,(IF(Q366&gt;Dynamisk!$F$38,Dynamisk!$F$38,#N/A))))-W366-V366-X366</f>
        <v>#N/A</v>
      </c>
      <c r="Z366" t="e">
        <f>IF(OR(Data_sæsontarif!D366=Dynamisk!$E$76,Data_sæsontarif!D366=Dynamisk!$E$77,Data_sæsontarif!D366=Dynamisk!$E$78,Data_sæsontarif!D366=Dynamisk!$E$79),Data_sæsontarif!M366,#N/A)</f>
        <v>#N/A</v>
      </c>
      <c r="AA366" t="e">
        <f>IF(OR(Data_sæsontarif!D366=Dynamisk!$E$72,Data_sæsontarif!D366=Dynamisk!$E$73,Data_sæsontarif!D366=Dynamisk!$E$74,Data_sæsontarif!D366=Dynamisk!$E$75),Data_sæsontarif!M366,#N/A)</f>
        <v>#N/A</v>
      </c>
      <c r="AB366">
        <f>IF(OR(Data_sæsontarif!D366=Dynamisk!$E$68,Data_sæsontarif!D366=Dynamisk!$E$69,Data_sæsontarif!D366=Dynamisk!$E$70,Data_sæsontarif!D366=Dynamisk!$E$71),Data_sæsontarif!M366,#N/A)</f>
        <v>205.12260182417432</v>
      </c>
    </row>
    <row r="367" spans="1:28" x14ac:dyDescent="0.15">
      <c r="A367">
        <v>361</v>
      </c>
      <c r="B367">
        <v>361</v>
      </c>
      <c r="C367" t="s">
        <v>416</v>
      </c>
      <c r="D367" t="str">
        <f t="shared" si="35"/>
        <v>12</v>
      </c>
      <c r="E367" s="1">
        <v>3.6916666666666664</v>
      </c>
      <c r="F367" s="2">
        <f t="shared" si="30"/>
        <v>13.308333333333334</v>
      </c>
      <c r="G367" s="1">
        <f>Dynamisk!$C$14</f>
        <v>27.397260273972602</v>
      </c>
      <c r="H367" s="1">
        <f t="shared" si="31"/>
        <v>1.1415525114155252</v>
      </c>
      <c r="I367" s="2">
        <f>Dynamisk!$C$15</f>
        <v>34.246575342465754</v>
      </c>
      <c r="J367" s="2">
        <f>F367/$F$4*Dynamisk!$C$16</f>
        <v>160.35444658512552</v>
      </c>
      <c r="K367" s="2">
        <f t="shared" si="32"/>
        <v>6.6814352743802301</v>
      </c>
      <c r="L367" s="2">
        <f>F367/$F$4*Dynamisk!$C$17</f>
        <v>200.44305823140692</v>
      </c>
      <c r="M367" s="2">
        <f>(F367/$F$4)*Dynamisk!$C$16+G367</f>
        <v>187.75170685909811</v>
      </c>
      <c r="N367" s="2">
        <f>Dynamisk!$C$20/365</f>
        <v>34.246575342465754</v>
      </c>
      <c r="O367" s="2">
        <f t="shared" si="33"/>
        <v>1.4269406392694064</v>
      </c>
      <c r="P367" s="2">
        <f>(F367/$F$4)*Dynamisk!$C$16+G367</f>
        <v>187.75170685909811</v>
      </c>
      <c r="Q367" s="2">
        <f t="shared" si="34"/>
        <v>221.99828220156388</v>
      </c>
      <c r="R367" s="17" t="e">
        <f>IF(P367&lt;=Dynamisk!$F$51,Data_kronologisk!P367,#N/A)</f>
        <v>#N/A</v>
      </c>
      <c r="S367" s="22" t="e">
        <f>IF(AND(P367&gt;=Dynamisk!$F$51,P367&lt;=Dynamisk!$F$50),P367,#N/A)</f>
        <v>#N/A</v>
      </c>
      <c r="T367" s="22">
        <f>IF(AND(P367&gt;=Dynamisk!$F$50,P367&lt;=Dynamisk!$F$49),P367,#N/A)</f>
        <v>187.75170685909811</v>
      </c>
      <c r="U367" s="23" t="e">
        <f>IF(P367&gt;=Dynamisk!$F$49,P367,#N/A)</f>
        <v>#N/A</v>
      </c>
      <c r="V367" s="17">
        <f>IF(Q367&gt;=Dynamisk!$F$41,Dynamisk!$F$41,Q367)</f>
        <v>74.703333321584452</v>
      </c>
      <c r="W367" s="22">
        <f>(IF(AND(Q367&gt;=Dynamisk!$F$41,Q367&lt;=Dynamisk!$F$40),Q367,(IF(Q367&gt;Dynamisk!$F$40,Dynamisk!$F$40,#N/A))))-V367</f>
        <v>112.05499998237669</v>
      </c>
      <c r="X367" s="22">
        <f>(IF(AND(Q367&gt;=Dynamisk!$F$40,Q367&lt;=Dynamisk!$F$39),Q367,(IF(Q367&gt;Dynamisk!$F$39,Dynamisk!$F$39,#N/A))))-W367-V367</f>
        <v>35.239948897602744</v>
      </c>
      <c r="Y367" s="23" t="e">
        <f>(IF(AND(Q367&gt;=Dynamisk!$F$39,Q367&lt;=Dynamisk!$F$38),Q367,(IF(Q367&gt;Dynamisk!$F$38,Dynamisk!$F$38,#N/A))))-W367-V367-X367</f>
        <v>#N/A</v>
      </c>
      <c r="Z367" t="e">
        <f>IF(OR(Data_sæsontarif!D367=Dynamisk!$E$76,Data_sæsontarif!D367=Dynamisk!$E$77,Data_sæsontarif!D367=Dynamisk!$E$78,Data_sæsontarif!D367=Dynamisk!$E$79),Data_sæsontarif!M367,#N/A)</f>
        <v>#N/A</v>
      </c>
      <c r="AA367" t="e">
        <f>IF(OR(Data_sæsontarif!D367=Dynamisk!$E$72,Data_sæsontarif!D367=Dynamisk!$E$73,Data_sæsontarif!D367=Dynamisk!$E$74,Data_sæsontarif!D367=Dynamisk!$E$75),Data_sæsontarif!M367,#N/A)</f>
        <v>#N/A</v>
      </c>
      <c r="AB367">
        <f>IF(OR(Data_sæsontarif!D367=Dynamisk!$E$68,Data_sæsontarif!D367=Dynamisk!$E$69,Data_sæsontarif!D367=Dynamisk!$E$70,Data_sæsontarif!D367=Dynamisk!$E$71),Data_sæsontarif!M367,#N/A)</f>
        <v>187.75170685909811</v>
      </c>
    </row>
    <row r="368" spans="1:28" x14ac:dyDescent="0.15">
      <c r="A368">
        <v>362</v>
      </c>
      <c r="B368">
        <v>362</v>
      </c>
      <c r="C368" t="s">
        <v>417</v>
      </c>
      <c r="D368" t="str">
        <f t="shared" si="35"/>
        <v>12</v>
      </c>
      <c r="E368" s="1">
        <v>2.020833333333333</v>
      </c>
      <c r="F368" s="2">
        <f t="shared" si="30"/>
        <v>14.979166666666668</v>
      </c>
      <c r="G368" s="1">
        <f>Dynamisk!$C$14</f>
        <v>27.397260273972602</v>
      </c>
      <c r="H368" s="1">
        <f t="shared" si="31"/>
        <v>1.1415525114155252</v>
      </c>
      <c r="I368" s="2">
        <f>Dynamisk!$C$15</f>
        <v>34.246575342465754</v>
      </c>
      <c r="J368" s="2">
        <f>F368/$F$4*Dynamisk!$C$16</f>
        <v>180.48661098106649</v>
      </c>
      <c r="K368" s="2">
        <f t="shared" si="32"/>
        <v>7.5202754575444368</v>
      </c>
      <c r="L368" s="2">
        <f>F368/$F$4*Dynamisk!$C$17</f>
        <v>225.60826372633309</v>
      </c>
      <c r="M368" s="2">
        <f>(F368/$F$4)*Dynamisk!$C$16+G368</f>
        <v>207.88387125503908</v>
      </c>
      <c r="N368" s="2">
        <f>Dynamisk!$C$20/365</f>
        <v>34.246575342465754</v>
      </c>
      <c r="O368" s="2">
        <f t="shared" si="33"/>
        <v>1.4269406392694064</v>
      </c>
      <c r="P368" s="2">
        <f>(F368/$F$4)*Dynamisk!$C$16+G368</f>
        <v>207.88387125503908</v>
      </c>
      <c r="Q368" s="2">
        <f t="shared" si="34"/>
        <v>242.13044659750486</v>
      </c>
      <c r="R368" s="17" t="e">
        <f>IF(P368&lt;=Dynamisk!$F$51,Data_kronologisk!P368,#N/A)</f>
        <v>#N/A</v>
      </c>
      <c r="S368" s="22" t="e">
        <f>IF(AND(P368&gt;=Dynamisk!$F$51,P368&lt;=Dynamisk!$F$50),P368,#N/A)</f>
        <v>#N/A</v>
      </c>
      <c r="T368" s="22">
        <f>IF(AND(P368&gt;=Dynamisk!$F$50,P368&lt;=Dynamisk!$F$49),P368,#N/A)</f>
        <v>207.88387125503908</v>
      </c>
      <c r="U368" s="23" t="e">
        <f>IF(P368&gt;=Dynamisk!$F$49,P368,#N/A)</f>
        <v>#N/A</v>
      </c>
      <c r="V368" s="17">
        <f>IF(Q368&gt;=Dynamisk!$F$41,Dynamisk!$F$41,Q368)</f>
        <v>74.703333321584452</v>
      </c>
      <c r="W368" s="22">
        <f>(IF(AND(Q368&gt;=Dynamisk!$F$41,Q368&lt;=Dynamisk!$F$40),Q368,(IF(Q368&gt;Dynamisk!$F$40,Dynamisk!$F$40,#N/A))))-V368</f>
        <v>112.05499998237669</v>
      </c>
      <c r="X368" s="22">
        <f>(IF(AND(Q368&gt;=Dynamisk!$F$40,Q368&lt;=Dynamisk!$F$39),Q368,(IF(Q368&gt;Dynamisk!$F$39,Dynamisk!$F$39,#N/A))))-W368-V368</f>
        <v>55.372113293543705</v>
      </c>
      <c r="Y368" s="23" t="e">
        <f>(IF(AND(Q368&gt;=Dynamisk!$F$39,Q368&lt;=Dynamisk!$F$38),Q368,(IF(Q368&gt;Dynamisk!$F$38,Dynamisk!$F$38,#N/A))))-W368-V368-X368</f>
        <v>#N/A</v>
      </c>
      <c r="Z368" t="e">
        <f>IF(OR(Data_sæsontarif!D368=Dynamisk!$E$76,Data_sæsontarif!D368=Dynamisk!$E$77,Data_sæsontarif!D368=Dynamisk!$E$78,Data_sæsontarif!D368=Dynamisk!$E$79),Data_sæsontarif!M368,#N/A)</f>
        <v>#N/A</v>
      </c>
      <c r="AA368" t="e">
        <f>IF(OR(Data_sæsontarif!D368=Dynamisk!$E$72,Data_sæsontarif!D368=Dynamisk!$E$73,Data_sæsontarif!D368=Dynamisk!$E$74,Data_sæsontarif!D368=Dynamisk!$E$75),Data_sæsontarif!M368,#N/A)</f>
        <v>#N/A</v>
      </c>
      <c r="AB368">
        <f>IF(OR(Data_sæsontarif!D368=Dynamisk!$E$68,Data_sæsontarif!D368=Dynamisk!$E$69,Data_sæsontarif!D368=Dynamisk!$E$70,Data_sæsontarif!D368=Dynamisk!$E$71),Data_sæsontarif!M368,#N/A)</f>
        <v>207.88387125503908</v>
      </c>
    </row>
    <row r="369" spans="1:28" x14ac:dyDescent="0.15">
      <c r="A369">
        <v>363</v>
      </c>
      <c r="B369">
        <v>363</v>
      </c>
      <c r="C369" t="s">
        <v>418</v>
      </c>
      <c r="D369" t="str">
        <f t="shared" si="35"/>
        <v>12</v>
      </c>
      <c r="E369" s="1">
        <v>0.12083333333333335</v>
      </c>
      <c r="F369" s="2">
        <f t="shared" si="30"/>
        <v>16.879166666666666</v>
      </c>
      <c r="G369" s="1">
        <f>Dynamisk!$C$14</f>
        <v>27.397260273972602</v>
      </c>
      <c r="H369" s="1">
        <f t="shared" si="31"/>
        <v>1.1415525114155252</v>
      </c>
      <c r="I369" s="2">
        <f>Dynamisk!$C$15</f>
        <v>34.246575342465754</v>
      </c>
      <c r="J369" s="2">
        <f>F369/$F$4*Dynamisk!$C$16</f>
        <v>203.38004480787211</v>
      </c>
      <c r="K369" s="2">
        <f t="shared" si="32"/>
        <v>8.4741685336613379</v>
      </c>
      <c r="L369" s="2">
        <f>F369/$F$4*Dynamisk!$C$17</f>
        <v>254.22505600984016</v>
      </c>
      <c r="M369" s="2">
        <f>(F369/$F$4)*Dynamisk!$C$16+G369</f>
        <v>230.7773050818447</v>
      </c>
      <c r="N369" s="2">
        <f>Dynamisk!$C$20/365</f>
        <v>34.246575342465754</v>
      </c>
      <c r="O369" s="2">
        <f t="shared" si="33"/>
        <v>1.4269406392694064</v>
      </c>
      <c r="P369" s="2">
        <f>(F369/$F$4)*Dynamisk!$C$16+G369</f>
        <v>230.7773050818447</v>
      </c>
      <c r="Q369" s="2">
        <f t="shared" si="34"/>
        <v>265.02388042431051</v>
      </c>
      <c r="R369" s="17" t="e">
        <f>IF(P369&lt;=Dynamisk!$F$51,Data_kronologisk!P369,#N/A)</f>
        <v>#N/A</v>
      </c>
      <c r="S369" s="22" t="e">
        <f>IF(AND(P369&gt;=Dynamisk!$F$51,P369&lt;=Dynamisk!$F$50),P369,#N/A)</f>
        <v>#N/A</v>
      </c>
      <c r="T369" s="22">
        <f>IF(AND(P369&gt;=Dynamisk!$F$50,P369&lt;=Dynamisk!$F$49),P369,#N/A)</f>
        <v>230.7773050818447</v>
      </c>
      <c r="U369" s="23" t="e">
        <f>IF(P369&gt;=Dynamisk!$F$49,P369,#N/A)</f>
        <v>#N/A</v>
      </c>
      <c r="V369" s="17">
        <f>IF(Q369&gt;=Dynamisk!$F$41,Dynamisk!$F$41,Q369)</f>
        <v>74.703333321584452</v>
      </c>
      <c r="W369" s="22">
        <f>(IF(AND(Q369&gt;=Dynamisk!$F$41,Q369&lt;=Dynamisk!$F$40),Q369,(IF(Q369&gt;Dynamisk!$F$40,Dynamisk!$F$40,#N/A))))-V369</f>
        <v>112.05499998237669</v>
      </c>
      <c r="X369" s="22">
        <f>(IF(AND(Q369&gt;=Dynamisk!$F$40,Q369&lt;=Dynamisk!$F$39),Q369,(IF(Q369&gt;Dynamisk!$F$39,Dynamisk!$F$39,#N/A))))-W369-V369</f>
        <v>78.265547120349382</v>
      </c>
      <c r="Y369" s="23" t="e">
        <f>(IF(AND(Q369&gt;=Dynamisk!$F$39,Q369&lt;=Dynamisk!$F$38),Q369,(IF(Q369&gt;Dynamisk!$F$38,Dynamisk!$F$38,#N/A))))-W369-V369-X369</f>
        <v>#N/A</v>
      </c>
      <c r="Z369" t="e">
        <f>IF(OR(Data_sæsontarif!D369=Dynamisk!$E$76,Data_sæsontarif!D369=Dynamisk!$E$77,Data_sæsontarif!D369=Dynamisk!$E$78,Data_sæsontarif!D369=Dynamisk!$E$79),Data_sæsontarif!M369,#N/A)</f>
        <v>#N/A</v>
      </c>
      <c r="AA369" t="e">
        <f>IF(OR(Data_sæsontarif!D369=Dynamisk!$E$72,Data_sæsontarif!D369=Dynamisk!$E$73,Data_sæsontarif!D369=Dynamisk!$E$74,Data_sæsontarif!D369=Dynamisk!$E$75),Data_sæsontarif!M369,#N/A)</f>
        <v>#N/A</v>
      </c>
      <c r="AB369">
        <f>IF(OR(Data_sæsontarif!D369=Dynamisk!$E$68,Data_sæsontarif!D369=Dynamisk!$E$69,Data_sæsontarif!D369=Dynamisk!$E$70,Data_sæsontarif!D369=Dynamisk!$E$71),Data_sæsontarif!M369,#N/A)</f>
        <v>230.7773050818447</v>
      </c>
    </row>
    <row r="370" spans="1:28" x14ac:dyDescent="0.15">
      <c r="A370">
        <v>364</v>
      </c>
      <c r="B370">
        <v>364</v>
      </c>
      <c r="C370" t="s">
        <v>419</v>
      </c>
      <c r="D370" t="str">
        <f t="shared" si="35"/>
        <v>12</v>
      </c>
      <c r="E370" s="1">
        <v>-1.5083333333333335</v>
      </c>
      <c r="F370" s="2">
        <f t="shared" si="30"/>
        <v>18.508333333333333</v>
      </c>
      <c r="G370" s="1">
        <f>Dynamisk!$C$14</f>
        <v>27.397260273972602</v>
      </c>
      <c r="H370" s="1">
        <f t="shared" si="31"/>
        <v>1.1415525114155252</v>
      </c>
      <c r="I370" s="2">
        <f>Dynamisk!$C$15</f>
        <v>34.246575342465754</v>
      </c>
      <c r="J370" s="2">
        <f>F370/$F$4*Dynamisk!$C$16</f>
        <v>223.0101602163831</v>
      </c>
      <c r="K370" s="2">
        <f t="shared" si="32"/>
        <v>9.292090009015963</v>
      </c>
      <c r="L370" s="2">
        <f>F370/$F$4*Dynamisk!$C$17</f>
        <v>278.76270027047889</v>
      </c>
      <c r="M370" s="2">
        <f>(F370/$F$4)*Dynamisk!$C$16+G370</f>
        <v>250.40742049035569</v>
      </c>
      <c r="N370" s="2">
        <f>Dynamisk!$C$20/365</f>
        <v>34.246575342465754</v>
      </c>
      <c r="O370" s="2">
        <f t="shared" si="33"/>
        <v>1.4269406392694064</v>
      </c>
      <c r="P370" s="2">
        <f>(F370/$F$4)*Dynamisk!$C$16+G370</f>
        <v>250.40742049035569</v>
      </c>
      <c r="Q370" s="2">
        <f t="shared" si="34"/>
        <v>284.65399583282147</v>
      </c>
      <c r="R370" s="17" t="e">
        <f>IF(P370&lt;=Dynamisk!$F$51,Data_kronologisk!P370,#N/A)</f>
        <v>#N/A</v>
      </c>
      <c r="S370" s="22" t="e">
        <f>IF(AND(P370&gt;=Dynamisk!$F$51,P370&lt;=Dynamisk!$F$50),P370,#N/A)</f>
        <v>#N/A</v>
      </c>
      <c r="T370" s="22">
        <f>IF(AND(P370&gt;=Dynamisk!$F$50,P370&lt;=Dynamisk!$F$49),P370,#N/A)</f>
        <v>250.40742049035569</v>
      </c>
      <c r="U370" s="23" t="e">
        <f>IF(P370&gt;=Dynamisk!$F$49,P370,#N/A)</f>
        <v>#N/A</v>
      </c>
      <c r="V370" s="17">
        <f>IF(Q370&gt;=Dynamisk!$F$41,Dynamisk!$F$41,Q370)</f>
        <v>74.703333321584452</v>
      </c>
      <c r="W370" s="22">
        <f>(IF(AND(Q370&gt;=Dynamisk!$F$41,Q370&lt;=Dynamisk!$F$40),Q370,(IF(Q370&gt;Dynamisk!$F$40,Dynamisk!$F$40,#N/A))))-V370</f>
        <v>112.05499998237669</v>
      </c>
      <c r="X370" s="22">
        <f>(IF(AND(Q370&gt;=Dynamisk!$F$40,Q370&lt;=Dynamisk!$F$39),Q370,(IF(Q370&gt;Dynamisk!$F$39,Dynamisk!$F$39,#N/A))))-W370-V370</f>
        <v>97.895662528860342</v>
      </c>
      <c r="Y370" s="23" t="e">
        <f>(IF(AND(Q370&gt;=Dynamisk!$F$39,Q370&lt;=Dynamisk!$F$38),Q370,(IF(Q370&gt;Dynamisk!$F$38,Dynamisk!$F$38,#N/A))))-W370-V370-X370</f>
        <v>#N/A</v>
      </c>
      <c r="Z370" t="e">
        <f>IF(OR(Data_sæsontarif!D370=Dynamisk!$E$76,Data_sæsontarif!D370=Dynamisk!$E$77,Data_sæsontarif!D370=Dynamisk!$E$78,Data_sæsontarif!D370=Dynamisk!$E$79),Data_sæsontarif!M370,#N/A)</f>
        <v>#N/A</v>
      </c>
      <c r="AA370" t="e">
        <f>IF(OR(Data_sæsontarif!D370=Dynamisk!$E$72,Data_sæsontarif!D370=Dynamisk!$E$73,Data_sæsontarif!D370=Dynamisk!$E$74,Data_sæsontarif!D370=Dynamisk!$E$75),Data_sæsontarif!M370,#N/A)</f>
        <v>#N/A</v>
      </c>
      <c r="AB370">
        <f>IF(OR(Data_sæsontarif!D370=Dynamisk!$E$68,Data_sæsontarif!D370=Dynamisk!$E$69,Data_sæsontarif!D370=Dynamisk!$E$70,Data_sæsontarif!D370=Dynamisk!$E$71),Data_sæsontarif!M370,#N/A)</f>
        <v>250.40742049035569</v>
      </c>
    </row>
    <row r="371" spans="1:28" x14ac:dyDescent="0.15">
      <c r="A371">
        <v>365</v>
      </c>
      <c r="B371">
        <v>365</v>
      </c>
      <c r="C371" t="s">
        <v>420</v>
      </c>
      <c r="D371" t="str">
        <f t="shared" si="35"/>
        <v>12</v>
      </c>
      <c r="E371" s="1">
        <v>-3.0166666666666671</v>
      </c>
      <c r="F371" s="2">
        <f t="shared" si="30"/>
        <v>20.016666666666666</v>
      </c>
      <c r="G371" s="1">
        <f>Dynamisk!$C$14</f>
        <v>27.397260273972602</v>
      </c>
      <c r="H371" s="1">
        <f t="shared" si="31"/>
        <v>1.1415525114155252</v>
      </c>
      <c r="I371" s="2">
        <f>Dynamisk!$C$15</f>
        <v>34.246575342465754</v>
      </c>
      <c r="J371" s="2">
        <f>F371/$F$4*Dynamisk!$C$16</f>
        <v>241.18433356134722</v>
      </c>
      <c r="K371" s="2">
        <f t="shared" si="32"/>
        <v>10.0493472317228</v>
      </c>
      <c r="L371" s="2">
        <f>F371/$F$4*Dynamisk!$C$17</f>
        <v>301.48041695168399</v>
      </c>
      <c r="M371" s="2">
        <f>(F371/$F$4)*Dynamisk!$C$16+G371</f>
        <v>268.58159383531984</v>
      </c>
      <c r="N371" s="2">
        <f>Dynamisk!$C$20/365</f>
        <v>34.246575342465754</v>
      </c>
      <c r="O371" s="2">
        <f t="shared" si="33"/>
        <v>1.4269406392694064</v>
      </c>
      <c r="P371" s="2">
        <f>(F371/$F$4)*Dynamisk!$C$16+G371</f>
        <v>268.58159383531984</v>
      </c>
      <c r="Q371" s="2">
        <f t="shared" si="34"/>
        <v>302.82816917778553</v>
      </c>
      <c r="R371" s="17" t="e">
        <f>IF(P371&lt;=Dynamisk!$F$51,Data_kronologisk!P371,#N/A)</f>
        <v>#N/A</v>
      </c>
      <c r="S371" s="22" t="e">
        <f>IF(AND(P371&gt;=Dynamisk!$F$51,P371&lt;=Dynamisk!$F$50),P371,#N/A)</f>
        <v>#N/A</v>
      </c>
      <c r="T371" s="22" t="e">
        <f>IF(AND(P371&gt;=Dynamisk!$F$50,P371&lt;=Dynamisk!$F$49),P371,#N/A)</f>
        <v>#N/A</v>
      </c>
      <c r="U371" s="23">
        <f>IF(P371&gt;=Dynamisk!$F$49,P371,#N/A)</f>
        <v>268.58159383531984</v>
      </c>
      <c r="V371" s="17">
        <f>IF(Q371&gt;=Dynamisk!$F$41,Dynamisk!$F$41,Q371)</f>
        <v>74.703333321584452</v>
      </c>
      <c r="W371" s="22">
        <f>(IF(AND(Q371&gt;=Dynamisk!$F$41,Q371&lt;=Dynamisk!$F$40),Q371,(IF(Q371&gt;Dynamisk!$F$40,Dynamisk!$F$40,#N/A))))-V371</f>
        <v>112.05499998237669</v>
      </c>
      <c r="X371" s="22">
        <f>(IF(AND(Q371&gt;=Dynamisk!$F$40,Q371&lt;=Dynamisk!$F$39),Q371,(IF(Q371&gt;Dynamisk!$F$39,Dynamisk!$F$39,#N/A))))-W371-V371</f>
        <v>112.05499998237669</v>
      </c>
      <c r="Y371" s="23">
        <f>(IF(AND(Q371&gt;=Dynamisk!$F$39,Q371&lt;=Dynamisk!$F$38),Q371,(IF(Q371&gt;Dynamisk!$F$38,Dynamisk!$F$38,#N/A))))-W371-V371-X371</f>
        <v>4.0148358914477171</v>
      </c>
      <c r="Z371" t="e">
        <f>IF(OR(Data_sæsontarif!D371=Dynamisk!$E$76,Data_sæsontarif!D371=Dynamisk!$E$77,Data_sæsontarif!D371=Dynamisk!$E$78,Data_sæsontarif!D371=Dynamisk!$E$79),Data_sæsontarif!M371,#N/A)</f>
        <v>#N/A</v>
      </c>
      <c r="AA371" t="e">
        <f>IF(OR(Data_sæsontarif!D371=Dynamisk!$E$72,Data_sæsontarif!D371=Dynamisk!$E$73,Data_sæsontarif!D371=Dynamisk!$E$74,Data_sæsontarif!D371=Dynamisk!$E$75),Data_sæsontarif!M371,#N/A)</f>
        <v>#N/A</v>
      </c>
      <c r="AB371">
        <f>IF(OR(Data_sæsontarif!D371=Dynamisk!$E$68,Data_sæsontarif!D371=Dynamisk!$E$69,Data_sæsontarif!D371=Dynamisk!$E$70,Data_sæsontarif!D371=Dynamisk!$E$71),Data_sæsontarif!M371,#N/A)</f>
        <v>268.58159383531984</v>
      </c>
    </row>
  </sheetData>
  <autoFilter ref="A6:F6">
    <sortState ref="A7:E371">
      <sortCondition ref="B6"/>
    </sortState>
  </autoFilter>
  <dataConsolidate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AB371"/>
  <sheetViews>
    <sheetView topLeftCell="C7" workbookViewId="0">
      <selection activeCell="Z7" sqref="Z7:AB7"/>
    </sheetView>
  </sheetViews>
  <sheetFormatPr defaultRowHeight="11.25" x14ac:dyDescent="0.15"/>
  <cols>
    <col min="1" max="2" width="6.75" customWidth="1"/>
    <col min="3" max="4" width="9.625" customWidth="1"/>
    <col min="5" max="5" width="16.625" customWidth="1"/>
    <col min="6" max="6" width="11.375" bestFit="1" customWidth="1"/>
    <col min="13" max="13" width="15.125" bestFit="1" customWidth="1"/>
    <col min="14" max="15" width="14.5" customWidth="1"/>
    <col min="16" max="16" width="9.875" customWidth="1"/>
    <col min="17" max="17" width="10.875" customWidth="1"/>
    <col min="18" max="21" width="10.875" bestFit="1" customWidth="1"/>
    <col min="22" max="22" width="11" customWidth="1"/>
    <col min="23" max="25" width="11.875" bestFit="1" customWidth="1"/>
    <col min="26" max="27" width="10.625" customWidth="1"/>
    <col min="28" max="28" width="11.5" customWidth="1"/>
  </cols>
  <sheetData>
    <row r="4" spans="1:28" x14ac:dyDescent="0.15">
      <c r="F4" s="2">
        <f>SUM(F7:F371)</f>
        <v>3319.729166666667</v>
      </c>
      <c r="G4" s="2"/>
      <c r="H4" s="2"/>
      <c r="J4" s="2"/>
      <c r="K4" s="2"/>
      <c r="L4" s="2"/>
      <c r="M4" s="2">
        <f>SUM(M7:M371)</f>
        <v>50000</v>
      </c>
      <c r="N4" s="2"/>
      <c r="O4" s="2"/>
      <c r="P4" s="2"/>
      <c r="R4" s="54" t="s">
        <v>42</v>
      </c>
      <c r="S4" s="36"/>
      <c r="T4" s="36"/>
      <c r="U4" s="36"/>
      <c r="V4" s="36"/>
      <c r="W4" s="36"/>
      <c r="X4" s="36"/>
      <c r="Y4" s="55"/>
      <c r="Z4" s="54" t="s">
        <v>432</v>
      </c>
      <c r="AA4" s="36"/>
      <c r="AB4" s="27"/>
    </row>
    <row r="5" spans="1:28" x14ac:dyDescent="0.15">
      <c r="A5" s="14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6"/>
      <c r="R5" s="20" t="s">
        <v>54</v>
      </c>
      <c r="S5" s="15"/>
      <c r="T5" s="15"/>
      <c r="U5" s="15"/>
      <c r="V5" s="20" t="s">
        <v>55</v>
      </c>
      <c r="W5" s="15"/>
      <c r="X5" s="15"/>
      <c r="Y5" s="15"/>
      <c r="Z5" s="20" t="s">
        <v>54</v>
      </c>
      <c r="AA5" s="5"/>
    </row>
    <row r="6" spans="1:28" s="19" customFormat="1" ht="28.5" customHeight="1" x14ac:dyDescent="0.15">
      <c r="A6" s="18" t="s">
        <v>3</v>
      </c>
      <c r="B6" s="18" t="s">
        <v>0</v>
      </c>
      <c r="C6" s="18" t="s">
        <v>1</v>
      </c>
      <c r="D6" s="18" t="s">
        <v>435</v>
      </c>
      <c r="E6" s="18" t="s">
        <v>2</v>
      </c>
      <c r="F6" s="18" t="s">
        <v>4</v>
      </c>
      <c r="G6" s="18" t="s">
        <v>15</v>
      </c>
      <c r="H6" s="18" t="s">
        <v>28</v>
      </c>
      <c r="I6" s="18" t="s">
        <v>16</v>
      </c>
      <c r="J6" s="18" t="s">
        <v>17</v>
      </c>
      <c r="K6" s="18" t="s">
        <v>29</v>
      </c>
      <c r="L6" s="18" t="s">
        <v>18</v>
      </c>
      <c r="M6" s="18" t="s">
        <v>37</v>
      </c>
      <c r="N6" s="18" t="s">
        <v>23</v>
      </c>
      <c r="O6" s="18" t="s">
        <v>30</v>
      </c>
      <c r="P6" s="18" t="s">
        <v>37</v>
      </c>
      <c r="Q6" s="18" t="s">
        <v>40</v>
      </c>
      <c r="R6" s="18" t="str">
        <f>Dynamisk!$C$51&amp;" "&amp;Dynamisk!$C$47&amp;" "&amp;Dynamisk!B$51</f>
        <v>200 kr./MWh Lavlast</v>
      </c>
      <c r="S6" s="18" t="str">
        <f>Dynamisk!$C$50&amp;" "&amp;Dynamisk!$C$47&amp;" "&amp;Dynamisk!$B$50</f>
        <v>400 kr./MWh Mellemlast</v>
      </c>
      <c r="T6" s="18" t="str">
        <f>Dynamisk!$C$49&amp;" "&amp;Dynamisk!$C$47&amp;" "&amp;Dynamisk!$B$49</f>
        <v>600 kr./MWh Højlast</v>
      </c>
      <c r="U6" s="21" t="str">
        <f>Dynamisk!$C$48&amp;" "&amp;Dynamisk!$C$47&amp;" "&amp;Dynamisk!$B$48</f>
        <v>800 kr./MWh Spidslast</v>
      </c>
      <c r="V6" s="18" t="str">
        <f>Dynamisk!$C$41&amp;" "&amp;Dynamisk!$C$37&amp;" "&amp;Dynamisk!$B$41</f>
        <v>200 kr./MWh Lavlast</v>
      </c>
      <c r="W6" s="18" t="str">
        <f>Dynamisk!$C$40&amp;" "&amp;Dynamisk!$C$37&amp;" "&amp;Dynamisk!$B$40</f>
        <v>400 kr./MWh Mellemlast</v>
      </c>
      <c r="X6" s="18" t="str">
        <f>Dynamisk!$C$39&amp;" "&amp;Dynamisk!$C$37&amp;" "&amp;Dynamisk!$B$39</f>
        <v>600 kr./MWh Højlast</v>
      </c>
      <c r="Y6" s="18" t="str">
        <f>Dynamisk!$C$38&amp;" "&amp;Dynamisk!$C$37&amp;" "&amp;Dynamisk!$B$38</f>
        <v>800 kr./MWh Spidslast</v>
      </c>
      <c r="Z6" s="18" t="str">
        <f>Dynamisk!$C$62&amp;" "&amp;Dynamisk!$C$59&amp;" "&amp;Dynamisk!$B$62</f>
        <v>200 kr./MWh Lav</v>
      </c>
      <c r="AA6" s="18" t="str">
        <f>Dynamisk!$C$61&amp;" "&amp;Dynamisk!$C$59&amp;" "&amp;Dynamisk!$B$61</f>
        <v>500 kr./MWh Middel</v>
      </c>
      <c r="AB6" s="18" t="str">
        <f>Dynamisk!$C$60&amp;" "&amp;Dynamisk!$C$59&amp;" "&amp;Dynamisk!$B$60</f>
        <v>650 kr./MWh Høj</v>
      </c>
    </row>
    <row r="7" spans="1:28" x14ac:dyDescent="0.15">
      <c r="A7">
        <v>1</v>
      </c>
      <c r="B7">
        <v>1</v>
      </c>
      <c r="C7" t="s">
        <v>56</v>
      </c>
      <c r="D7" t="str">
        <f>RIGHT(C7,2)</f>
        <v>01</v>
      </c>
      <c r="E7" s="1">
        <v>-1.1083333333333334</v>
      </c>
      <c r="F7" s="2">
        <f t="shared" ref="F7:F70" si="0">IF(E7&lt;=17,17-E7,0)</f>
        <v>18.108333333333334</v>
      </c>
      <c r="G7" s="1">
        <f>Dynamisk!$C$14</f>
        <v>27.397260273972602</v>
      </c>
      <c r="H7" s="1">
        <f t="shared" ref="H7:H70" si="1">G7/24</f>
        <v>1.1415525114155252</v>
      </c>
      <c r="I7" s="2">
        <f>Dynamisk!$C$15</f>
        <v>34.246575342465754</v>
      </c>
      <c r="J7" s="2">
        <f>F7/$F$4*Dynamisk!$C$16</f>
        <v>218.19048993705559</v>
      </c>
      <c r="K7" s="2">
        <f t="shared" ref="K7:K70" si="2">J7/24</f>
        <v>9.0912704140439828</v>
      </c>
      <c r="L7" s="2">
        <f>F7/$F$4*Dynamisk!$C$17</f>
        <v>272.7381124213195</v>
      </c>
      <c r="M7" s="2">
        <f>(F7/$F$4)*Dynamisk!$C$16+G7</f>
        <v>245.58775021102818</v>
      </c>
      <c r="N7" s="2">
        <f>Dynamisk!$C$20/365</f>
        <v>34.246575342465754</v>
      </c>
      <c r="O7" s="2">
        <f t="shared" ref="O7:O70" si="3">N7/24</f>
        <v>1.4269406392694064</v>
      </c>
      <c r="P7" s="2">
        <f>(F7/$F$4)*Dynamisk!$C$16+G7</f>
        <v>245.58775021102818</v>
      </c>
      <c r="Q7" s="2">
        <f t="shared" ref="Q7:Q70" si="4">(O7+K7+H7)*24</f>
        <v>279.83432555349395</v>
      </c>
      <c r="R7" s="24" t="e">
        <f>IF(P7&lt;=Dynamisk!$F$51,Data_kronologisk!P7,#N/A)</f>
        <v>#N/A</v>
      </c>
      <c r="S7" s="25" t="e">
        <f>IF(AND(P7&gt;=Dynamisk!$F$51,P7&lt;=Dynamisk!$F$50),P7,#N/A)</f>
        <v>#N/A</v>
      </c>
      <c r="T7" s="25">
        <f>IF(AND(P7&gt;=Dynamisk!$F$50,P7&lt;=Dynamisk!$F$49),P7,#N/A)</f>
        <v>245.58775021102818</v>
      </c>
      <c r="U7" s="26" t="e">
        <f>IF(P7&gt;=Dynamisk!$F$49,P7,#N/A)</f>
        <v>#N/A</v>
      </c>
      <c r="V7" s="17">
        <f>IF(Q7&gt;=Dynamisk!$F$41,Dynamisk!$F$41,Q7)</f>
        <v>74.703333321584452</v>
      </c>
      <c r="W7" s="22">
        <f>(IF(AND(Q7&gt;=Dynamisk!$F$41,Q7&lt;=Dynamisk!$F$40),Q7,(IF(Q7&gt;Dynamisk!$F$40,Dynamisk!$F$40,#N/A))))-V7</f>
        <v>112.05499998237669</v>
      </c>
      <c r="X7" s="22">
        <f>(IF(AND(Q7&gt;=Dynamisk!$F$40,Q7&lt;=Dynamisk!$F$39),Q7,(IF(Q7&gt;Dynamisk!$F$39,Dynamisk!$F$39,#N/A))))-W7-V7</f>
        <v>93.075992249532831</v>
      </c>
      <c r="Y7" s="23" t="e">
        <f>(IF(AND(Q7&gt;=Dynamisk!$F$39,Q7&lt;=Dynamisk!$F$38),Q7,(IF(Q7&gt;Dynamisk!$F$38,Dynamisk!$F$38,#N/A))))-W7-V7-X7</f>
        <v>#N/A</v>
      </c>
      <c r="Z7" t="e">
        <f>IF(OR(Data_sæsontarif!D7=Dynamisk!$E$76,Data_sæsontarif!D7=Dynamisk!$E$77,Data_sæsontarif!D7=Dynamisk!$E$78,Data_sæsontarif!D7=Dynamisk!$E$79),Data_sæsontarif!M7,#N/A)</f>
        <v>#N/A</v>
      </c>
      <c r="AA7" t="e">
        <f>IF(OR(Data_sæsontarif!D7=Dynamisk!$E$72,Data_sæsontarif!D7=Dynamisk!$E$73,Data_sæsontarif!D7=Dynamisk!$E$74,Data_sæsontarif!D7=Dynamisk!$E$75),Data_sæsontarif!M7,#N/A)</f>
        <v>#N/A</v>
      </c>
      <c r="AB7">
        <f>IF(OR(Data_sæsontarif!D7=Dynamisk!$E$68,Data_sæsontarif!D7=Dynamisk!$E$69,Data_sæsontarif!D7=Dynamisk!$E$70,Data_sæsontarif!D7=Dynamisk!$E$71),Data_sæsontarif!M7,#N/A)</f>
        <v>245.58775021102818</v>
      </c>
    </row>
    <row r="8" spans="1:28" x14ac:dyDescent="0.15">
      <c r="A8">
        <v>2</v>
      </c>
      <c r="B8">
        <v>2</v>
      </c>
      <c r="C8" t="s">
        <v>57</v>
      </c>
      <c r="D8" t="str">
        <f t="shared" ref="D8:D71" si="5">RIGHT(C8,2)</f>
        <v>01</v>
      </c>
      <c r="E8" s="1">
        <v>-3.6875</v>
      </c>
      <c r="F8" s="2">
        <f t="shared" si="0"/>
        <v>20.6875</v>
      </c>
      <c r="G8" s="1">
        <f>Dynamisk!$C$14</f>
        <v>27.397260273972602</v>
      </c>
      <c r="H8" s="1">
        <f t="shared" si="1"/>
        <v>1.1415525114155252</v>
      </c>
      <c r="I8" s="2">
        <f>Dynamisk!$C$15</f>
        <v>34.246575342465754</v>
      </c>
      <c r="J8" s="2">
        <f>F8/$F$4*Dynamisk!$C$16</f>
        <v>249.26732225896941</v>
      </c>
      <c r="K8" s="2">
        <f t="shared" si="2"/>
        <v>10.386138427457059</v>
      </c>
      <c r="L8" s="2">
        <f>F8/$F$4*Dynamisk!$C$17</f>
        <v>311.58415282371175</v>
      </c>
      <c r="M8" s="2">
        <f>(F8/$F$4)*Dynamisk!$C$16+G8</f>
        <v>276.66458253294201</v>
      </c>
      <c r="N8" s="2">
        <f>Dynamisk!$C$20/365</f>
        <v>34.246575342465754</v>
      </c>
      <c r="O8" s="2">
        <f t="shared" si="3"/>
        <v>1.4269406392694064</v>
      </c>
      <c r="P8" s="2">
        <f>(F8/$F$4)*Dynamisk!$C$16+G8</f>
        <v>276.66458253294201</v>
      </c>
      <c r="Q8" s="2">
        <f t="shared" si="4"/>
        <v>310.91115787540781</v>
      </c>
      <c r="R8" s="17" t="e">
        <f>IF(P8&lt;=Dynamisk!$F$51,Data_kronologisk!P8,#N/A)</f>
        <v>#N/A</v>
      </c>
      <c r="S8" s="22" t="e">
        <f>IF(AND(P8&gt;=Dynamisk!$F$51,P8&lt;=Dynamisk!$F$50),P8,#N/A)</f>
        <v>#N/A</v>
      </c>
      <c r="T8" s="22" t="e">
        <f>IF(AND(P8&gt;=Dynamisk!$F$50,P8&lt;=Dynamisk!$F$49),P8,#N/A)</f>
        <v>#N/A</v>
      </c>
      <c r="U8" s="23">
        <f>IF(P8&gt;=Dynamisk!$F$49,P8,#N/A)</f>
        <v>276.66458253294201</v>
      </c>
      <c r="V8" s="17">
        <f>IF(Q8&gt;=Dynamisk!$F$41,Dynamisk!$F$41,Q8)</f>
        <v>74.703333321584452</v>
      </c>
      <c r="W8" s="22">
        <f>(IF(AND(Q8&gt;=Dynamisk!$F$41,Q8&lt;=Dynamisk!$F$40),Q8,(IF(Q8&gt;Dynamisk!$F$40,Dynamisk!$F$40,#N/A))))-V8</f>
        <v>112.05499998237669</v>
      </c>
      <c r="X8" s="22">
        <f>(IF(AND(Q8&gt;=Dynamisk!$F$40,Q8&lt;=Dynamisk!$F$39),Q8,(IF(Q8&gt;Dynamisk!$F$39,Dynamisk!$F$39,#N/A))))-W8-V8</f>
        <v>112.05499998237669</v>
      </c>
      <c r="Y8" s="23">
        <f>(IF(AND(Q8&gt;=Dynamisk!$F$39,Q8&lt;=Dynamisk!$F$38),Q8,(IF(Q8&gt;Dynamisk!$F$38,Dynamisk!$F$38,#N/A))))-W8-V8-X8</f>
        <v>12.097824589070001</v>
      </c>
      <c r="Z8" t="e">
        <f>IF(OR(Data_sæsontarif!D8=Dynamisk!$E$76,Data_sæsontarif!D8=Dynamisk!$E$77,Data_sæsontarif!D8=Dynamisk!$E$78,Data_sæsontarif!D8=Dynamisk!$E$79),Data_sæsontarif!M8,#N/A)</f>
        <v>#N/A</v>
      </c>
      <c r="AA8" t="e">
        <f>IF(OR(Data_sæsontarif!D8=Dynamisk!$E$72,Data_sæsontarif!D8=Dynamisk!$E$73,Data_sæsontarif!D8=Dynamisk!$E$74,Data_sæsontarif!D8=Dynamisk!$E$75),Data_sæsontarif!M8,#N/A)</f>
        <v>#N/A</v>
      </c>
      <c r="AB8">
        <f>IF(OR(Data_sæsontarif!D8=Dynamisk!$E$68,Data_sæsontarif!D8=Dynamisk!$E$69,Data_sæsontarif!D8=Dynamisk!$E$70,Data_sæsontarif!D8=Dynamisk!$E$71),Data_sæsontarif!M8,#N/A)</f>
        <v>276.66458253294201</v>
      </c>
    </row>
    <row r="9" spans="1:28" x14ac:dyDescent="0.15">
      <c r="A9">
        <v>3</v>
      </c>
      <c r="B9">
        <v>3</v>
      </c>
      <c r="C9" t="s">
        <v>58</v>
      </c>
      <c r="D9" t="str">
        <f t="shared" si="5"/>
        <v>01</v>
      </c>
      <c r="E9" s="1">
        <v>1.416666666666667</v>
      </c>
      <c r="F9" s="2">
        <f t="shared" si="0"/>
        <v>15.583333333333332</v>
      </c>
      <c r="G9" s="1">
        <f>Dynamisk!$C$14</f>
        <v>27.397260273972602</v>
      </c>
      <c r="H9" s="1">
        <f t="shared" si="1"/>
        <v>1.1415525114155252</v>
      </c>
      <c r="I9" s="2">
        <f>Dynamisk!$C$15</f>
        <v>34.246575342465754</v>
      </c>
      <c r="J9" s="2">
        <f>F9/$F$4*Dynamisk!$C$16</f>
        <v>187.7663212988007</v>
      </c>
      <c r="K9" s="2">
        <f t="shared" si="2"/>
        <v>7.823596720783363</v>
      </c>
      <c r="L9" s="2">
        <f>F9/$F$4*Dynamisk!$C$17</f>
        <v>234.70790162350087</v>
      </c>
      <c r="M9" s="2">
        <f>(F9/$F$4)*Dynamisk!$C$16+G9</f>
        <v>215.1635815727733</v>
      </c>
      <c r="N9" s="2">
        <f>Dynamisk!$C$20/365</f>
        <v>34.246575342465754</v>
      </c>
      <c r="O9" s="2">
        <f t="shared" si="3"/>
        <v>1.4269406392694064</v>
      </c>
      <c r="P9" s="2">
        <f>(F9/$F$4)*Dynamisk!$C$16+G9</f>
        <v>215.1635815727733</v>
      </c>
      <c r="Q9" s="2">
        <f t="shared" si="4"/>
        <v>249.4101569152391</v>
      </c>
      <c r="R9" s="17" t="e">
        <f>IF(P9&lt;=Dynamisk!$F$51,Data_kronologisk!P9,#N/A)</f>
        <v>#N/A</v>
      </c>
      <c r="S9" s="22" t="e">
        <f>IF(AND(P9&gt;=Dynamisk!$F$51,P9&lt;=Dynamisk!$F$50),P9,#N/A)</f>
        <v>#N/A</v>
      </c>
      <c r="T9" s="22">
        <f>IF(AND(P9&gt;=Dynamisk!$F$50,P9&lt;=Dynamisk!$F$49),P9,#N/A)</f>
        <v>215.1635815727733</v>
      </c>
      <c r="U9" s="23" t="e">
        <f>IF(P9&gt;=Dynamisk!$F$49,P9,#N/A)</f>
        <v>#N/A</v>
      </c>
      <c r="V9" s="17">
        <f>IF(Q9&gt;=Dynamisk!$F$41,Dynamisk!$F$41,Q9)</f>
        <v>74.703333321584452</v>
      </c>
      <c r="W9" s="22">
        <f>(IF(AND(Q9&gt;=Dynamisk!$F$41,Q9&lt;=Dynamisk!$F$40),Q9,(IF(Q9&gt;Dynamisk!$F$40,Dynamisk!$F$40,#N/A))))-V9</f>
        <v>112.05499998237669</v>
      </c>
      <c r="X9" s="22">
        <f>(IF(AND(Q9&gt;=Dynamisk!$F$40,Q9&lt;=Dynamisk!$F$39),Q9,(IF(Q9&gt;Dynamisk!$F$39,Dynamisk!$F$39,#N/A))))-W9-V9</f>
        <v>62.651823611277976</v>
      </c>
      <c r="Y9" s="23" t="e">
        <f>(IF(AND(Q9&gt;=Dynamisk!$F$39,Q9&lt;=Dynamisk!$F$38),Q9,(IF(Q9&gt;Dynamisk!$F$38,Dynamisk!$F$38,#N/A))))-W9-V9-X9</f>
        <v>#N/A</v>
      </c>
      <c r="Z9" t="e">
        <f>IF(OR(Data_sæsontarif!D9=Dynamisk!$E$76,Data_sæsontarif!D9=Dynamisk!$E$77,Data_sæsontarif!D9=Dynamisk!$E$78,Data_sæsontarif!D9=Dynamisk!$E$79),Data_sæsontarif!M9,#N/A)</f>
        <v>#N/A</v>
      </c>
      <c r="AA9" t="e">
        <f>IF(OR(Data_sæsontarif!D9=Dynamisk!$E$72,Data_sæsontarif!D9=Dynamisk!$E$73,Data_sæsontarif!D9=Dynamisk!$E$74,Data_sæsontarif!D9=Dynamisk!$E$75),Data_sæsontarif!M9,#N/A)</f>
        <v>#N/A</v>
      </c>
      <c r="AB9">
        <f>IF(OR(Data_sæsontarif!D9=Dynamisk!$E$68,Data_sæsontarif!D9=Dynamisk!$E$69,Data_sæsontarif!D9=Dynamisk!$E$70,Data_sæsontarif!D9=Dynamisk!$E$71),Data_sæsontarif!M9,#N/A)</f>
        <v>215.1635815727733</v>
      </c>
    </row>
    <row r="10" spans="1:28" x14ac:dyDescent="0.15">
      <c r="A10">
        <v>4</v>
      </c>
      <c r="B10">
        <v>4</v>
      </c>
      <c r="C10" t="s">
        <v>59</v>
      </c>
      <c r="D10" t="str">
        <f t="shared" si="5"/>
        <v>01</v>
      </c>
      <c r="E10" s="1">
        <v>-2.5333333333333328</v>
      </c>
      <c r="F10" s="2">
        <f t="shared" si="0"/>
        <v>19.533333333333331</v>
      </c>
      <c r="G10" s="1">
        <f>Dynamisk!$C$14</f>
        <v>27.397260273972602</v>
      </c>
      <c r="H10" s="1">
        <f t="shared" si="1"/>
        <v>1.1415525114155252</v>
      </c>
      <c r="I10" s="2">
        <f>Dynamisk!$C$15</f>
        <v>34.246575342465754</v>
      </c>
      <c r="J10" s="2">
        <f>F10/$F$4*Dynamisk!$C$16</f>
        <v>235.36056530715982</v>
      </c>
      <c r="K10" s="2">
        <f t="shared" si="2"/>
        <v>9.8066902211316584</v>
      </c>
      <c r="L10" s="2">
        <f>F10/$F$4*Dynamisk!$C$17</f>
        <v>294.20070663394978</v>
      </c>
      <c r="M10" s="2">
        <f>(F10/$F$4)*Dynamisk!$C$16+G10</f>
        <v>262.75782558113241</v>
      </c>
      <c r="N10" s="2">
        <f>Dynamisk!$C$20/365</f>
        <v>34.246575342465754</v>
      </c>
      <c r="O10" s="2">
        <f t="shared" si="3"/>
        <v>1.4269406392694064</v>
      </c>
      <c r="P10" s="2">
        <f>(F10/$F$4)*Dynamisk!$C$16+G10</f>
        <v>262.75782558113241</v>
      </c>
      <c r="Q10" s="2">
        <f t="shared" si="4"/>
        <v>297.00440092359815</v>
      </c>
      <c r="R10" s="17" t="e">
        <f>IF(P10&lt;=Dynamisk!$F$51,Data_kronologisk!P10,#N/A)</f>
        <v>#N/A</v>
      </c>
      <c r="S10" s="22" t="e">
        <f>IF(AND(P10&gt;=Dynamisk!$F$51,P10&lt;=Dynamisk!$F$50),P10,#N/A)</f>
        <v>#N/A</v>
      </c>
      <c r="T10" s="22">
        <f>IF(AND(P10&gt;=Dynamisk!$F$50,P10&lt;=Dynamisk!$F$49),P10,#N/A)</f>
        <v>262.75782558113241</v>
      </c>
      <c r="U10" s="23" t="e">
        <f>IF(P10&gt;=Dynamisk!$F$49,P10,#N/A)</f>
        <v>#N/A</v>
      </c>
      <c r="V10" s="17">
        <f>IF(Q10&gt;=Dynamisk!$F$41,Dynamisk!$F$41,Q10)</f>
        <v>74.703333321584452</v>
      </c>
      <c r="W10" s="22">
        <f>(IF(AND(Q10&gt;=Dynamisk!$F$41,Q10&lt;=Dynamisk!$F$40),Q10,(IF(Q10&gt;Dynamisk!$F$40,Dynamisk!$F$40,#N/A))))-V10</f>
        <v>112.05499998237669</v>
      </c>
      <c r="X10" s="22">
        <f>(IF(AND(Q10&gt;=Dynamisk!$F$40,Q10&lt;=Dynamisk!$F$39),Q10,(IF(Q10&gt;Dynamisk!$F$39,Dynamisk!$F$39,#N/A))))-W10-V10</f>
        <v>110.24606761963703</v>
      </c>
      <c r="Y10" s="23" t="e">
        <f>(IF(AND(Q10&gt;=Dynamisk!$F$39,Q10&lt;=Dynamisk!$F$38),Q10,(IF(Q10&gt;Dynamisk!$F$38,Dynamisk!$F$38,#N/A))))-W10-V10-X10</f>
        <v>#N/A</v>
      </c>
      <c r="Z10" t="e">
        <f>IF(OR(Data_sæsontarif!D10=Dynamisk!$E$76,Data_sæsontarif!D10=Dynamisk!$E$77,Data_sæsontarif!D10=Dynamisk!$E$78,Data_sæsontarif!D10=Dynamisk!$E$79),Data_sæsontarif!M10,#N/A)</f>
        <v>#N/A</v>
      </c>
      <c r="AA10" t="e">
        <f>IF(OR(Data_sæsontarif!D10=Dynamisk!$E$72,Data_sæsontarif!D10=Dynamisk!$E$73,Data_sæsontarif!D10=Dynamisk!$E$74,Data_sæsontarif!D10=Dynamisk!$E$75),Data_sæsontarif!M10,#N/A)</f>
        <v>#N/A</v>
      </c>
      <c r="AB10">
        <f>IF(OR(Data_sæsontarif!D10=Dynamisk!$E$68,Data_sæsontarif!D10=Dynamisk!$E$69,Data_sæsontarif!D10=Dynamisk!$E$70,Data_sæsontarif!D10=Dynamisk!$E$71),Data_sæsontarif!M10,#N/A)</f>
        <v>262.75782558113241</v>
      </c>
    </row>
    <row r="11" spans="1:28" x14ac:dyDescent="0.15">
      <c r="A11">
        <v>5</v>
      </c>
      <c r="B11">
        <v>5</v>
      </c>
      <c r="C11" t="s">
        <v>60</v>
      </c>
      <c r="D11" t="str">
        <f t="shared" si="5"/>
        <v>01</v>
      </c>
      <c r="E11" s="1">
        <v>-4.770833333333333</v>
      </c>
      <c r="F11" s="2">
        <f t="shared" si="0"/>
        <v>21.770833333333332</v>
      </c>
      <c r="G11" s="1">
        <f>Dynamisk!$C$14</f>
        <v>27.397260273972602</v>
      </c>
      <c r="H11" s="1">
        <f t="shared" si="1"/>
        <v>1.1415525114155252</v>
      </c>
      <c r="I11" s="2">
        <f>Dynamisk!$C$15</f>
        <v>34.246575342465754</v>
      </c>
      <c r="J11" s="2">
        <f>F11/$F$4*Dynamisk!$C$16</f>
        <v>262.32059593214808</v>
      </c>
      <c r="K11" s="2">
        <f t="shared" si="2"/>
        <v>10.93002483050617</v>
      </c>
      <c r="L11" s="2">
        <f>F11/$F$4*Dynamisk!$C$17</f>
        <v>327.90074491518504</v>
      </c>
      <c r="M11" s="2">
        <f>(F11/$F$4)*Dynamisk!$C$16+G11</f>
        <v>289.7178562061207</v>
      </c>
      <c r="N11" s="2">
        <f>Dynamisk!$C$20/365</f>
        <v>34.246575342465754</v>
      </c>
      <c r="O11" s="2">
        <f t="shared" si="3"/>
        <v>1.4269406392694064</v>
      </c>
      <c r="P11" s="2">
        <f>(F11/$F$4)*Dynamisk!$C$16+G11</f>
        <v>289.7178562061207</v>
      </c>
      <c r="Q11" s="2">
        <f t="shared" si="4"/>
        <v>323.9644315485865</v>
      </c>
      <c r="R11" s="17" t="e">
        <f>IF(P11&lt;=Dynamisk!$F$51,Data_kronologisk!P11,#N/A)</f>
        <v>#N/A</v>
      </c>
      <c r="S11" s="22" t="e">
        <f>IF(AND(P11&gt;=Dynamisk!$F$51,P11&lt;=Dynamisk!$F$50),P11,#N/A)</f>
        <v>#N/A</v>
      </c>
      <c r="T11" s="22" t="e">
        <f>IF(AND(P11&gt;=Dynamisk!$F$50,P11&lt;=Dynamisk!$F$49),P11,#N/A)</f>
        <v>#N/A</v>
      </c>
      <c r="U11" s="23">
        <f>IF(P11&gt;=Dynamisk!$F$49,P11,#N/A)</f>
        <v>289.7178562061207</v>
      </c>
      <c r="V11" s="17">
        <f>IF(Q11&gt;=Dynamisk!$F$41,Dynamisk!$F$41,Q11)</f>
        <v>74.703333321584452</v>
      </c>
      <c r="W11" s="22">
        <f>(IF(AND(Q11&gt;=Dynamisk!$F$41,Q11&lt;=Dynamisk!$F$40),Q11,(IF(Q11&gt;Dynamisk!$F$40,Dynamisk!$F$40,#N/A))))-V11</f>
        <v>112.05499998237669</v>
      </c>
      <c r="X11" s="22">
        <f>(IF(AND(Q11&gt;=Dynamisk!$F$40,Q11&lt;=Dynamisk!$F$39),Q11,(IF(Q11&gt;Dynamisk!$F$39,Dynamisk!$F$39,#N/A))))-W11-V11</f>
        <v>112.05499998237669</v>
      </c>
      <c r="Y11" s="23">
        <f>(IF(AND(Q11&gt;=Dynamisk!$F$39,Q11&lt;=Dynamisk!$F$38),Q11,(IF(Q11&gt;Dynamisk!$F$38,Dynamisk!$F$38,#N/A))))-W11-V11-X11</f>
        <v>25.151098262248681</v>
      </c>
      <c r="Z11" t="e">
        <f>IF(OR(Data_sæsontarif!D11=Dynamisk!$E$76,Data_sæsontarif!D11=Dynamisk!$E$77,Data_sæsontarif!D11=Dynamisk!$E$78,Data_sæsontarif!D11=Dynamisk!$E$79),Data_sæsontarif!M11,#N/A)</f>
        <v>#N/A</v>
      </c>
      <c r="AA11" t="e">
        <f>IF(OR(Data_sæsontarif!D11=Dynamisk!$E$72,Data_sæsontarif!D11=Dynamisk!$E$73,Data_sæsontarif!D11=Dynamisk!$E$74,Data_sæsontarif!D11=Dynamisk!$E$75),Data_sæsontarif!M11,#N/A)</f>
        <v>#N/A</v>
      </c>
      <c r="AB11">
        <f>IF(OR(Data_sæsontarif!D11=Dynamisk!$E$68,Data_sæsontarif!D11=Dynamisk!$E$69,Data_sæsontarif!D11=Dynamisk!$E$70,Data_sæsontarif!D11=Dynamisk!$E$71),Data_sæsontarif!M11,#N/A)</f>
        <v>289.7178562061207</v>
      </c>
    </row>
    <row r="12" spans="1:28" x14ac:dyDescent="0.15">
      <c r="A12">
        <v>6</v>
      </c>
      <c r="B12">
        <v>6</v>
      </c>
      <c r="C12" t="s">
        <v>61</v>
      </c>
      <c r="D12" t="str">
        <f t="shared" si="5"/>
        <v>01</v>
      </c>
      <c r="E12" s="1">
        <v>-0.74583333333333346</v>
      </c>
      <c r="F12" s="2">
        <f t="shared" si="0"/>
        <v>17.745833333333334</v>
      </c>
      <c r="G12" s="1">
        <f>Dynamisk!$C$14</f>
        <v>27.397260273972602</v>
      </c>
      <c r="H12" s="1">
        <f t="shared" si="1"/>
        <v>1.1415525114155252</v>
      </c>
      <c r="I12" s="2">
        <f>Dynamisk!$C$15</f>
        <v>34.246575342465754</v>
      </c>
      <c r="J12" s="2">
        <f>F12/$F$4*Dynamisk!$C$16</f>
        <v>213.82266374641503</v>
      </c>
      <c r="K12" s="2">
        <f t="shared" si="2"/>
        <v>8.9092776561006257</v>
      </c>
      <c r="L12" s="2">
        <f>F12/$F$4*Dynamisk!$C$17</f>
        <v>267.2783296830188</v>
      </c>
      <c r="M12" s="2">
        <f>(F12/$F$4)*Dynamisk!$C$16+G12</f>
        <v>241.21992402038762</v>
      </c>
      <c r="N12" s="2">
        <f>Dynamisk!$C$20/365</f>
        <v>34.246575342465754</v>
      </c>
      <c r="O12" s="2">
        <f t="shared" si="3"/>
        <v>1.4269406392694064</v>
      </c>
      <c r="P12" s="2">
        <f>(F12/$F$4)*Dynamisk!$C$16+G12</f>
        <v>241.21992402038762</v>
      </c>
      <c r="Q12" s="2">
        <f t="shared" si="4"/>
        <v>275.46649936285337</v>
      </c>
      <c r="R12" s="17" t="e">
        <f>IF(P12&lt;=Dynamisk!$F$51,Data_kronologisk!P12,#N/A)</f>
        <v>#N/A</v>
      </c>
      <c r="S12" s="22" t="e">
        <f>IF(AND(P12&gt;=Dynamisk!$F$51,P12&lt;=Dynamisk!$F$50),P12,#N/A)</f>
        <v>#N/A</v>
      </c>
      <c r="T12" s="22">
        <f>IF(AND(P12&gt;=Dynamisk!$F$50,P12&lt;=Dynamisk!$F$49),P12,#N/A)</f>
        <v>241.21992402038762</v>
      </c>
      <c r="U12" s="23" t="e">
        <f>IF(P12&gt;=Dynamisk!$F$49,P12,#N/A)</f>
        <v>#N/A</v>
      </c>
      <c r="V12" s="17">
        <f>IF(Q12&gt;=Dynamisk!$F$41,Dynamisk!$F$41,Q12)</f>
        <v>74.703333321584452</v>
      </c>
      <c r="W12" s="22">
        <f>(IF(AND(Q12&gt;=Dynamisk!$F$41,Q12&lt;=Dynamisk!$F$40),Q12,(IF(Q12&gt;Dynamisk!$F$40,Dynamisk!$F$40,#N/A))))-V12</f>
        <v>112.05499998237669</v>
      </c>
      <c r="X12" s="22">
        <f>(IF(AND(Q12&gt;=Dynamisk!$F$40,Q12&lt;=Dynamisk!$F$39),Q12,(IF(Q12&gt;Dynamisk!$F$39,Dynamisk!$F$39,#N/A))))-W12-V12</f>
        <v>88.708166058892246</v>
      </c>
      <c r="Y12" s="23" t="e">
        <f>(IF(AND(Q12&gt;=Dynamisk!$F$39,Q12&lt;=Dynamisk!$F$38),Q12,(IF(Q12&gt;Dynamisk!$F$38,Dynamisk!$F$38,#N/A))))-W12-V12-X12</f>
        <v>#N/A</v>
      </c>
      <c r="Z12" t="e">
        <f>IF(OR(Data_sæsontarif!D12=Dynamisk!$E$76,Data_sæsontarif!D12=Dynamisk!$E$77,Data_sæsontarif!D12=Dynamisk!$E$78,Data_sæsontarif!D12=Dynamisk!$E$79),Data_sæsontarif!M12,#N/A)</f>
        <v>#N/A</v>
      </c>
      <c r="AA12" t="e">
        <f>IF(OR(Data_sæsontarif!D12=Dynamisk!$E$72,Data_sæsontarif!D12=Dynamisk!$E$73,Data_sæsontarif!D12=Dynamisk!$E$74,Data_sæsontarif!D12=Dynamisk!$E$75),Data_sæsontarif!M12,#N/A)</f>
        <v>#N/A</v>
      </c>
      <c r="AB12">
        <f>IF(OR(Data_sæsontarif!D12=Dynamisk!$E$68,Data_sæsontarif!D12=Dynamisk!$E$69,Data_sæsontarif!D12=Dynamisk!$E$70,Data_sæsontarif!D12=Dynamisk!$E$71),Data_sæsontarif!M12,#N/A)</f>
        <v>241.21992402038762</v>
      </c>
    </row>
    <row r="13" spans="1:28" x14ac:dyDescent="0.15">
      <c r="A13">
        <v>7</v>
      </c>
      <c r="B13">
        <v>7</v>
      </c>
      <c r="C13" t="s">
        <v>62</v>
      </c>
      <c r="D13" t="str">
        <f t="shared" si="5"/>
        <v>01</v>
      </c>
      <c r="E13" s="1">
        <v>-0.12500000000000003</v>
      </c>
      <c r="F13" s="2">
        <f t="shared" si="0"/>
        <v>17.125</v>
      </c>
      <c r="G13" s="1">
        <f>Dynamisk!$C$14</f>
        <v>27.397260273972602</v>
      </c>
      <c r="H13" s="1">
        <f t="shared" si="1"/>
        <v>1.1415525114155252</v>
      </c>
      <c r="I13" s="2">
        <f>Dynamisk!$C$15</f>
        <v>34.246575342465754</v>
      </c>
      <c r="J13" s="2">
        <f>F13/$F$4*Dynamisk!$C$16</f>
        <v>206.34213383370883</v>
      </c>
      <c r="K13" s="2">
        <f t="shared" si="2"/>
        <v>8.5975889097378673</v>
      </c>
      <c r="L13" s="2">
        <f>F13/$F$4*Dynamisk!$C$17</f>
        <v>257.92766729213605</v>
      </c>
      <c r="M13" s="2">
        <f>(F13/$F$4)*Dynamisk!$C$16+G13</f>
        <v>233.73939410768142</v>
      </c>
      <c r="N13" s="2">
        <f>Dynamisk!$C$20/365</f>
        <v>34.246575342465754</v>
      </c>
      <c r="O13" s="2">
        <f t="shared" si="3"/>
        <v>1.4269406392694064</v>
      </c>
      <c r="P13" s="2">
        <f>(F13/$F$4)*Dynamisk!$C$16+G13</f>
        <v>233.73939410768142</v>
      </c>
      <c r="Q13" s="2">
        <f t="shared" si="4"/>
        <v>267.98596945014719</v>
      </c>
      <c r="R13" s="17" t="e">
        <f>IF(P13&lt;=Dynamisk!$F$51,Data_kronologisk!P13,#N/A)</f>
        <v>#N/A</v>
      </c>
      <c r="S13" s="22" t="e">
        <f>IF(AND(P13&gt;=Dynamisk!$F$51,P13&lt;=Dynamisk!$F$50),P13,#N/A)</f>
        <v>#N/A</v>
      </c>
      <c r="T13" s="22">
        <f>IF(AND(P13&gt;=Dynamisk!$F$50,P13&lt;=Dynamisk!$F$49),P13,#N/A)</f>
        <v>233.73939410768142</v>
      </c>
      <c r="U13" s="23" t="e">
        <f>IF(P13&gt;=Dynamisk!$F$49,P13,#N/A)</f>
        <v>#N/A</v>
      </c>
      <c r="V13" s="17">
        <f>IF(Q13&gt;=Dynamisk!$F$41,Dynamisk!$F$41,Q13)</f>
        <v>74.703333321584452</v>
      </c>
      <c r="W13" s="22">
        <f>(IF(AND(Q13&gt;=Dynamisk!$F$41,Q13&lt;=Dynamisk!$F$40),Q13,(IF(Q13&gt;Dynamisk!$F$40,Dynamisk!$F$40,#N/A))))-V13</f>
        <v>112.05499998237669</v>
      </c>
      <c r="X13" s="22">
        <f>(IF(AND(Q13&gt;=Dynamisk!$F$40,Q13&lt;=Dynamisk!$F$39),Q13,(IF(Q13&gt;Dynamisk!$F$39,Dynamisk!$F$39,#N/A))))-W13-V13</f>
        <v>81.227636146186072</v>
      </c>
      <c r="Y13" s="23" t="e">
        <f>(IF(AND(Q13&gt;=Dynamisk!$F$39,Q13&lt;=Dynamisk!$F$38),Q13,(IF(Q13&gt;Dynamisk!$F$38,Dynamisk!$F$38,#N/A))))-W13-V13-X13</f>
        <v>#N/A</v>
      </c>
      <c r="Z13" t="e">
        <f>IF(OR(Data_sæsontarif!D13=Dynamisk!$E$76,Data_sæsontarif!D13=Dynamisk!$E$77,Data_sæsontarif!D13=Dynamisk!$E$78,Data_sæsontarif!D13=Dynamisk!$E$79),Data_sæsontarif!M13,#N/A)</f>
        <v>#N/A</v>
      </c>
      <c r="AA13" t="e">
        <f>IF(OR(Data_sæsontarif!D13=Dynamisk!$E$72,Data_sæsontarif!D13=Dynamisk!$E$73,Data_sæsontarif!D13=Dynamisk!$E$74,Data_sæsontarif!D13=Dynamisk!$E$75),Data_sæsontarif!M13,#N/A)</f>
        <v>#N/A</v>
      </c>
      <c r="AB13">
        <f>IF(OR(Data_sæsontarif!D13=Dynamisk!$E$68,Data_sæsontarif!D13=Dynamisk!$E$69,Data_sæsontarif!D13=Dynamisk!$E$70,Data_sæsontarif!D13=Dynamisk!$E$71),Data_sæsontarif!M13,#N/A)</f>
        <v>233.73939410768142</v>
      </c>
    </row>
    <row r="14" spans="1:28" x14ac:dyDescent="0.15">
      <c r="A14">
        <v>8</v>
      </c>
      <c r="B14">
        <v>8</v>
      </c>
      <c r="C14" t="s">
        <v>63</v>
      </c>
      <c r="D14" t="str">
        <f t="shared" si="5"/>
        <v>01</v>
      </c>
      <c r="E14" s="1">
        <v>-0.5458333333333335</v>
      </c>
      <c r="F14" s="2">
        <f t="shared" si="0"/>
        <v>17.545833333333334</v>
      </c>
      <c r="G14" s="1">
        <f>Dynamisk!$C$14</f>
        <v>27.397260273972602</v>
      </c>
      <c r="H14" s="1">
        <f t="shared" si="1"/>
        <v>1.1415525114155252</v>
      </c>
      <c r="I14" s="2">
        <f>Dynamisk!$C$15</f>
        <v>34.246575342465754</v>
      </c>
      <c r="J14" s="2">
        <f>F14/$F$4*Dynamisk!$C$16</f>
        <v>211.4128286067513</v>
      </c>
      <c r="K14" s="2">
        <f t="shared" si="2"/>
        <v>8.8088678586146383</v>
      </c>
      <c r="L14" s="2">
        <f>F14/$F$4*Dynamisk!$C$17</f>
        <v>264.2660357584391</v>
      </c>
      <c r="M14" s="2">
        <f>(F14/$F$4)*Dynamisk!$C$16+G14</f>
        <v>238.8100888807239</v>
      </c>
      <c r="N14" s="2">
        <f>Dynamisk!$C$20/365</f>
        <v>34.246575342465754</v>
      </c>
      <c r="O14" s="2">
        <f t="shared" si="3"/>
        <v>1.4269406392694064</v>
      </c>
      <c r="P14" s="2">
        <f>(F14/$F$4)*Dynamisk!$C$16+G14</f>
        <v>238.8100888807239</v>
      </c>
      <c r="Q14" s="2">
        <f t="shared" si="4"/>
        <v>273.05666422318967</v>
      </c>
      <c r="R14" s="17" t="e">
        <f>IF(P14&lt;=Dynamisk!$F$51,Data_kronologisk!P14,#N/A)</f>
        <v>#N/A</v>
      </c>
      <c r="S14" s="22" t="e">
        <f>IF(AND(P14&gt;=Dynamisk!$F$51,P14&lt;=Dynamisk!$F$50),P14,#N/A)</f>
        <v>#N/A</v>
      </c>
      <c r="T14" s="22">
        <f>IF(AND(P14&gt;=Dynamisk!$F$50,P14&lt;=Dynamisk!$F$49),P14,#N/A)</f>
        <v>238.8100888807239</v>
      </c>
      <c r="U14" s="23" t="e">
        <f>IF(P14&gt;=Dynamisk!$F$49,P14,#N/A)</f>
        <v>#N/A</v>
      </c>
      <c r="V14" s="17">
        <f>IF(Q14&gt;=Dynamisk!$F$41,Dynamisk!$F$41,Q14)</f>
        <v>74.703333321584452</v>
      </c>
      <c r="W14" s="22">
        <f>(IF(AND(Q14&gt;=Dynamisk!$F$41,Q14&lt;=Dynamisk!$F$40),Q14,(IF(Q14&gt;Dynamisk!$F$40,Dynamisk!$F$40,#N/A))))-V14</f>
        <v>112.05499998237669</v>
      </c>
      <c r="X14" s="22">
        <f>(IF(AND(Q14&gt;=Dynamisk!$F$40,Q14&lt;=Dynamisk!$F$39),Q14,(IF(Q14&gt;Dynamisk!$F$39,Dynamisk!$F$39,#N/A))))-W14-V14</f>
        <v>86.298330919228547</v>
      </c>
      <c r="Y14" s="23" t="e">
        <f>(IF(AND(Q14&gt;=Dynamisk!$F$39,Q14&lt;=Dynamisk!$F$38),Q14,(IF(Q14&gt;Dynamisk!$F$38,Dynamisk!$F$38,#N/A))))-W14-V14-X14</f>
        <v>#N/A</v>
      </c>
      <c r="Z14" t="e">
        <f>IF(OR(Data_sæsontarif!D14=Dynamisk!$E$76,Data_sæsontarif!D14=Dynamisk!$E$77,Data_sæsontarif!D14=Dynamisk!$E$78,Data_sæsontarif!D14=Dynamisk!$E$79),Data_sæsontarif!M14,#N/A)</f>
        <v>#N/A</v>
      </c>
      <c r="AA14" t="e">
        <f>IF(OR(Data_sæsontarif!D14=Dynamisk!$E$72,Data_sæsontarif!D14=Dynamisk!$E$73,Data_sæsontarif!D14=Dynamisk!$E$74,Data_sæsontarif!D14=Dynamisk!$E$75),Data_sæsontarif!M14,#N/A)</f>
        <v>#N/A</v>
      </c>
      <c r="AB14">
        <f>IF(OR(Data_sæsontarif!D14=Dynamisk!$E$68,Data_sæsontarif!D14=Dynamisk!$E$69,Data_sæsontarif!D14=Dynamisk!$E$70,Data_sæsontarif!D14=Dynamisk!$E$71),Data_sæsontarif!M14,#N/A)</f>
        <v>238.8100888807239</v>
      </c>
    </row>
    <row r="15" spans="1:28" x14ac:dyDescent="0.15">
      <c r="A15">
        <v>9</v>
      </c>
      <c r="B15">
        <v>9</v>
      </c>
      <c r="C15" t="s">
        <v>64</v>
      </c>
      <c r="D15" t="str">
        <f t="shared" si="5"/>
        <v>01</v>
      </c>
      <c r="E15" s="1">
        <v>3.8208333333333333</v>
      </c>
      <c r="F15" s="2">
        <f t="shared" si="0"/>
        <v>13.179166666666667</v>
      </c>
      <c r="G15" s="1">
        <f>Dynamisk!$C$14</f>
        <v>27.397260273972602</v>
      </c>
      <c r="H15" s="1">
        <f t="shared" si="1"/>
        <v>1.1415525114155252</v>
      </c>
      <c r="I15" s="2">
        <f>Dynamisk!$C$15</f>
        <v>34.246575342465754</v>
      </c>
      <c r="J15" s="2">
        <f>F15/$F$4*Dynamisk!$C$16</f>
        <v>158.79809472409269</v>
      </c>
      <c r="K15" s="2">
        <f t="shared" si="2"/>
        <v>6.6165872801705286</v>
      </c>
      <c r="L15" s="2">
        <f>F15/$F$4*Dynamisk!$C$17</f>
        <v>198.49761840511587</v>
      </c>
      <c r="M15" s="2">
        <f>(F15/$F$4)*Dynamisk!$C$16+G15</f>
        <v>186.19535499806528</v>
      </c>
      <c r="N15" s="2">
        <f>Dynamisk!$C$20/365</f>
        <v>34.246575342465754</v>
      </c>
      <c r="O15" s="2">
        <f t="shared" si="3"/>
        <v>1.4269406392694064</v>
      </c>
      <c r="P15" s="2">
        <f>(F15/$F$4)*Dynamisk!$C$16+G15</f>
        <v>186.19535499806528</v>
      </c>
      <c r="Q15" s="2">
        <f t="shared" si="4"/>
        <v>220.44193034053106</v>
      </c>
      <c r="R15" s="17" t="e">
        <f>IF(P15&lt;=Dynamisk!$F$51,Data_kronologisk!P15,#N/A)</f>
        <v>#N/A</v>
      </c>
      <c r="S15" s="22" t="e">
        <f>IF(AND(P15&gt;=Dynamisk!$F$51,P15&lt;=Dynamisk!$F$50),P15,#N/A)</f>
        <v>#N/A</v>
      </c>
      <c r="T15" s="22">
        <f>IF(AND(P15&gt;=Dynamisk!$F$50,P15&lt;=Dynamisk!$F$49),P15,#N/A)</f>
        <v>186.19535499806528</v>
      </c>
      <c r="U15" s="23" t="e">
        <f>IF(P15&gt;=Dynamisk!$F$49,P15,#N/A)</f>
        <v>#N/A</v>
      </c>
      <c r="V15" s="17">
        <f>IF(Q15&gt;=Dynamisk!$F$41,Dynamisk!$F$41,Q15)</f>
        <v>74.703333321584452</v>
      </c>
      <c r="W15" s="22">
        <f>(IF(AND(Q15&gt;=Dynamisk!$F$41,Q15&lt;=Dynamisk!$F$40),Q15,(IF(Q15&gt;Dynamisk!$F$40,Dynamisk!$F$40,#N/A))))-V15</f>
        <v>112.05499998237669</v>
      </c>
      <c r="X15" s="22">
        <f>(IF(AND(Q15&gt;=Dynamisk!$F$40,Q15&lt;=Dynamisk!$F$39),Q15,(IF(Q15&gt;Dynamisk!$F$39,Dynamisk!$F$39,#N/A))))-W15-V15</f>
        <v>33.683597036569921</v>
      </c>
      <c r="Y15" s="23" t="e">
        <f>(IF(AND(Q15&gt;=Dynamisk!$F$39,Q15&lt;=Dynamisk!$F$38),Q15,(IF(Q15&gt;Dynamisk!$F$38,Dynamisk!$F$38,#N/A))))-W15-V15-X15</f>
        <v>#N/A</v>
      </c>
      <c r="Z15" t="e">
        <f>IF(OR(Data_sæsontarif!D15=Dynamisk!$E$76,Data_sæsontarif!D15=Dynamisk!$E$77,Data_sæsontarif!D15=Dynamisk!$E$78,Data_sæsontarif!D15=Dynamisk!$E$79),Data_sæsontarif!M15,#N/A)</f>
        <v>#N/A</v>
      </c>
      <c r="AA15" t="e">
        <f>IF(OR(Data_sæsontarif!D15=Dynamisk!$E$72,Data_sæsontarif!D15=Dynamisk!$E$73,Data_sæsontarif!D15=Dynamisk!$E$74,Data_sæsontarif!D15=Dynamisk!$E$75),Data_sæsontarif!M15,#N/A)</f>
        <v>#N/A</v>
      </c>
      <c r="AB15">
        <f>IF(OR(Data_sæsontarif!D15=Dynamisk!$E$68,Data_sæsontarif!D15=Dynamisk!$E$69,Data_sæsontarif!D15=Dynamisk!$E$70,Data_sæsontarif!D15=Dynamisk!$E$71),Data_sæsontarif!M15,#N/A)</f>
        <v>186.19535499806528</v>
      </c>
    </row>
    <row r="16" spans="1:28" x14ac:dyDescent="0.15">
      <c r="A16">
        <v>10</v>
      </c>
      <c r="B16">
        <v>10</v>
      </c>
      <c r="C16" t="s">
        <v>65</v>
      </c>
      <c r="D16" t="str">
        <f t="shared" si="5"/>
        <v>01</v>
      </c>
      <c r="E16" s="1">
        <v>2.3333333333333335</v>
      </c>
      <c r="F16" s="2">
        <f t="shared" si="0"/>
        <v>14.666666666666666</v>
      </c>
      <c r="G16" s="1">
        <f>Dynamisk!$C$14</f>
        <v>27.397260273972602</v>
      </c>
      <c r="H16" s="1">
        <f t="shared" si="1"/>
        <v>1.1415525114155252</v>
      </c>
      <c r="I16" s="2">
        <f>Dynamisk!$C$15</f>
        <v>34.246575342465754</v>
      </c>
      <c r="J16" s="2">
        <f>F16/$F$4*Dynamisk!$C$16</f>
        <v>176.72124357534184</v>
      </c>
      <c r="K16" s="2">
        <f t="shared" si="2"/>
        <v>7.3633851489725766</v>
      </c>
      <c r="L16" s="2">
        <f>F16/$F$4*Dynamisk!$C$17</f>
        <v>220.90155446917728</v>
      </c>
      <c r="M16" s="2">
        <f>(F16/$F$4)*Dynamisk!$C$16+G16</f>
        <v>204.11850384931444</v>
      </c>
      <c r="N16" s="2">
        <f>Dynamisk!$C$20/365</f>
        <v>34.246575342465754</v>
      </c>
      <c r="O16" s="2">
        <f t="shared" si="3"/>
        <v>1.4269406392694064</v>
      </c>
      <c r="P16" s="2">
        <f>(F16/$F$4)*Dynamisk!$C$16+G16</f>
        <v>204.11850384931444</v>
      </c>
      <c r="Q16" s="2">
        <f t="shared" si="4"/>
        <v>238.36507919178021</v>
      </c>
      <c r="R16" s="17" t="e">
        <f>IF(P16&lt;=Dynamisk!$F$51,Data_kronologisk!P16,#N/A)</f>
        <v>#N/A</v>
      </c>
      <c r="S16" s="22" t="e">
        <f>IF(AND(P16&gt;=Dynamisk!$F$51,P16&lt;=Dynamisk!$F$50),P16,#N/A)</f>
        <v>#N/A</v>
      </c>
      <c r="T16" s="22">
        <f>IF(AND(P16&gt;=Dynamisk!$F$50,P16&lt;=Dynamisk!$F$49),P16,#N/A)</f>
        <v>204.11850384931444</v>
      </c>
      <c r="U16" s="23" t="e">
        <f>IF(P16&gt;=Dynamisk!$F$49,P16,#N/A)</f>
        <v>#N/A</v>
      </c>
      <c r="V16" s="17">
        <f>IF(Q16&gt;=Dynamisk!$F$41,Dynamisk!$F$41,Q16)</f>
        <v>74.703333321584452</v>
      </c>
      <c r="W16" s="22">
        <f>(IF(AND(Q16&gt;=Dynamisk!$F$41,Q16&lt;=Dynamisk!$F$40),Q16,(IF(Q16&gt;Dynamisk!$F$40,Dynamisk!$F$40,#N/A))))-V16</f>
        <v>112.05499998237669</v>
      </c>
      <c r="X16" s="22">
        <f>(IF(AND(Q16&gt;=Dynamisk!$F$40,Q16&lt;=Dynamisk!$F$39),Q16,(IF(Q16&gt;Dynamisk!$F$39,Dynamisk!$F$39,#N/A))))-W16-V16</f>
        <v>51.606745887819073</v>
      </c>
      <c r="Y16" s="23" t="e">
        <f>(IF(AND(Q16&gt;=Dynamisk!$F$39,Q16&lt;=Dynamisk!$F$38),Q16,(IF(Q16&gt;Dynamisk!$F$38,Dynamisk!$F$38,#N/A))))-W16-V16-X16</f>
        <v>#N/A</v>
      </c>
      <c r="Z16" t="e">
        <f>IF(OR(Data_sæsontarif!D16=Dynamisk!$E$76,Data_sæsontarif!D16=Dynamisk!$E$77,Data_sæsontarif!D16=Dynamisk!$E$78,Data_sæsontarif!D16=Dynamisk!$E$79),Data_sæsontarif!M16,#N/A)</f>
        <v>#N/A</v>
      </c>
      <c r="AA16" t="e">
        <f>IF(OR(Data_sæsontarif!D16=Dynamisk!$E$72,Data_sæsontarif!D16=Dynamisk!$E$73,Data_sæsontarif!D16=Dynamisk!$E$74,Data_sæsontarif!D16=Dynamisk!$E$75),Data_sæsontarif!M16,#N/A)</f>
        <v>#N/A</v>
      </c>
      <c r="AB16">
        <f>IF(OR(Data_sæsontarif!D16=Dynamisk!$E$68,Data_sæsontarif!D16=Dynamisk!$E$69,Data_sæsontarif!D16=Dynamisk!$E$70,Data_sæsontarif!D16=Dynamisk!$E$71),Data_sæsontarif!M16,#N/A)</f>
        <v>204.11850384931444</v>
      </c>
    </row>
    <row r="17" spans="1:28" x14ac:dyDescent="0.15">
      <c r="A17">
        <v>11</v>
      </c>
      <c r="B17">
        <v>11</v>
      </c>
      <c r="C17" t="s">
        <v>66</v>
      </c>
      <c r="D17" t="str">
        <f t="shared" si="5"/>
        <v>01</v>
      </c>
      <c r="E17" s="1">
        <v>0.81666666666666676</v>
      </c>
      <c r="F17" s="2">
        <f t="shared" si="0"/>
        <v>16.183333333333334</v>
      </c>
      <c r="G17" s="1">
        <f>Dynamisk!$C$14</f>
        <v>27.397260273972602</v>
      </c>
      <c r="H17" s="1">
        <f t="shared" si="1"/>
        <v>1.1415525114155252</v>
      </c>
      <c r="I17" s="2">
        <f>Dynamisk!$C$15</f>
        <v>34.246575342465754</v>
      </c>
      <c r="J17" s="2">
        <f>F17/$F$4*Dynamisk!$C$16</f>
        <v>194.99582671779197</v>
      </c>
      <c r="K17" s="2">
        <f t="shared" si="2"/>
        <v>8.1248261132413315</v>
      </c>
      <c r="L17" s="2">
        <f>F17/$F$4*Dynamisk!$C$17</f>
        <v>243.74478339723996</v>
      </c>
      <c r="M17" s="2">
        <f>(F17/$F$4)*Dynamisk!$C$16+G17</f>
        <v>222.39308699176456</v>
      </c>
      <c r="N17" s="2">
        <f>Dynamisk!$C$20/365</f>
        <v>34.246575342465754</v>
      </c>
      <c r="O17" s="2">
        <f t="shared" si="3"/>
        <v>1.4269406392694064</v>
      </c>
      <c r="P17" s="2">
        <f>(F17/$F$4)*Dynamisk!$C$16+G17</f>
        <v>222.39308699176456</v>
      </c>
      <c r="Q17" s="2">
        <f t="shared" si="4"/>
        <v>256.63966233423031</v>
      </c>
      <c r="R17" s="17" t="e">
        <f>IF(P17&lt;=Dynamisk!$F$51,Data_kronologisk!P17,#N/A)</f>
        <v>#N/A</v>
      </c>
      <c r="S17" s="22" t="e">
        <f>IF(AND(P17&gt;=Dynamisk!$F$51,P17&lt;=Dynamisk!$F$50),P17,#N/A)</f>
        <v>#N/A</v>
      </c>
      <c r="T17" s="22">
        <f>IF(AND(P17&gt;=Dynamisk!$F$50,P17&lt;=Dynamisk!$F$49),P17,#N/A)</f>
        <v>222.39308699176456</v>
      </c>
      <c r="U17" s="23" t="e">
        <f>IF(P17&gt;=Dynamisk!$F$49,P17,#N/A)</f>
        <v>#N/A</v>
      </c>
      <c r="V17" s="17">
        <f>IF(Q17&gt;=Dynamisk!$F$41,Dynamisk!$F$41,Q17)</f>
        <v>74.703333321584452</v>
      </c>
      <c r="W17" s="22">
        <f>(IF(AND(Q17&gt;=Dynamisk!$F$41,Q17&lt;=Dynamisk!$F$40),Q17,(IF(Q17&gt;Dynamisk!$F$40,Dynamisk!$F$40,#N/A))))-V17</f>
        <v>112.05499998237669</v>
      </c>
      <c r="X17" s="22">
        <f>(IF(AND(Q17&gt;=Dynamisk!$F$40,Q17&lt;=Dynamisk!$F$39),Q17,(IF(Q17&gt;Dynamisk!$F$39,Dynamisk!$F$39,#N/A))))-W17-V17</f>
        <v>69.881329030269185</v>
      </c>
      <c r="Y17" s="23" t="e">
        <f>(IF(AND(Q17&gt;=Dynamisk!$F$39,Q17&lt;=Dynamisk!$F$38),Q17,(IF(Q17&gt;Dynamisk!$F$38,Dynamisk!$F$38,#N/A))))-W17-V17-X17</f>
        <v>#N/A</v>
      </c>
      <c r="Z17" t="e">
        <f>IF(OR(Data_sæsontarif!D17=Dynamisk!$E$76,Data_sæsontarif!D17=Dynamisk!$E$77,Data_sæsontarif!D17=Dynamisk!$E$78,Data_sæsontarif!D17=Dynamisk!$E$79),Data_sæsontarif!M17,#N/A)</f>
        <v>#N/A</v>
      </c>
      <c r="AA17" t="e">
        <f>IF(OR(Data_sæsontarif!D17=Dynamisk!$E$72,Data_sæsontarif!D17=Dynamisk!$E$73,Data_sæsontarif!D17=Dynamisk!$E$74,Data_sæsontarif!D17=Dynamisk!$E$75),Data_sæsontarif!M17,#N/A)</f>
        <v>#N/A</v>
      </c>
      <c r="AB17">
        <f>IF(OR(Data_sæsontarif!D17=Dynamisk!$E$68,Data_sæsontarif!D17=Dynamisk!$E$69,Data_sæsontarif!D17=Dynamisk!$E$70,Data_sæsontarif!D17=Dynamisk!$E$71),Data_sæsontarif!M17,#N/A)</f>
        <v>222.39308699176456</v>
      </c>
    </row>
    <row r="18" spans="1:28" x14ac:dyDescent="0.15">
      <c r="A18">
        <v>12</v>
      </c>
      <c r="B18">
        <v>12</v>
      </c>
      <c r="C18" t="s">
        <v>67</v>
      </c>
      <c r="D18" t="str">
        <f t="shared" si="5"/>
        <v>01</v>
      </c>
      <c r="E18" s="1">
        <v>3.8166666666666669</v>
      </c>
      <c r="F18" s="2">
        <f t="shared" si="0"/>
        <v>13.183333333333334</v>
      </c>
      <c r="G18" s="1">
        <f>Dynamisk!$C$14</f>
        <v>27.397260273972602</v>
      </c>
      <c r="H18" s="1">
        <f t="shared" si="1"/>
        <v>1.1415525114155252</v>
      </c>
      <c r="I18" s="2">
        <f>Dynamisk!$C$15</f>
        <v>34.246575342465754</v>
      </c>
      <c r="J18" s="2">
        <f>F18/$F$4*Dynamisk!$C$16</f>
        <v>158.8482996228357</v>
      </c>
      <c r="K18" s="2">
        <f t="shared" si="2"/>
        <v>6.6186791509514871</v>
      </c>
      <c r="L18" s="2">
        <f>F18/$F$4*Dynamisk!$C$17</f>
        <v>198.5603745285446</v>
      </c>
      <c r="M18" s="2">
        <f>(F18/$F$4)*Dynamisk!$C$16+G18</f>
        <v>186.24555989680829</v>
      </c>
      <c r="N18" s="2">
        <f>Dynamisk!$C$20/365</f>
        <v>34.246575342465754</v>
      </c>
      <c r="O18" s="2">
        <f t="shared" si="3"/>
        <v>1.4269406392694064</v>
      </c>
      <c r="P18" s="2">
        <f>(F18/$F$4)*Dynamisk!$C$16+G18</f>
        <v>186.24555989680829</v>
      </c>
      <c r="Q18" s="2">
        <f t="shared" si="4"/>
        <v>220.49213523927406</v>
      </c>
      <c r="R18" s="17" t="e">
        <f>IF(P18&lt;=Dynamisk!$F$51,Data_kronologisk!P18,#N/A)</f>
        <v>#N/A</v>
      </c>
      <c r="S18" s="22" t="e">
        <f>IF(AND(P18&gt;=Dynamisk!$F$51,P18&lt;=Dynamisk!$F$50),P18,#N/A)</f>
        <v>#N/A</v>
      </c>
      <c r="T18" s="22">
        <f>IF(AND(P18&gt;=Dynamisk!$F$50,P18&lt;=Dynamisk!$F$49),P18,#N/A)</f>
        <v>186.24555989680829</v>
      </c>
      <c r="U18" s="23" t="e">
        <f>IF(P18&gt;=Dynamisk!$F$49,P18,#N/A)</f>
        <v>#N/A</v>
      </c>
      <c r="V18" s="17">
        <f>IF(Q18&gt;=Dynamisk!$F$41,Dynamisk!$F$41,Q18)</f>
        <v>74.703333321584452</v>
      </c>
      <c r="W18" s="22">
        <f>(IF(AND(Q18&gt;=Dynamisk!$F$41,Q18&lt;=Dynamisk!$F$40),Q18,(IF(Q18&gt;Dynamisk!$F$40,Dynamisk!$F$40,#N/A))))-V18</f>
        <v>112.05499998237669</v>
      </c>
      <c r="X18" s="22">
        <f>(IF(AND(Q18&gt;=Dynamisk!$F$40,Q18&lt;=Dynamisk!$F$39),Q18,(IF(Q18&gt;Dynamisk!$F$39,Dynamisk!$F$39,#N/A))))-W18-V18</f>
        <v>33.733801935312925</v>
      </c>
      <c r="Y18" s="23" t="e">
        <f>(IF(AND(Q18&gt;=Dynamisk!$F$39,Q18&lt;=Dynamisk!$F$38),Q18,(IF(Q18&gt;Dynamisk!$F$38,Dynamisk!$F$38,#N/A))))-W18-V18-X18</f>
        <v>#N/A</v>
      </c>
      <c r="Z18" t="e">
        <f>IF(OR(Data_sæsontarif!D18=Dynamisk!$E$76,Data_sæsontarif!D18=Dynamisk!$E$77,Data_sæsontarif!D18=Dynamisk!$E$78,Data_sæsontarif!D18=Dynamisk!$E$79),Data_sæsontarif!M18,#N/A)</f>
        <v>#N/A</v>
      </c>
      <c r="AA18" t="e">
        <f>IF(OR(Data_sæsontarif!D18=Dynamisk!$E$72,Data_sæsontarif!D18=Dynamisk!$E$73,Data_sæsontarif!D18=Dynamisk!$E$74,Data_sæsontarif!D18=Dynamisk!$E$75),Data_sæsontarif!M18,#N/A)</f>
        <v>#N/A</v>
      </c>
      <c r="AB18">
        <f>IF(OR(Data_sæsontarif!D18=Dynamisk!$E$68,Data_sæsontarif!D18=Dynamisk!$E$69,Data_sæsontarif!D18=Dynamisk!$E$70,Data_sæsontarif!D18=Dynamisk!$E$71),Data_sæsontarif!M18,#N/A)</f>
        <v>186.24555989680829</v>
      </c>
    </row>
    <row r="19" spans="1:28" x14ac:dyDescent="0.15">
      <c r="A19">
        <v>13</v>
      </c>
      <c r="B19">
        <v>13</v>
      </c>
      <c r="C19" t="s">
        <v>68</v>
      </c>
      <c r="D19" t="str">
        <f t="shared" si="5"/>
        <v>01</v>
      </c>
      <c r="E19" s="1">
        <v>3.7999999999999994</v>
      </c>
      <c r="F19" s="2">
        <f t="shared" si="0"/>
        <v>13.200000000000001</v>
      </c>
      <c r="G19" s="1">
        <f>Dynamisk!$C$14</f>
        <v>27.397260273972602</v>
      </c>
      <c r="H19" s="1">
        <f t="shared" si="1"/>
        <v>1.1415525114155252</v>
      </c>
      <c r="I19" s="2">
        <f>Dynamisk!$C$15</f>
        <v>34.246575342465754</v>
      </c>
      <c r="J19" s="2">
        <f>F19/$F$4*Dynamisk!$C$16</f>
        <v>159.04911921780766</v>
      </c>
      <c r="K19" s="2">
        <f t="shared" si="2"/>
        <v>6.6270466340753194</v>
      </c>
      <c r="L19" s="2">
        <f>F19/$F$4*Dynamisk!$C$17</f>
        <v>198.81139902225959</v>
      </c>
      <c r="M19" s="2">
        <f>(F19/$F$4)*Dynamisk!$C$16+G19</f>
        <v>186.44637949178025</v>
      </c>
      <c r="N19" s="2">
        <f>Dynamisk!$C$20/365</f>
        <v>34.246575342465754</v>
      </c>
      <c r="O19" s="2">
        <f t="shared" si="3"/>
        <v>1.4269406392694064</v>
      </c>
      <c r="P19" s="2">
        <f>(F19/$F$4)*Dynamisk!$C$16+G19</f>
        <v>186.44637949178025</v>
      </c>
      <c r="Q19" s="2">
        <f t="shared" si="4"/>
        <v>220.69295483424605</v>
      </c>
      <c r="R19" s="17" t="e">
        <f>IF(P19&lt;=Dynamisk!$F$51,Data_kronologisk!P19,#N/A)</f>
        <v>#N/A</v>
      </c>
      <c r="S19" s="22" t="e">
        <f>IF(AND(P19&gt;=Dynamisk!$F$51,P19&lt;=Dynamisk!$F$50),P19,#N/A)</f>
        <v>#N/A</v>
      </c>
      <c r="T19" s="22">
        <f>IF(AND(P19&gt;=Dynamisk!$F$50,P19&lt;=Dynamisk!$F$49),P19,#N/A)</f>
        <v>186.44637949178025</v>
      </c>
      <c r="U19" s="23" t="e">
        <f>IF(P19&gt;=Dynamisk!$F$49,P19,#N/A)</f>
        <v>#N/A</v>
      </c>
      <c r="V19" s="17">
        <f>IF(Q19&gt;=Dynamisk!$F$41,Dynamisk!$F$41,Q19)</f>
        <v>74.703333321584452</v>
      </c>
      <c r="W19" s="22">
        <f>(IF(AND(Q19&gt;=Dynamisk!$F$41,Q19&lt;=Dynamisk!$F$40),Q19,(IF(Q19&gt;Dynamisk!$F$40,Dynamisk!$F$40,#N/A))))-V19</f>
        <v>112.05499998237669</v>
      </c>
      <c r="X19" s="22">
        <f>(IF(AND(Q19&gt;=Dynamisk!$F$40,Q19&lt;=Dynamisk!$F$39),Q19,(IF(Q19&gt;Dynamisk!$F$39,Dynamisk!$F$39,#N/A))))-W19-V19</f>
        <v>33.934621530284915</v>
      </c>
      <c r="Y19" s="23" t="e">
        <f>(IF(AND(Q19&gt;=Dynamisk!$F$39,Q19&lt;=Dynamisk!$F$38),Q19,(IF(Q19&gt;Dynamisk!$F$38,Dynamisk!$F$38,#N/A))))-W19-V19-X19</f>
        <v>#N/A</v>
      </c>
      <c r="Z19" t="e">
        <f>IF(OR(Data_sæsontarif!D19=Dynamisk!$E$76,Data_sæsontarif!D19=Dynamisk!$E$77,Data_sæsontarif!D19=Dynamisk!$E$78,Data_sæsontarif!D19=Dynamisk!$E$79),Data_sæsontarif!M19,#N/A)</f>
        <v>#N/A</v>
      </c>
      <c r="AA19" t="e">
        <f>IF(OR(Data_sæsontarif!D19=Dynamisk!$E$72,Data_sæsontarif!D19=Dynamisk!$E$73,Data_sæsontarif!D19=Dynamisk!$E$74,Data_sæsontarif!D19=Dynamisk!$E$75),Data_sæsontarif!M19,#N/A)</f>
        <v>#N/A</v>
      </c>
      <c r="AB19">
        <f>IF(OR(Data_sæsontarif!D19=Dynamisk!$E$68,Data_sæsontarif!D19=Dynamisk!$E$69,Data_sæsontarif!D19=Dynamisk!$E$70,Data_sæsontarif!D19=Dynamisk!$E$71),Data_sæsontarif!M19,#N/A)</f>
        <v>186.44637949178025</v>
      </c>
    </row>
    <row r="20" spans="1:28" x14ac:dyDescent="0.15">
      <c r="A20">
        <v>14</v>
      </c>
      <c r="B20">
        <v>14</v>
      </c>
      <c r="C20" t="s">
        <v>69</v>
      </c>
      <c r="D20" t="str">
        <f t="shared" si="5"/>
        <v>01</v>
      </c>
      <c r="E20" s="1">
        <v>3.3374999999999999</v>
      </c>
      <c r="F20" s="2">
        <f t="shared" si="0"/>
        <v>13.6625</v>
      </c>
      <c r="G20" s="1">
        <f>Dynamisk!$C$14</f>
        <v>27.397260273972602</v>
      </c>
      <c r="H20" s="1">
        <f t="shared" si="1"/>
        <v>1.1415525114155252</v>
      </c>
      <c r="I20" s="2">
        <f>Dynamisk!$C$15</f>
        <v>34.246575342465754</v>
      </c>
      <c r="J20" s="2">
        <f>F20/$F$4*Dynamisk!$C$16</f>
        <v>164.62186297828009</v>
      </c>
      <c r="K20" s="2">
        <f t="shared" si="2"/>
        <v>6.8592442907616702</v>
      </c>
      <c r="L20" s="2">
        <f>F20/$F$4*Dynamisk!$C$17</f>
        <v>205.77732872285011</v>
      </c>
      <c r="M20" s="2">
        <f>(F20/$F$4)*Dynamisk!$C$16+G20</f>
        <v>192.01912325225268</v>
      </c>
      <c r="N20" s="2">
        <f>Dynamisk!$C$20/365</f>
        <v>34.246575342465754</v>
      </c>
      <c r="O20" s="2">
        <f t="shared" si="3"/>
        <v>1.4269406392694064</v>
      </c>
      <c r="P20" s="2">
        <f>(F20/$F$4)*Dynamisk!$C$16+G20</f>
        <v>192.01912325225268</v>
      </c>
      <c r="Q20" s="2">
        <f t="shared" si="4"/>
        <v>226.26569859471846</v>
      </c>
      <c r="R20" s="17" t="e">
        <f>IF(P20&lt;=Dynamisk!$F$51,Data_kronologisk!P20,#N/A)</f>
        <v>#N/A</v>
      </c>
      <c r="S20" s="22" t="e">
        <f>IF(AND(P20&gt;=Dynamisk!$F$51,P20&lt;=Dynamisk!$F$50),P20,#N/A)</f>
        <v>#N/A</v>
      </c>
      <c r="T20" s="22">
        <f>IF(AND(P20&gt;=Dynamisk!$F$50,P20&lt;=Dynamisk!$F$49),P20,#N/A)</f>
        <v>192.01912325225268</v>
      </c>
      <c r="U20" s="23" t="e">
        <f>IF(P20&gt;=Dynamisk!$F$49,P20,#N/A)</f>
        <v>#N/A</v>
      </c>
      <c r="V20" s="17">
        <f>IF(Q20&gt;=Dynamisk!$F$41,Dynamisk!$F$41,Q20)</f>
        <v>74.703333321584452</v>
      </c>
      <c r="W20" s="22">
        <f>(IF(AND(Q20&gt;=Dynamisk!$F$41,Q20&lt;=Dynamisk!$F$40),Q20,(IF(Q20&gt;Dynamisk!$F$40,Dynamisk!$F$40,#N/A))))-V20</f>
        <v>112.05499998237669</v>
      </c>
      <c r="X20" s="22">
        <f>(IF(AND(Q20&gt;=Dynamisk!$F$40,Q20&lt;=Dynamisk!$F$39),Q20,(IF(Q20&gt;Dynamisk!$F$39,Dynamisk!$F$39,#N/A))))-W20-V20</f>
        <v>39.507365290757321</v>
      </c>
      <c r="Y20" s="23" t="e">
        <f>(IF(AND(Q20&gt;=Dynamisk!$F$39,Q20&lt;=Dynamisk!$F$38),Q20,(IF(Q20&gt;Dynamisk!$F$38,Dynamisk!$F$38,#N/A))))-W20-V20-X20</f>
        <v>#N/A</v>
      </c>
      <c r="Z20" t="e">
        <f>IF(OR(Data_sæsontarif!D20=Dynamisk!$E$76,Data_sæsontarif!D20=Dynamisk!$E$77,Data_sæsontarif!D20=Dynamisk!$E$78,Data_sæsontarif!D20=Dynamisk!$E$79),Data_sæsontarif!M20,#N/A)</f>
        <v>#N/A</v>
      </c>
      <c r="AA20" t="e">
        <f>IF(OR(Data_sæsontarif!D20=Dynamisk!$E$72,Data_sæsontarif!D20=Dynamisk!$E$73,Data_sæsontarif!D20=Dynamisk!$E$74,Data_sæsontarif!D20=Dynamisk!$E$75),Data_sæsontarif!M20,#N/A)</f>
        <v>#N/A</v>
      </c>
      <c r="AB20">
        <f>IF(OR(Data_sæsontarif!D20=Dynamisk!$E$68,Data_sæsontarif!D20=Dynamisk!$E$69,Data_sæsontarif!D20=Dynamisk!$E$70,Data_sæsontarif!D20=Dynamisk!$E$71),Data_sæsontarif!M20,#N/A)</f>
        <v>192.01912325225268</v>
      </c>
    </row>
    <row r="21" spans="1:28" x14ac:dyDescent="0.15">
      <c r="A21">
        <v>15</v>
      </c>
      <c r="B21">
        <v>15</v>
      </c>
      <c r="C21" t="s">
        <v>70</v>
      </c>
      <c r="D21" t="str">
        <f t="shared" si="5"/>
        <v>01</v>
      </c>
      <c r="E21" s="1">
        <v>1.0708333333333331</v>
      </c>
      <c r="F21" s="2">
        <f t="shared" si="0"/>
        <v>15.929166666666667</v>
      </c>
      <c r="G21" s="1">
        <f>Dynamisk!$C$14</f>
        <v>27.397260273972602</v>
      </c>
      <c r="H21" s="1">
        <f t="shared" si="1"/>
        <v>1.1415525114155252</v>
      </c>
      <c r="I21" s="2">
        <f>Dynamisk!$C$15</f>
        <v>34.246575342465754</v>
      </c>
      <c r="J21" s="2">
        <f>F21/$F$4*Dynamisk!$C$16</f>
        <v>191.93332789446927</v>
      </c>
      <c r="K21" s="2">
        <f t="shared" si="2"/>
        <v>7.997221995602886</v>
      </c>
      <c r="L21" s="2">
        <f>F21/$F$4*Dynamisk!$C$17</f>
        <v>239.91665986808661</v>
      </c>
      <c r="M21" s="2">
        <f>(F21/$F$4)*Dynamisk!$C$16+G21</f>
        <v>219.33058816844186</v>
      </c>
      <c r="N21" s="2">
        <f>Dynamisk!$C$20/365</f>
        <v>34.246575342465754</v>
      </c>
      <c r="O21" s="2">
        <f t="shared" si="3"/>
        <v>1.4269406392694064</v>
      </c>
      <c r="P21" s="2">
        <f>(F21/$F$4)*Dynamisk!$C$16+G21</f>
        <v>219.33058816844186</v>
      </c>
      <c r="Q21" s="2">
        <f t="shared" si="4"/>
        <v>253.57716351090764</v>
      </c>
      <c r="R21" s="17" t="e">
        <f>IF(P21&lt;=Dynamisk!$F$51,Data_kronologisk!P21,#N/A)</f>
        <v>#N/A</v>
      </c>
      <c r="S21" s="22" t="e">
        <f>IF(AND(P21&gt;=Dynamisk!$F$51,P21&lt;=Dynamisk!$F$50),P21,#N/A)</f>
        <v>#N/A</v>
      </c>
      <c r="T21" s="22">
        <f>IF(AND(P21&gt;=Dynamisk!$F$50,P21&lt;=Dynamisk!$F$49),P21,#N/A)</f>
        <v>219.33058816844186</v>
      </c>
      <c r="U21" s="23" t="e">
        <f>IF(P21&gt;=Dynamisk!$F$49,P21,#N/A)</f>
        <v>#N/A</v>
      </c>
      <c r="V21" s="17">
        <f>IF(Q21&gt;=Dynamisk!$F$41,Dynamisk!$F$41,Q21)</f>
        <v>74.703333321584452</v>
      </c>
      <c r="W21" s="22">
        <f>(IF(AND(Q21&gt;=Dynamisk!$F$41,Q21&lt;=Dynamisk!$F$40),Q21,(IF(Q21&gt;Dynamisk!$F$40,Dynamisk!$F$40,#N/A))))-V21</f>
        <v>112.05499998237669</v>
      </c>
      <c r="X21" s="22">
        <f>(IF(AND(Q21&gt;=Dynamisk!$F$40,Q21&lt;=Dynamisk!$F$39),Q21,(IF(Q21&gt;Dynamisk!$F$39,Dynamisk!$F$39,#N/A))))-W21-V21</f>
        <v>66.818830206946487</v>
      </c>
      <c r="Y21" s="23" t="e">
        <f>(IF(AND(Q21&gt;=Dynamisk!$F$39,Q21&lt;=Dynamisk!$F$38),Q21,(IF(Q21&gt;Dynamisk!$F$38,Dynamisk!$F$38,#N/A))))-W21-V21-X21</f>
        <v>#N/A</v>
      </c>
      <c r="Z21" t="e">
        <f>IF(OR(Data_sæsontarif!D21=Dynamisk!$E$76,Data_sæsontarif!D21=Dynamisk!$E$77,Data_sæsontarif!D21=Dynamisk!$E$78,Data_sæsontarif!D21=Dynamisk!$E$79),Data_sæsontarif!M21,#N/A)</f>
        <v>#N/A</v>
      </c>
      <c r="AA21" t="e">
        <f>IF(OR(Data_sæsontarif!D21=Dynamisk!$E$72,Data_sæsontarif!D21=Dynamisk!$E$73,Data_sæsontarif!D21=Dynamisk!$E$74,Data_sæsontarif!D21=Dynamisk!$E$75),Data_sæsontarif!M21,#N/A)</f>
        <v>#N/A</v>
      </c>
      <c r="AB21">
        <f>IF(OR(Data_sæsontarif!D21=Dynamisk!$E$68,Data_sæsontarif!D21=Dynamisk!$E$69,Data_sæsontarif!D21=Dynamisk!$E$70,Data_sæsontarif!D21=Dynamisk!$E$71),Data_sæsontarif!M21,#N/A)</f>
        <v>219.33058816844186</v>
      </c>
    </row>
    <row r="22" spans="1:28" x14ac:dyDescent="0.15">
      <c r="A22">
        <v>16</v>
      </c>
      <c r="B22">
        <v>16</v>
      </c>
      <c r="C22" t="s">
        <v>71</v>
      </c>
      <c r="D22" t="str">
        <f t="shared" si="5"/>
        <v>01</v>
      </c>
      <c r="E22" s="1">
        <v>-0.62499999999999967</v>
      </c>
      <c r="F22" s="2">
        <f t="shared" si="0"/>
        <v>17.625</v>
      </c>
      <c r="G22" s="1">
        <f>Dynamisk!$C$14</f>
        <v>27.397260273972602</v>
      </c>
      <c r="H22" s="1">
        <f t="shared" si="1"/>
        <v>1.1415525114155252</v>
      </c>
      <c r="I22" s="2">
        <f>Dynamisk!$C$15</f>
        <v>34.246575342465754</v>
      </c>
      <c r="J22" s="2">
        <f>F22/$F$4*Dynamisk!$C$16</f>
        <v>212.36672168286819</v>
      </c>
      <c r="K22" s="2">
        <f t="shared" si="2"/>
        <v>8.8486134034528412</v>
      </c>
      <c r="L22" s="2">
        <f>F22/$F$4*Dynamisk!$C$17</f>
        <v>265.45840210358523</v>
      </c>
      <c r="M22" s="2">
        <f>(F22/$F$4)*Dynamisk!$C$16+G22</f>
        <v>239.76398195684078</v>
      </c>
      <c r="N22" s="2">
        <f>Dynamisk!$C$20/365</f>
        <v>34.246575342465754</v>
      </c>
      <c r="O22" s="2">
        <f t="shared" si="3"/>
        <v>1.4269406392694064</v>
      </c>
      <c r="P22" s="2">
        <f>(F22/$F$4)*Dynamisk!$C$16+G22</f>
        <v>239.76398195684078</v>
      </c>
      <c r="Q22" s="2">
        <f t="shared" si="4"/>
        <v>274.01055729930658</v>
      </c>
      <c r="R22" s="17" t="e">
        <f>IF(P22&lt;=Dynamisk!$F$51,Data_kronologisk!P22,#N/A)</f>
        <v>#N/A</v>
      </c>
      <c r="S22" s="22" t="e">
        <f>IF(AND(P22&gt;=Dynamisk!$F$51,P22&lt;=Dynamisk!$F$50),P22,#N/A)</f>
        <v>#N/A</v>
      </c>
      <c r="T22" s="22">
        <f>IF(AND(P22&gt;=Dynamisk!$F$50,P22&lt;=Dynamisk!$F$49),P22,#N/A)</f>
        <v>239.76398195684078</v>
      </c>
      <c r="U22" s="23" t="e">
        <f>IF(P22&gt;=Dynamisk!$F$49,P22,#N/A)</f>
        <v>#N/A</v>
      </c>
      <c r="V22" s="17">
        <f>IF(Q22&gt;=Dynamisk!$F$41,Dynamisk!$F$41,Q22)</f>
        <v>74.703333321584452</v>
      </c>
      <c r="W22" s="22">
        <f>(IF(AND(Q22&gt;=Dynamisk!$F$41,Q22&lt;=Dynamisk!$F$40),Q22,(IF(Q22&gt;Dynamisk!$F$40,Dynamisk!$F$40,#N/A))))-V22</f>
        <v>112.05499998237669</v>
      </c>
      <c r="X22" s="22">
        <f>(IF(AND(Q22&gt;=Dynamisk!$F$40,Q22&lt;=Dynamisk!$F$39),Q22,(IF(Q22&gt;Dynamisk!$F$39,Dynamisk!$F$39,#N/A))))-W22-V22</f>
        <v>87.25222399534546</v>
      </c>
      <c r="Y22" s="23" t="e">
        <f>(IF(AND(Q22&gt;=Dynamisk!$F$39,Q22&lt;=Dynamisk!$F$38),Q22,(IF(Q22&gt;Dynamisk!$F$38,Dynamisk!$F$38,#N/A))))-W22-V22-X22</f>
        <v>#N/A</v>
      </c>
      <c r="Z22" t="e">
        <f>IF(OR(Data_sæsontarif!D22=Dynamisk!$E$76,Data_sæsontarif!D22=Dynamisk!$E$77,Data_sæsontarif!D22=Dynamisk!$E$78,Data_sæsontarif!D22=Dynamisk!$E$79),Data_sæsontarif!M22,#N/A)</f>
        <v>#N/A</v>
      </c>
      <c r="AA22" t="e">
        <f>IF(OR(Data_sæsontarif!D22=Dynamisk!$E$72,Data_sæsontarif!D22=Dynamisk!$E$73,Data_sæsontarif!D22=Dynamisk!$E$74,Data_sæsontarif!D22=Dynamisk!$E$75),Data_sæsontarif!M22,#N/A)</f>
        <v>#N/A</v>
      </c>
      <c r="AB22">
        <f>IF(OR(Data_sæsontarif!D22=Dynamisk!$E$68,Data_sæsontarif!D22=Dynamisk!$E$69,Data_sæsontarif!D22=Dynamisk!$E$70,Data_sæsontarif!D22=Dynamisk!$E$71),Data_sæsontarif!M22,#N/A)</f>
        <v>239.76398195684078</v>
      </c>
    </row>
    <row r="23" spans="1:28" x14ac:dyDescent="0.15">
      <c r="A23">
        <v>17</v>
      </c>
      <c r="B23">
        <v>17</v>
      </c>
      <c r="C23" t="s">
        <v>72</v>
      </c>
      <c r="D23" t="str">
        <f t="shared" si="5"/>
        <v>01</v>
      </c>
      <c r="E23" s="1">
        <v>-1.2500000000000016E-2</v>
      </c>
      <c r="F23" s="2">
        <f t="shared" si="0"/>
        <v>17.012499999999999</v>
      </c>
      <c r="G23" s="1">
        <f>Dynamisk!$C$14</f>
        <v>27.397260273972602</v>
      </c>
      <c r="H23" s="1">
        <f t="shared" si="1"/>
        <v>1.1415525114155252</v>
      </c>
      <c r="I23" s="2">
        <f>Dynamisk!$C$15</f>
        <v>34.246575342465754</v>
      </c>
      <c r="J23" s="2">
        <f>F23/$F$4*Dynamisk!$C$16</f>
        <v>204.98660156764794</v>
      </c>
      <c r="K23" s="2">
        <f t="shared" si="2"/>
        <v>8.541108398651998</v>
      </c>
      <c r="L23" s="2">
        <f>F23/$F$4*Dynamisk!$C$17</f>
        <v>256.23325195955994</v>
      </c>
      <c r="M23" s="2">
        <f>(F23/$F$4)*Dynamisk!$C$16+G23</f>
        <v>232.38386184162053</v>
      </c>
      <c r="N23" s="2">
        <f>Dynamisk!$C$20/365</f>
        <v>34.246575342465754</v>
      </c>
      <c r="O23" s="2">
        <f t="shared" si="3"/>
        <v>1.4269406392694064</v>
      </c>
      <c r="P23" s="2">
        <f>(F23/$F$4)*Dynamisk!$C$16+G23</f>
        <v>232.38386184162053</v>
      </c>
      <c r="Q23" s="2">
        <f t="shared" si="4"/>
        <v>266.6304371840863</v>
      </c>
      <c r="R23" s="17" t="e">
        <f>IF(P23&lt;=Dynamisk!$F$51,Data_kronologisk!P23,#N/A)</f>
        <v>#N/A</v>
      </c>
      <c r="S23" s="22" t="e">
        <f>IF(AND(P23&gt;=Dynamisk!$F$51,P23&lt;=Dynamisk!$F$50),P23,#N/A)</f>
        <v>#N/A</v>
      </c>
      <c r="T23" s="22">
        <f>IF(AND(P23&gt;=Dynamisk!$F$50,P23&lt;=Dynamisk!$F$49),P23,#N/A)</f>
        <v>232.38386184162053</v>
      </c>
      <c r="U23" s="23" t="e">
        <f>IF(P23&gt;=Dynamisk!$F$49,P23,#N/A)</f>
        <v>#N/A</v>
      </c>
      <c r="V23" s="17">
        <f>IF(Q23&gt;=Dynamisk!$F$41,Dynamisk!$F$41,Q23)</f>
        <v>74.703333321584452</v>
      </c>
      <c r="W23" s="22">
        <f>(IF(AND(Q23&gt;=Dynamisk!$F$41,Q23&lt;=Dynamisk!$F$40),Q23,(IF(Q23&gt;Dynamisk!$F$40,Dynamisk!$F$40,#N/A))))-V23</f>
        <v>112.05499998237669</v>
      </c>
      <c r="X23" s="22">
        <f>(IF(AND(Q23&gt;=Dynamisk!$F$40,Q23&lt;=Dynamisk!$F$39),Q23,(IF(Q23&gt;Dynamisk!$F$39,Dynamisk!$F$39,#N/A))))-W23-V23</f>
        <v>79.872103880125181</v>
      </c>
      <c r="Y23" s="23" t="e">
        <f>(IF(AND(Q23&gt;=Dynamisk!$F$39,Q23&lt;=Dynamisk!$F$38),Q23,(IF(Q23&gt;Dynamisk!$F$38,Dynamisk!$F$38,#N/A))))-W23-V23-X23</f>
        <v>#N/A</v>
      </c>
      <c r="Z23" t="e">
        <f>IF(OR(Data_sæsontarif!D23=Dynamisk!$E$76,Data_sæsontarif!D23=Dynamisk!$E$77,Data_sæsontarif!D23=Dynamisk!$E$78,Data_sæsontarif!D23=Dynamisk!$E$79),Data_sæsontarif!M23,#N/A)</f>
        <v>#N/A</v>
      </c>
      <c r="AA23" t="e">
        <f>IF(OR(Data_sæsontarif!D23=Dynamisk!$E$72,Data_sæsontarif!D23=Dynamisk!$E$73,Data_sæsontarif!D23=Dynamisk!$E$74,Data_sæsontarif!D23=Dynamisk!$E$75),Data_sæsontarif!M23,#N/A)</f>
        <v>#N/A</v>
      </c>
      <c r="AB23">
        <f>IF(OR(Data_sæsontarif!D23=Dynamisk!$E$68,Data_sæsontarif!D23=Dynamisk!$E$69,Data_sæsontarif!D23=Dynamisk!$E$70,Data_sæsontarif!D23=Dynamisk!$E$71),Data_sæsontarif!M23,#N/A)</f>
        <v>232.38386184162053</v>
      </c>
    </row>
    <row r="24" spans="1:28" x14ac:dyDescent="0.15">
      <c r="A24">
        <v>18</v>
      </c>
      <c r="B24">
        <v>18</v>
      </c>
      <c r="C24" t="s">
        <v>73</v>
      </c>
      <c r="D24" t="str">
        <f t="shared" si="5"/>
        <v>01</v>
      </c>
      <c r="E24" s="1">
        <v>1.8624999999999998</v>
      </c>
      <c r="F24" s="2">
        <f t="shared" si="0"/>
        <v>15.137499999999999</v>
      </c>
      <c r="G24" s="1">
        <f>Dynamisk!$C$14</f>
        <v>27.397260273972602</v>
      </c>
      <c r="H24" s="1">
        <f t="shared" si="1"/>
        <v>1.1415525114155252</v>
      </c>
      <c r="I24" s="2">
        <f>Dynamisk!$C$15</f>
        <v>34.246575342465754</v>
      </c>
      <c r="J24" s="2">
        <f>F24/$F$4*Dynamisk!$C$16</f>
        <v>182.39439713330026</v>
      </c>
      <c r="K24" s="2">
        <f t="shared" si="2"/>
        <v>7.5997665472208444</v>
      </c>
      <c r="L24" s="2">
        <f>F24/$F$4*Dynamisk!$C$17</f>
        <v>227.99299641662535</v>
      </c>
      <c r="M24" s="2">
        <f>(F24/$F$4)*Dynamisk!$C$16+G24</f>
        <v>209.79165740727285</v>
      </c>
      <c r="N24" s="2">
        <f>Dynamisk!$C$20/365</f>
        <v>34.246575342465754</v>
      </c>
      <c r="O24" s="2">
        <f t="shared" si="3"/>
        <v>1.4269406392694064</v>
      </c>
      <c r="P24" s="2">
        <f>(F24/$F$4)*Dynamisk!$C$16+G24</f>
        <v>209.79165740727285</v>
      </c>
      <c r="Q24" s="2">
        <f t="shared" si="4"/>
        <v>244.03823274973865</v>
      </c>
      <c r="R24" s="17" t="e">
        <f>IF(P24&lt;=Dynamisk!$F$51,Data_kronologisk!P24,#N/A)</f>
        <v>#N/A</v>
      </c>
      <c r="S24" s="22" t="e">
        <f>IF(AND(P24&gt;=Dynamisk!$F$51,P24&lt;=Dynamisk!$F$50),P24,#N/A)</f>
        <v>#N/A</v>
      </c>
      <c r="T24" s="22">
        <f>IF(AND(P24&gt;=Dynamisk!$F$50,P24&lt;=Dynamisk!$F$49),P24,#N/A)</f>
        <v>209.79165740727285</v>
      </c>
      <c r="U24" s="23" t="e">
        <f>IF(P24&gt;=Dynamisk!$F$49,P24,#N/A)</f>
        <v>#N/A</v>
      </c>
      <c r="V24" s="17">
        <f>IF(Q24&gt;=Dynamisk!$F$41,Dynamisk!$F$41,Q24)</f>
        <v>74.703333321584452</v>
      </c>
      <c r="W24" s="22">
        <f>(IF(AND(Q24&gt;=Dynamisk!$F$41,Q24&lt;=Dynamisk!$F$40),Q24,(IF(Q24&gt;Dynamisk!$F$40,Dynamisk!$F$40,#N/A))))-V24</f>
        <v>112.05499998237669</v>
      </c>
      <c r="X24" s="22">
        <f>(IF(AND(Q24&gt;=Dynamisk!$F$40,Q24&lt;=Dynamisk!$F$39),Q24,(IF(Q24&gt;Dynamisk!$F$39,Dynamisk!$F$39,#N/A))))-W24-V24</f>
        <v>57.279899445777531</v>
      </c>
      <c r="Y24" s="23" t="e">
        <f>(IF(AND(Q24&gt;=Dynamisk!$F$39,Q24&lt;=Dynamisk!$F$38),Q24,(IF(Q24&gt;Dynamisk!$F$38,Dynamisk!$F$38,#N/A))))-W24-V24-X24</f>
        <v>#N/A</v>
      </c>
      <c r="Z24" t="e">
        <f>IF(OR(Data_sæsontarif!D24=Dynamisk!$E$76,Data_sæsontarif!D24=Dynamisk!$E$77,Data_sæsontarif!D24=Dynamisk!$E$78,Data_sæsontarif!D24=Dynamisk!$E$79),Data_sæsontarif!M24,#N/A)</f>
        <v>#N/A</v>
      </c>
      <c r="AA24" t="e">
        <f>IF(OR(Data_sæsontarif!D24=Dynamisk!$E$72,Data_sæsontarif!D24=Dynamisk!$E$73,Data_sæsontarif!D24=Dynamisk!$E$74,Data_sæsontarif!D24=Dynamisk!$E$75),Data_sæsontarif!M24,#N/A)</f>
        <v>#N/A</v>
      </c>
      <c r="AB24">
        <f>IF(OR(Data_sæsontarif!D24=Dynamisk!$E$68,Data_sæsontarif!D24=Dynamisk!$E$69,Data_sæsontarif!D24=Dynamisk!$E$70,Data_sæsontarif!D24=Dynamisk!$E$71),Data_sæsontarif!M24,#N/A)</f>
        <v>209.79165740727285</v>
      </c>
    </row>
    <row r="25" spans="1:28" x14ac:dyDescent="0.15">
      <c r="A25">
        <v>19</v>
      </c>
      <c r="B25">
        <v>19</v>
      </c>
      <c r="C25" t="s">
        <v>74</v>
      </c>
      <c r="D25" t="str">
        <f t="shared" si="5"/>
        <v>01</v>
      </c>
      <c r="E25" s="1">
        <v>1.9708333333333332</v>
      </c>
      <c r="F25" s="2">
        <f t="shared" si="0"/>
        <v>15.029166666666667</v>
      </c>
      <c r="G25" s="1">
        <f>Dynamisk!$C$14</f>
        <v>27.397260273972602</v>
      </c>
      <c r="H25" s="1">
        <f t="shared" si="1"/>
        <v>1.1415525114155252</v>
      </c>
      <c r="I25" s="2">
        <f>Dynamisk!$C$15</f>
        <v>34.246575342465754</v>
      </c>
      <c r="J25" s="2">
        <f>F25/$F$4*Dynamisk!$C$16</f>
        <v>181.0890697659824</v>
      </c>
      <c r="K25" s="2">
        <f t="shared" si="2"/>
        <v>7.5453779069159337</v>
      </c>
      <c r="L25" s="2">
        <f>F25/$F$4*Dynamisk!$C$17</f>
        <v>226.36133720747802</v>
      </c>
      <c r="M25" s="2">
        <f>(F25/$F$4)*Dynamisk!$C$16+G25</f>
        <v>208.48633003995499</v>
      </c>
      <c r="N25" s="2">
        <f>Dynamisk!$C$20/365</f>
        <v>34.246575342465754</v>
      </c>
      <c r="O25" s="2">
        <f t="shared" si="3"/>
        <v>1.4269406392694064</v>
      </c>
      <c r="P25" s="2">
        <f>(F25/$F$4)*Dynamisk!$C$16+G25</f>
        <v>208.48633003995499</v>
      </c>
      <c r="Q25" s="2">
        <f t="shared" si="4"/>
        <v>242.73290538242077</v>
      </c>
      <c r="R25" s="17" t="e">
        <f>IF(P25&lt;=Dynamisk!$F$51,Data_kronologisk!P25,#N/A)</f>
        <v>#N/A</v>
      </c>
      <c r="S25" s="22" t="e">
        <f>IF(AND(P25&gt;=Dynamisk!$F$51,P25&lt;=Dynamisk!$F$50),P25,#N/A)</f>
        <v>#N/A</v>
      </c>
      <c r="T25" s="22">
        <f>IF(AND(P25&gt;=Dynamisk!$F$50,P25&lt;=Dynamisk!$F$49),P25,#N/A)</f>
        <v>208.48633003995499</v>
      </c>
      <c r="U25" s="23" t="e">
        <f>IF(P25&gt;=Dynamisk!$F$49,P25,#N/A)</f>
        <v>#N/A</v>
      </c>
      <c r="V25" s="17">
        <f>IF(Q25&gt;=Dynamisk!$F$41,Dynamisk!$F$41,Q25)</f>
        <v>74.703333321584452</v>
      </c>
      <c r="W25" s="22">
        <f>(IF(AND(Q25&gt;=Dynamisk!$F$41,Q25&lt;=Dynamisk!$F$40),Q25,(IF(Q25&gt;Dynamisk!$F$40,Dynamisk!$F$40,#N/A))))-V25</f>
        <v>112.05499998237669</v>
      </c>
      <c r="X25" s="22">
        <f>(IF(AND(Q25&gt;=Dynamisk!$F$40,Q25&lt;=Dynamisk!$F$39),Q25,(IF(Q25&gt;Dynamisk!$F$39,Dynamisk!$F$39,#N/A))))-W25-V25</f>
        <v>55.974572078459644</v>
      </c>
      <c r="Y25" s="23" t="e">
        <f>(IF(AND(Q25&gt;=Dynamisk!$F$39,Q25&lt;=Dynamisk!$F$38),Q25,(IF(Q25&gt;Dynamisk!$F$38,Dynamisk!$F$38,#N/A))))-W25-V25-X25</f>
        <v>#N/A</v>
      </c>
      <c r="Z25" t="e">
        <f>IF(OR(Data_sæsontarif!D25=Dynamisk!$E$76,Data_sæsontarif!D25=Dynamisk!$E$77,Data_sæsontarif!D25=Dynamisk!$E$78,Data_sæsontarif!D25=Dynamisk!$E$79),Data_sæsontarif!M25,#N/A)</f>
        <v>#N/A</v>
      </c>
      <c r="AA25" t="e">
        <f>IF(OR(Data_sæsontarif!D25=Dynamisk!$E$72,Data_sæsontarif!D25=Dynamisk!$E$73,Data_sæsontarif!D25=Dynamisk!$E$74,Data_sæsontarif!D25=Dynamisk!$E$75),Data_sæsontarif!M25,#N/A)</f>
        <v>#N/A</v>
      </c>
      <c r="AB25">
        <f>IF(OR(Data_sæsontarif!D25=Dynamisk!$E$68,Data_sæsontarif!D25=Dynamisk!$E$69,Data_sæsontarif!D25=Dynamisk!$E$70,Data_sæsontarif!D25=Dynamisk!$E$71),Data_sæsontarif!M25,#N/A)</f>
        <v>208.48633003995499</v>
      </c>
    </row>
    <row r="26" spans="1:28" x14ac:dyDescent="0.15">
      <c r="A26">
        <v>20</v>
      </c>
      <c r="B26">
        <v>20</v>
      </c>
      <c r="C26" t="s">
        <v>75</v>
      </c>
      <c r="D26" t="str">
        <f t="shared" si="5"/>
        <v>01</v>
      </c>
      <c r="E26" s="1">
        <v>3.6750000000000007</v>
      </c>
      <c r="F26" s="2">
        <f t="shared" si="0"/>
        <v>13.324999999999999</v>
      </c>
      <c r="G26" s="1">
        <f>Dynamisk!$C$14</f>
        <v>27.397260273972602</v>
      </c>
      <c r="H26" s="1">
        <f t="shared" si="1"/>
        <v>1.1415525114155252</v>
      </c>
      <c r="I26" s="2">
        <f>Dynamisk!$C$15</f>
        <v>34.246575342465754</v>
      </c>
      <c r="J26" s="2">
        <f>F26/$F$4*Dynamisk!$C$16</f>
        <v>160.5552661800975</v>
      </c>
      <c r="K26" s="2">
        <f t="shared" si="2"/>
        <v>6.6898027575040624</v>
      </c>
      <c r="L26" s="2">
        <f>F26/$F$4*Dynamisk!$C$17</f>
        <v>200.69408272512189</v>
      </c>
      <c r="M26" s="2">
        <f>(F26/$F$4)*Dynamisk!$C$16+G26</f>
        <v>187.9525264540701</v>
      </c>
      <c r="N26" s="2">
        <f>Dynamisk!$C$20/365</f>
        <v>34.246575342465754</v>
      </c>
      <c r="O26" s="2">
        <f t="shared" si="3"/>
        <v>1.4269406392694064</v>
      </c>
      <c r="P26" s="2">
        <f>(F26/$F$4)*Dynamisk!$C$16+G26</f>
        <v>187.9525264540701</v>
      </c>
      <c r="Q26" s="2">
        <f t="shared" si="4"/>
        <v>222.19910179653587</v>
      </c>
      <c r="R26" s="17" t="e">
        <f>IF(P26&lt;=Dynamisk!$F$51,Data_kronologisk!P26,#N/A)</f>
        <v>#N/A</v>
      </c>
      <c r="S26" s="22" t="e">
        <f>IF(AND(P26&gt;=Dynamisk!$F$51,P26&lt;=Dynamisk!$F$50),P26,#N/A)</f>
        <v>#N/A</v>
      </c>
      <c r="T26" s="22">
        <f>IF(AND(P26&gt;=Dynamisk!$F$50,P26&lt;=Dynamisk!$F$49),P26,#N/A)</f>
        <v>187.9525264540701</v>
      </c>
      <c r="U26" s="23" t="e">
        <f>IF(P26&gt;=Dynamisk!$F$49,P26,#N/A)</f>
        <v>#N/A</v>
      </c>
      <c r="V26" s="17">
        <f>IF(Q26&gt;=Dynamisk!$F$41,Dynamisk!$F$41,Q26)</f>
        <v>74.703333321584452</v>
      </c>
      <c r="W26" s="22">
        <f>(IF(AND(Q26&gt;=Dynamisk!$F$41,Q26&lt;=Dynamisk!$F$40),Q26,(IF(Q26&gt;Dynamisk!$F$40,Dynamisk!$F$40,#N/A))))-V26</f>
        <v>112.05499998237669</v>
      </c>
      <c r="X26" s="22">
        <f>(IF(AND(Q26&gt;=Dynamisk!$F$40,Q26&lt;=Dynamisk!$F$39),Q26,(IF(Q26&gt;Dynamisk!$F$39,Dynamisk!$F$39,#N/A))))-W26-V26</f>
        <v>35.440768492574733</v>
      </c>
      <c r="Y26" s="23" t="e">
        <f>(IF(AND(Q26&gt;=Dynamisk!$F$39,Q26&lt;=Dynamisk!$F$38),Q26,(IF(Q26&gt;Dynamisk!$F$38,Dynamisk!$F$38,#N/A))))-W26-V26-X26</f>
        <v>#N/A</v>
      </c>
      <c r="Z26" t="e">
        <f>IF(OR(Data_sæsontarif!D26=Dynamisk!$E$76,Data_sæsontarif!D26=Dynamisk!$E$77,Data_sæsontarif!D26=Dynamisk!$E$78,Data_sæsontarif!D26=Dynamisk!$E$79),Data_sæsontarif!M26,#N/A)</f>
        <v>#N/A</v>
      </c>
      <c r="AA26" t="e">
        <f>IF(OR(Data_sæsontarif!D26=Dynamisk!$E$72,Data_sæsontarif!D26=Dynamisk!$E$73,Data_sæsontarif!D26=Dynamisk!$E$74,Data_sæsontarif!D26=Dynamisk!$E$75),Data_sæsontarif!M26,#N/A)</f>
        <v>#N/A</v>
      </c>
      <c r="AB26">
        <f>IF(OR(Data_sæsontarif!D26=Dynamisk!$E$68,Data_sæsontarif!D26=Dynamisk!$E$69,Data_sæsontarif!D26=Dynamisk!$E$70,Data_sæsontarif!D26=Dynamisk!$E$71),Data_sæsontarif!M26,#N/A)</f>
        <v>187.9525264540701</v>
      </c>
    </row>
    <row r="27" spans="1:28" x14ac:dyDescent="0.15">
      <c r="A27">
        <v>21</v>
      </c>
      <c r="B27">
        <v>21</v>
      </c>
      <c r="C27" t="s">
        <v>76</v>
      </c>
      <c r="D27" t="str">
        <f t="shared" si="5"/>
        <v>01</v>
      </c>
      <c r="E27" s="1">
        <v>1.3541666666666663</v>
      </c>
      <c r="F27" s="2">
        <f t="shared" si="0"/>
        <v>15.645833333333334</v>
      </c>
      <c r="G27" s="1">
        <f>Dynamisk!$C$14</f>
        <v>27.397260273972602</v>
      </c>
      <c r="H27" s="1">
        <f t="shared" si="1"/>
        <v>1.1415525114155252</v>
      </c>
      <c r="I27" s="2">
        <f>Dynamisk!$C$15</f>
        <v>34.246575342465754</v>
      </c>
      <c r="J27" s="2">
        <f>F27/$F$4*Dynamisk!$C$16</f>
        <v>188.51939477994566</v>
      </c>
      <c r="K27" s="2">
        <f t="shared" si="2"/>
        <v>7.8549747824977354</v>
      </c>
      <c r="L27" s="2">
        <f>F27/$F$4*Dynamisk!$C$17</f>
        <v>235.64924347493206</v>
      </c>
      <c r="M27" s="2">
        <f>(F27/$F$4)*Dynamisk!$C$16+G27</f>
        <v>215.91665505391825</v>
      </c>
      <c r="N27" s="2">
        <f>Dynamisk!$C$20/365</f>
        <v>34.246575342465754</v>
      </c>
      <c r="O27" s="2">
        <f t="shared" si="3"/>
        <v>1.4269406392694064</v>
      </c>
      <c r="P27" s="2">
        <f>(F27/$F$4)*Dynamisk!$C$16+G27</f>
        <v>215.91665505391825</v>
      </c>
      <c r="Q27" s="2">
        <f t="shared" si="4"/>
        <v>250.16323039638402</v>
      </c>
      <c r="R27" s="17" t="e">
        <f>IF(P27&lt;=Dynamisk!$F$51,Data_kronologisk!P27,#N/A)</f>
        <v>#N/A</v>
      </c>
      <c r="S27" s="22" t="e">
        <f>IF(AND(P27&gt;=Dynamisk!$F$51,P27&lt;=Dynamisk!$F$50),P27,#N/A)</f>
        <v>#N/A</v>
      </c>
      <c r="T27" s="22">
        <f>IF(AND(P27&gt;=Dynamisk!$F$50,P27&lt;=Dynamisk!$F$49),P27,#N/A)</f>
        <v>215.91665505391825</v>
      </c>
      <c r="U27" s="23" t="e">
        <f>IF(P27&gt;=Dynamisk!$F$49,P27,#N/A)</f>
        <v>#N/A</v>
      </c>
      <c r="V27" s="17">
        <f>IF(Q27&gt;=Dynamisk!$F$41,Dynamisk!$F$41,Q27)</f>
        <v>74.703333321584452</v>
      </c>
      <c r="W27" s="22">
        <f>(IF(AND(Q27&gt;=Dynamisk!$F$41,Q27&lt;=Dynamisk!$F$40),Q27,(IF(Q27&gt;Dynamisk!$F$40,Dynamisk!$F$40,#N/A))))-V27</f>
        <v>112.05499998237669</v>
      </c>
      <c r="X27" s="22">
        <f>(IF(AND(Q27&gt;=Dynamisk!$F$40,Q27&lt;=Dynamisk!$F$39),Q27,(IF(Q27&gt;Dynamisk!$F$39,Dynamisk!$F$39,#N/A))))-W27-V27</f>
        <v>63.404897092422871</v>
      </c>
      <c r="Y27" s="23" t="e">
        <f>(IF(AND(Q27&gt;=Dynamisk!$F$39,Q27&lt;=Dynamisk!$F$38),Q27,(IF(Q27&gt;Dynamisk!$F$38,Dynamisk!$F$38,#N/A))))-W27-V27-X27</f>
        <v>#N/A</v>
      </c>
      <c r="Z27" t="e">
        <f>IF(OR(Data_sæsontarif!D27=Dynamisk!$E$76,Data_sæsontarif!D27=Dynamisk!$E$77,Data_sæsontarif!D27=Dynamisk!$E$78,Data_sæsontarif!D27=Dynamisk!$E$79),Data_sæsontarif!M27,#N/A)</f>
        <v>#N/A</v>
      </c>
      <c r="AA27" t="e">
        <f>IF(OR(Data_sæsontarif!D27=Dynamisk!$E$72,Data_sæsontarif!D27=Dynamisk!$E$73,Data_sæsontarif!D27=Dynamisk!$E$74,Data_sæsontarif!D27=Dynamisk!$E$75),Data_sæsontarif!M27,#N/A)</f>
        <v>#N/A</v>
      </c>
      <c r="AB27">
        <f>IF(OR(Data_sæsontarif!D27=Dynamisk!$E$68,Data_sæsontarif!D27=Dynamisk!$E$69,Data_sæsontarif!D27=Dynamisk!$E$70,Data_sæsontarif!D27=Dynamisk!$E$71),Data_sæsontarif!M27,#N/A)</f>
        <v>215.91665505391825</v>
      </c>
    </row>
    <row r="28" spans="1:28" x14ac:dyDescent="0.15">
      <c r="A28">
        <v>22</v>
      </c>
      <c r="B28">
        <v>22</v>
      </c>
      <c r="C28" t="s">
        <v>77</v>
      </c>
      <c r="D28" t="str">
        <f t="shared" si="5"/>
        <v>01</v>
      </c>
      <c r="E28" s="1">
        <v>0.51249999999999996</v>
      </c>
      <c r="F28" s="2">
        <f t="shared" si="0"/>
        <v>16.487500000000001</v>
      </c>
      <c r="G28" s="1">
        <f>Dynamisk!$C$14</f>
        <v>27.397260273972602</v>
      </c>
      <c r="H28" s="1">
        <f t="shared" si="1"/>
        <v>1.1415525114155252</v>
      </c>
      <c r="I28" s="2">
        <f>Dynamisk!$C$15</f>
        <v>34.246575342465754</v>
      </c>
      <c r="J28" s="2">
        <f>F28/$F$4*Dynamisk!$C$16</f>
        <v>198.66078432603061</v>
      </c>
      <c r="K28" s="2">
        <f t="shared" si="2"/>
        <v>8.2775326802512748</v>
      </c>
      <c r="L28" s="2">
        <f>F28/$F$4*Dynamisk!$C$17</f>
        <v>248.32598040753825</v>
      </c>
      <c r="M28" s="2">
        <f>(F28/$F$4)*Dynamisk!$C$16+G28</f>
        <v>226.0580446000032</v>
      </c>
      <c r="N28" s="2">
        <f>Dynamisk!$C$20/365</f>
        <v>34.246575342465754</v>
      </c>
      <c r="O28" s="2">
        <f t="shared" si="3"/>
        <v>1.4269406392694064</v>
      </c>
      <c r="P28" s="2">
        <f>(F28/$F$4)*Dynamisk!$C$16+G28</f>
        <v>226.0580446000032</v>
      </c>
      <c r="Q28" s="2">
        <f t="shared" si="4"/>
        <v>260.30461994246895</v>
      </c>
      <c r="R28" s="17" t="e">
        <f>IF(P28&lt;=Dynamisk!$F$51,Data_kronologisk!P28,#N/A)</f>
        <v>#N/A</v>
      </c>
      <c r="S28" s="22" t="e">
        <f>IF(AND(P28&gt;=Dynamisk!$F$51,P28&lt;=Dynamisk!$F$50),P28,#N/A)</f>
        <v>#N/A</v>
      </c>
      <c r="T28" s="22">
        <f>IF(AND(P28&gt;=Dynamisk!$F$50,P28&lt;=Dynamisk!$F$49),P28,#N/A)</f>
        <v>226.0580446000032</v>
      </c>
      <c r="U28" s="23" t="e">
        <f>IF(P28&gt;=Dynamisk!$F$49,P28,#N/A)</f>
        <v>#N/A</v>
      </c>
      <c r="V28" s="17">
        <f>IF(Q28&gt;=Dynamisk!$F$41,Dynamisk!$F$41,Q28)</f>
        <v>74.703333321584452</v>
      </c>
      <c r="W28" s="22">
        <f>(IF(AND(Q28&gt;=Dynamisk!$F$41,Q28&lt;=Dynamisk!$F$40),Q28,(IF(Q28&gt;Dynamisk!$F$40,Dynamisk!$F$40,#N/A))))-V28</f>
        <v>112.05499998237669</v>
      </c>
      <c r="X28" s="22">
        <f>(IF(AND(Q28&gt;=Dynamisk!$F$40,Q28&lt;=Dynamisk!$F$39),Q28,(IF(Q28&gt;Dynamisk!$F$39,Dynamisk!$F$39,#N/A))))-W28-V28</f>
        <v>73.546286638507823</v>
      </c>
      <c r="Y28" s="23" t="e">
        <f>(IF(AND(Q28&gt;=Dynamisk!$F$39,Q28&lt;=Dynamisk!$F$38),Q28,(IF(Q28&gt;Dynamisk!$F$38,Dynamisk!$F$38,#N/A))))-W28-V28-X28</f>
        <v>#N/A</v>
      </c>
      <c r="Z28" t="e">
        <f>IF(OR(Data_sæsontarif!D28=Dynamisk!$E$76,Data_sæsontarif!D28=Dynamisk!$E$77,Data_sæsontarif!D28=Dynamisk!$E$78,Data_sæsontarif!D28=Dynamisk!$E$79),Data_sæsontarif!M28,#N/A)</f>
        <v>#N/A</v>
      </c>
      <c r="AA28" t="e">
        <f>IF(OR(Data_sæsontarif!D28=Dynamisk!$E$72,Data_sæsontarif!D28=Dynamisk!$E$73,Data_sæsontarif!D28=Dynamisk!$E$74,Data_sæsontarif!D28=Dynamisk!$E$75),Data_sæsontarif!M28,#N/A)</f>
        <v>#N/A</v>
      </c>
      <c r="AB28">
        <f>IF(OR(Data_sæsontarif!D28=Dynamisk!$E$68,Data_sæsontarif!D28=Dynamisk!$E$69,Data_sæsontarif!D28=Dynamisk!$E$70,Data_sæsontarif!D28=Dynamisk!$E$71),Data_sæsontarif!M28,#N/A)</f>
        <v>226.0580446000032</v>
      </c>
    </row>
    <row r="29" spans="1:28" x14ac:dyDescent="0.15">
      <c r="A29">
        <v>23</v>
      </c>
      <c r="B29">
        <v>23</v>
      </c>
      <c r="C29" t="s">
        <v>78</v>
      </c>
      <c r="D29" t="str">
        <f t="shared" si="5"/>
        <v>01</v>
      </c>
      <c r="E29" s="1">
        <v>1.5291666666666666</v>
      </c>
      <c r="F29" s="2">
        <f t="shared" si="0"/>
        <v>15.470833333333333</v>
      </c>
      <c r="G29" s="1">
        <f>Dynamisk!$C$14</f>
        <v>27.397260273972602</v>
      </c>
      <c r="H29" s="1">
        <f t="shared" si="1"/>
        <v>1.1415525114155252</v>
      </c>
      <c r="I29" s="2">
        <f>Dynamisk!$C$15</f>
        <v>34.246575342465754</v>
      </c>
      <c r="J29" s="2">
        <f>F29/$F$4*Dynamisk!$C$16</f>
        <v>186.41078903273984</v>
      </c>
      <c r="K29" s="2">
        <f t="shared" si="2"/>
        <v>7.7671162096974937</v>
      </c>
      <c r="L29" s="2">
        <f>F29/$F$4*Dynamisk!$C$17</f>
        <v>233.01348629092482</v>
      </c>
      <c r="M29" s="2">
        <f>(F29/$F$4)*Dynamisk!$C$16+G29</f>
        <v>213.80804930671243</v>
      </c>
      <c r="N29" s="2">
        <f>Dynamisk!$C$20/365</f>
        <v>34.246575342465754</v>
      </c>
      <c r="O29" s="2">
        <f t="shared" si="3"/>
        <v>1.4269406392694064</v>
      </c>
      <c r="P29" s="2">
        <f>(F29/$F$4)*Dynamisk!$C$16+G29</f>
        <v>213.80804930671243</v>
      </c>
      <c r="Q29" s="2">
        <f t="shared" si="4"/>
        <v>248.05462464917821</v>
      </c>
      <c r="R29" s="17" t="e">
        <f>IF(P29&lt;=Dynamisk!$F$51,Data_kronologisk!P29,#N/A)</f>
        <v>#N/A</v>
      </c>
      <c r="S29" s="22" t="e">
        <f>IF(AND(P29&gt;=Dynamisk!$F$51,P29&lt;=Dynamisk!$F$50),P29,#N/A)</f>
        <v>#N/A</v>
      </c>
      <c r="T29" s="22">
        <f>IF(AND(P29&gt;=Dynamisk!$F$50,P29&lt;=Dynamisk!$F$49),P29,#N/A)</f>
        <v>213.80804930671243</v>
      </c>
      <c r="U29" s="23" t="e">
        <f>IF(P29&gt;=Dynamisk!$F$49,P29,#N/A)</f>
        <v>#N/A</v>
      </c>
      <c r="V29" s="17">
        <f>IF(Q29&gt;=Dynamisk!$F$41,Dynamisk!$F$41,Q29)</f>
        <v>74.703333321584452</v>
      </c>
      <c r="W29" s="22">
        <f>(IF(AND(Q29&gt;=Dynamisk!$F$41,Q29&lt;=Dynamisk!$F$40),Q29,(IF(Q29&gt;Dynamisk!$F$40,Dynamisk!$F$40,#N/A))))-V29</f>
        <v>112.05499998237669</v>
      </c>
      <c r="X29" s="22">
        <f>(IF(AND(Q29&gt;=Dynamisk!$F$40,Q29&lt;=Dynamisk!$F$39),Q29,(IF(Q29&gt;Dynamisk!$F$39,Dynamisk!$F$39,#N/A))))-W29-V29</f>
        <v>61.296291345217085</v>
      </c>
      <c r="Y29" s="23" t="e">
        <f>(IF(AND(Q29&gt;=Dynamisk!$F$39,Q29&lt;=Dynamisk!$F$38),Q29,(IF(Q29&gt;Dynamisk!$F$38,Dynamisk!$F$38,#N/A))))-W29-V29-X29</f>
        <v>#N/A</v>
      </c>
      <c r="Z29" t="e">
        <f>IF(OR(Data_sæsontarif!D29=Dynamisk!$E$76,Data_sæsontarif!D29=Dynamisk!$E$77,Data_sæsontarif!D29=Dynamisk!$E$78,Data_sæsontarif!D29=Dynamisk!$E$79),Data_sæsontarif!M29,#N/A)</f>
        <v>#N/A</v>
      </c>
      <c r="AA29" t="e">
        <f>IF(OR(Data_sæsontarif!D29=Dynamisk!$E$72,Data_sæsontarif!D29=Dynamisk!$E$73,Data_sæsontarif!D29=Dynamisk!$E$74,Data_sæsontarif!D29=Dynamisk!$E$75),Data_sæsontarif!M29,#N/A)</f>
        <v>#N/A</v>
      </c>
      <c r="AB29">
        <f>IF(OR(Data_sæsontarif!D29=Dynamisk!$E$68,Data_sæsontarif!D29=Dynamisk!$E$69,Data_sæsontarif!D29=Dynamisk!$E$70,Data_sæsontarif!D29=Dynamisk!$E$71),Data_sæsontarif!M29,#N/A)</f>
        <v>213.80804930671243</v>
      </c>
    </row>
    <row r="30" spans="1:28" x14ac:dyDescent="0.15">
      <c r="A30">
        <v>24</v>
      </c>
      <c r="B30">
        <v>24</v>
      </c>
      <c r="C30" t="s">
        <v>79</v>
      </c>
      <c r="D30" t="str">
        <f t="shared" si="5"/>
        <v>01</v>
      </c>
      <c r="E30" s="1">
        <v>2.2999999999999998</v>
      </c>
      <c r="F30" s="2">
        <f t="shared" si="0"/>
        <v>14.7</v>
      </c>
      <c r="G30" s="1">
        <f>Dynamisk!$C$14</f>
        <v>27.397260273972602</v>
      </c>
      <c r="H30" s="1">
        <f t="shared" si="1"/>
        <v>1.1415525114155252</v>
      </c>
      <c r="I30" s="2">
        <f>Dynamisk!$C$15</f>
        <v>34.246575342465754</v>
      </c>
      <c r="J30" s="2">
        <f>F30/$F$4*Dynamisk!$C$16</f>
        <v>177.12288276528582</v>
      </c>
      <c r="K30" s="2">
        <f t="shared" si="2"/>
        <v>7.3801201152202429</v>
      </c>
      <c r="L30" s="2">
        <f>F30/$F$4*Dynamisk!$C$17</f>
        <v>221.40360345660727</v>
      </c>
      <c r="M30" s="2">
        <f>(F30/$F$4)*Dynamisk!$C$16+G30</f>
        <v>204.52014303925841</v>
      </c>
      <c r="N30" s="2">
        <f>Dynamisk!$C$20/365</f>
        <v>34.246575342465754</v>
      </c>
      <c r="O30" s="2">
        <f t="shared" si="3"/>
        <v>1.4269406392694064</v>
      </c>
      <c r="P30" s="2">
        <f>(F30/$F$4)*Dynamisk!$C$16+G30</f>
        <v>204.52014303925841</v>
      </c>
      <c r="Q30" s="2">
        <f t="shared" si="4"/>
        <v>238.76671838172422</v>
      </c>
      <c r="R30" s="17" t="e">
        <f>IF(P30&lt;=Dynamisk!$F$51,Data_kronologisk!P30,#N/A)</f>
        <v>#N/A</v>
      </c>
      <c r="S30" s="22" t="e">
        <f>IF(AND(P30&gt;=Dynamisk!$F$51,P30&lt;=Dynamisk!$F$50),P30,#N/A)</f>
        <v>#N/A</v>
      </c>
      <c r="T30" s="22">
        <f>IF(AND(P30&gt;=Dynamisk!$F$50,P30&lt;=Dynamisk!$F$49),P30,#N/A)</f>
        <v>204.52014303925841</v>
      </c>
      <c r="U30" s="23" t="e">
        <f>IF(P30&gt;=Dynamisk!$F$49,P30,#N/A)</f>
        <v>#N/A</v>
      </c>
      <c r="V30" s="17">
        <f>IF(Q30&gt;=Dynamisk!$F$41,Dynamisk!$F$41,Q30)</f>
        <v>74.703333321584452</v>
      </c>
      <c r="W30" s="22">
        <f>(IF(AND(Q30&gt;=Dynamisk!$F$41,Q30&lt;=Dynamisk!$F$40),Q30,(IF(Q30&gt;Dynamisk!$F$40,Dynamisk!$F$40,#N/A))))-V30</f>
        <v>112.05499998237669</v>
      </c>
      <c r="X30" s="22">
        <f>(IF(AND(Q30&gt;=Dynamisk!$F$40,Q30&lt;=Dynamisk!$F$39),Q30,(IF(Q30&gt;Dynamisk!$F$39,Dynamisk!$F$39,#N/A))))-W30-V30</f>
        <v>52.00838507776308</v>
      </c>
      <c r="Y30" s="23" t="e">
        <f>(IF(AND(Q30&gt;=Dynamisk!$F$39,Q30&lt;=Dynamisk!$F$38),Q30,(IF(Q30&gt;Dynamisk!$F$38,Dynamisk!$F$38,#N/A))))-W30-V30-X30</f>
        <v>#N/A</v>
      </c>
      <c r="Z30" t="e">
        <f>IF(OR(Data_sæsontarif!D30=Dynamisk!$E$76,Data_sæsontarif!D30=Dynamisk!$E$77,Data_sæsontarif!D30=Dynamisk!$E$78,Data_sæsontarif!D30=Dynamisk!$E$79),Data_sæsontarif!M30,#N/A)</f>
        <v>#N/A</v>
      </c>
      <c r="AA30" t="e">
        <f>IF(OR(Data_sæsontarif!D30=Dynamisk!$E$72,Data_sæsontarif!D30=Dynamisk!$E$73,Data_sæsontarif!D30=Dynamisk!$E$74,Data_sæsontarif!D30=Dynamisk!$E$75),Data_sæsontarif!M30,#N/A)</f>
        <v>#N/A</v>
      </c>
      <c r="AB30">
        <f>IF(OR(Data_sæsontarif!D30=Dynamisk!$E$68,Data_sæsontarif!D30=Dynamisk!$E$69,Data_sæsontarif!D30=Dynamisk!$E$70,Data_sæsontarif!D30=Dynamisk!$E$71),Data_sæsontarif!M30,#N/A)</f>
        <v>204.52014303925841</v>
      </c>
    </row>
    <row r="31" spans="1:28" x14ac:dyDescent="0.15">
      <c r="A31">
        <v>25</v>
      </c>
      <c r="B31">
        <v>25</v>
      </c>
      <c r="C31" t="s">
        <v>80</v>
      </c>
      <c r="D31" t="str">
        <f t="shared" si="5"/>
        <v>01</v>
      </c>
      <c r="E31" s="1">
        <v>2.5375000000000001</v>
      </c>
      <c r="F31" s="2">
        <f t="shared" si="0"/>
        <v>14.4625</v>
      </c>
      <c r="G31" s="1">
        <f>Dynamisk!$C$14</f>
        <v>27.397260273972602</v>
      </c>
      <c r="H31" s="1">
        <f t="shared" si="1"/>
        <v>1.1415525114155252</v>
      </c>
      <c r="I31" s="2">
        <f>Dynamisk!$C$15</f>
        <v>34.246575342465754</v>
      </c>
      <c r="J31" s="2">
        <f>F31/$F$4*Dynamisk!$C$16</f>
        <v>174.26120353693511</v>
      </c>
      <c r="K31" s="2">
        <f t="shared" si="2"/>
        <v>7.2608834807056297</v>
      </c>
      <c r="L31" s="2">
        <f>F31/$F$4*Dynamisk!$C$17</f>
        <v>217.82650442116889</v>
      </c>
      <c r="M31" s="2">
        <f>(F31/$F$4)*Dynamisk!$C$16+G31</f>
        <v>201.6584638109077</v>
      </c>
      <c r="N31" s="2">
        <f>Dynamisk!$C$20/365</f>
        <v>34.246575342465754</v>
      </c>
      <c r="O31" s="2">
        <f t="shared" si="3"/>
        <v>1.4269406392694064</v>
      </c>
      <c r="P31" s="2">
        <f>(F31/$F$4)*Dynamisk!$C$16+G31</f>
        <v>201.6584638109077</v>
      </c>
      <c r="Q31" s="2">
        <f t="shared" si="4"/>
        <v>235.90503915337351</v>
      </c>
      <c r="R31" s="17" t="e">
        <f>IF(P31&lt;=Dynamisk!$F$51,Data_kronologisk!P31,#N/A)</f>
        <v>#N/A</v>
      </c>
      <c r="S31" s="22" t="e">
        <f>IF(AND(P31&gt;=Dynamisk!$F$51,P31&lt;=Dynamisk!$F$50),P31,#N/A)</f>
        <v>#N/A</v>
      </c>
      <c r="T31" s="22">
        <f>IF(AND(P31&gt;=Dynamisk!$F$50,P31&lt;=Dynamisk!$F$49),P31,#N/A)</f>
        <v>201.6584638109077</v>
      </c>
      <c r="U31" s="23" t="e">
        <f>IF(P31&gt;=Dynamisk!$F$49,P31,#N/A)</f>
        <v>#N/A</v>
      </c>
      <c r="V31" s="17">
        <f>IF(Q31&gt;=Dynamisk!$F$41,Dynamisk!$F$41,Q31)</f>
        <v>74.703333321584452</v>
      </c>
      <c r="W31" s="22">
        <f>(IF(AND(Q31&gt;=Dynamisk!$F$41,Q31&lt;=Dynamisk!$F$40),Q31,(IF(Q31&gt;Dynamisk!$F$40,Dynamisk!$F$40,#N/A))))-V31</f>
        <v>112.05499998237669</v>
      </c>
      <c r="X31" s="22">
        <f>(IF(AND(Q31&gt;=Dynamisk!$F$40,Q31&lt;=Dynamisk!$F$39),Q31,(IF(Q31&gt;Dynamisk!$F$39,Dynamisk!$F$39,#N/A))))-W31-V31</f>
        <v>49.146705849412371</v>
      </c>
      <c r="Y31" s="23" t="e">
        <f>(IF(AND(Q31&gt;=Dynamisk!$F$39,Q31&lt;=Dynamisk!$F$38),Q31,(IF(Q31&gt;Dynamisk!$F$38,Dynamisk!$F$38,#N/A))))-W31-V31-X31</f>
        <v>#N/A</v>
      </c>
      <c r="Z31" t="e">
        <f>IF(OR(Data_sæsontarif!D31=Dynamisk!$E$76,Data_sæsontarif!D31=Dynamisk!$E$77,Data_sæsontarif!D31=Dynamisk!$E$78,Data_sæsontarif!D31=Dynamisk!$E$79),Data_sæsontarif!M31,#N/A)</f>
        <v>#N/A</v>
      </c>
      <c r="AA31" t="e">
        <f>IF(OR(Data_sæsontarif!D31=Dynamisk!$E$72,Data_sæsontarif!D31=Dynamisk!$E$73,Data_sæsontarif!D31=Dynamisk!$E$74,Data_sæsontarif!D31=Dynamisk!$E$75),Data_sæsontarif!M31,#N/A)</f>
        <v>#N/A</v>
      </c>
      <c r="AB31">
        <f>IF(OR(Data_sæsontarif!D31=Dynamisk!$E$68,Data_sæsontarif!D31=Dynamisk!$E$69,Data_sæsontarif!D31=Dynamisk!$E$70,Data_sæsontarif!D31=Dynamisk!$E$71),Data_sæsontarif!M31,#N/A)</f>
        <v>201.6584638109077</v>
      </c>
    </row>
    <row r="32" spans="1:28" x14ac:dyDescent="0.15">
      <c r="A32">
        <v>26</v>
      </c>
      <c r="B32">
        <v>26</v>
      </c>
      <c r="C32" t="s">
        <v>81</v>
      </c>
      <c r="D32" t="str">
        <f t="shared" si="5"/>
        <v>01</v>
      </c>
      <c r="E32" s="1">
        <v>1.3208333333333331</v>
      </c>
      <c r="F32" s="2">
        <f t="shared" si="0"/>
        <v>15.679166666666667</v>
      </c>
      <c r="G32" s="1">
        <f>Dynamisk!$C$14</f>
        <v>27.397260273972602</v>
      </c>
      <c r="H32" s="1">
        <f t="shared" si="1"/>
        <v>1.1415525114155252</v>
      </c>
      <c r="I32" s="2">
        <f>Dynamisk!$C$15</f>
        <v>34.246575342465754</v>
      </c>
      <c r="J32" s="2">
        <f>F32/$F$4*Dynamisk!$C$16</f>
        <v>188.92103396988961</v>
      </c>
      <c r="K32" s="2">
        <f t="shared" si="2"/>
        <v>7.8717097487454</v>
      </c>
      <c r="L32" s="2">
        <f>F32/$F$4*Dynamisk!$C$17</f>
        <v>236.15129246236199</v>
      </c>
      <c r="M32" s="2">
        <f>(F32/$F$4)*Dynamisk!$C$16+G32</f>
        <v>216.3182942438622</v>
      </c>
      <c r="N32" s="2">
        <f>Dynamisk!$C$20/365</f>
        <v>34.246575342465754</v>
      </c>
      <c r="O32" s="2">
        <f t="shared" si="3"/>
        <v>1.4269406392694064</v>
      </c>
      <c r="P32" s="2">
        <f>(F32/$F$4)*Dynamisk!$C$16+G32</f>
        <v>216.3182942438622</v>
      </c>
      <c r="Q32" s="2">
        <f t="shared" si="4"/>
        <v>250.56486958632797</v>
      </c>
      <c r="R32" s="17" t="e">
        <f>IF(P32&lt;=Dynamisk!$F$51,Data_kronologisk!P32,#N/A)</f>
        <v>#N/A</v>
      </c>
      <c r="S32" s="22" t="e">
        <f>IF(AND(P32&gt;=Dynamisk!$F$51,P32&lt;=Dynamisk!$F$50),P32,#N/A)</f>
        <v>#N/A</v>
      </c>
      <c r="T32" s="22">
        <f>IF(AND(P32&gt;=Dynamisk!$F$50,P32&lt;=Dynamisk!$F$49),P32,#N/A)</f>
        <v>216.3182942438622</v>
      </c>
      <c r="U32" s="23" t="e">
        <f>IF(P32&gt;=Dynamisk!$F$49,P32,#N/A)</f>
        <v>#N/A</v>
      </c>
      <c r="V32" s="17">
        <f>IF(Q32&gt;=Dynamisk!$F$41,Dynamisk!$F$41,Q32)</f>
        <v>74.703333321584452</v>
      </c>
      <c r="W32" s="22">
        <f>(IF(AND(Q32&gt;=Dynamisk!$F$41,Q32&lt;=Dynamisk!$F$40),Q32,(IF(Q32&gt;Dynamisk!$F$40,Dynamisk!$F$40,#N/A))))-V32</f>
        <v>112.05499998237669</v>
      </c>
      <c r="X32" s="22">
        <f>(IF(AND(Q32&gt;=Dynamisk!$F$40,Q32&lt;=Dynamisk!$F$39),Q32,(IF(Q32&gt;Dynamisk!$F$39,Dynamisk!$F$39,#N/A))))-W32-V32</f>
        <v>63.806536282366849</v>
      </c>
      <c r="Y32" s="23" t="e">
        <f>(IF(AND(Q32&gt;=Dynamisk!$F$39,Q32&lt;=Dynamisk!$F$38),Q32,(IF(Q32&gt;Dynamisk!$F$38,Dynamisk!$F$38,#N/A))))-W32-V32-X32</f>
        <v>#N/A</v>
      </c>
      <c r="Z32" t="e">
        <f>IF(OR(Data_sæsontarif!D32=Dynamisk!$E$76,Data_sæsontarif!D32=Dynamisk!$E$77,Data_sæsontarif!D32=Dynamisk!$E$78,Data_sæsontarif!D32=Dynamisk!$E$79),Data_sæsontarif!M32,#N/A)</f>
        <v>#N/A</v>
      </c>
      <c r="AA32" t="e">
        <f>IF(OR(Data_sæsontarif!D32=Dynamisk!$E$72,Data_sæsontarif!D32=Dynamisk!$E$73,Data_sæsontarif!D32=Dynamisk!$E$74,Data_sæsontarif!D32=Dynamisk!$E$75),Data_sæsontarif!M32,#N/A)</f>
        <v>#N/A</v>
      </c>
      <c r="AB32">
        <f>IF(OR(Data_sæsontarif!D32=Dynamisk!$E$68,Data_sæsontarif!D32=Dynamisk!$E$69,Data_sæsontarif!D32=Dynamisk!$E$70,Data_sæsontarif!D32=Dynamisk!$E$71),Data_sæsontarif!M32,#N/A)</f>
        <v>216.3182942438622</v>
      </c>
    </row>
    <row r="33" spans="1:28" x14ac:dyDescent="0.15">
      <c r="A33">
        <v>27</v>
      </c>
      <c r="B33">
        <v>27</v>
      </c>
      <c r="C33" t="s">
        <v>82</v>
      </c>
      <c r="D33" t="str">
        <f t="shared" si="5"/>
        <v>01</v>
      </c>
      <c r="E33" s="1">
        <v>1.1000000000000001</v>
      </c>
      <c r="F33" s="2">
        <f t="shared" si="0"/>
        <v>15.9</v>
      </c>
      <c r="G33" s="1">
        <f>Dynamisk!$C$14</f>
        <v>27.397260273972602</v>
      </c>
      <c r="H33" s="1">
        <f t="shared" si="1"/>
        <v>1.1415525114155252</v>
      </c>
      <c r="I33" s="2">
        <f>Dynamisk!$C$15</f>
        <v>34.246575342465754</v>
      </c>
      <c r="J33" s="2">
        <f>F33/$F$4*Dynamisk!$C$16</f>
        <v>191.58189360326833</v>
      </c>
      <c r="K33" s="2">
        <f t="shared" si="2"/>
        <v>7.98257890013618</v>
      </c>
      <c r="L33" s="2">
        <f>F33/$F$4*Dynamisk!$C$17</f>
        <v>239.47736700408541</v>
      </c>
      <c r="M33" s="2">
        <f>(F33/$F$4)*Dynamisk!$C$16+G33</f>
        <v>218.97915387724092</v>
      </c>
      <c r="N33" s="2">
        <f>Dynamisk!$C$20/365</f>
        <v>34.246575342465754</v>
      </c>
      <c r="O33" s="2">
        <f t="shared" si="3"/>
        <v>1.4269406392694064</v>
      </c>
      <c r="P33" s="2">
        <f>(F33/$F$4)*Dynamisk!$C$16+G33</f>
        <v>218.97915387724092</v>
      </c>
      <c r="Q33" s="2">
        <f t="shared" si="4"/>
        <v>253.22572921970669</v>
      </c>
      <c r="R33" s="17" t="e">
        <f>IF(P33&lt;=Dynamisk!$F$51,Data_kronologisk!P33,#N/A)</f>
        <v>#N/A</v>
      </c>
      <c r="S33" s="22" t="e">
        <f>IF(AND(P33&gt;=Dynamisk!$F$51,P33&lt;=Dynamisk!$F$50),P33,#N/A)</f>
        <v>#N/A</v>
      </c>
      <c r="T33" s="22">
        <f>IF(AND(P33&gt;=Dynamisk!$F$50,P33&lt;=Dynamisk!$F$49),P33,#N/A)</f>
        <v>218.97915387724092</v>
      </c>
      <c r="U33" s="23" t="e">
        <f>IF(P33&gt;=Dynamisk!$F$49,P33,#N/A)</f>
        <v>#N/A</v>
      </c>
      <c r="V33" s="17">
        <f>IF(Q33&gt;=Dynamisk!$F$41,Dynamisk!$F$41,Q33)</f>
        <v>74.703333321584452</v>
      </c>
      <c r="W33" s="22">
        <f>(IF(AND(Q33&gt;=Dynamisk!$F$41,Q33&lt;=Dynamisk!$F$40),Q33,(IF(Q33&gt;Dynamisk!$F$40,Dynamisk!$F$40,#N/A))))-V33</f>
        <v>112.05499998237669</v>
      </c>
      <c r="X33" s="22">
        <f>(IF(AND(Q33&gt;=Dynamisk!$F$40,Q33&lt;=Dynamisk!$F$39),Q33,(IF(Q33&gt;Dynamisk!$F$39,Dynamisk!$F$39,#N/A))))-W33-V33</f>
        <v>66.46739591574557</v>
      </c>
      <c r="Y33" s="23" t="e">
        <f>(IF(AND(Q33&gt;=Dynamisk!$F$39,Q33&lt;=Dynamisk!$F$38),Q33,(IF(Q33&gt;Dynamisk!$F$38,Dynamisk!$F$38,#N/A))))-W33-V33-X33</f>
        <v>#N/A</v>
      </c>
      <c r="Z33" t="e">
        <f>IF(OR(Data_sæsontarif!D33=Dynamisk!$E$76,Data_sæsontarif!D33=Dynamisk!$E$77,Data_sæsontarif!D33=Dynamisk!$E$78,Data_sæsontarif!D33=Dynamisk!$E$79),Data_sæsontarif!M33,#N/A)</f>
        <v>#N/A</v>
      </c>
      <c r="AA33" t="e">
        <f>IF(OR(Data_sæsontarif!D33=Dynamisk!$E$72,Data_sæsontarif!D33=Dynamisk!$E$73,Data_sæsontarif!D33=Dynamisk!$E$74,Data_sæsontarif!D33=Dynamisk!$E$75),Data_sæsontarif!M33,#N/A)</f>
        <v>#N/A</v>
      </c>
      <c r="AB33">
        <f>IF(OR(Data_sæsontarif!D33=Dynamisk!$E$68,Data_sæsontarif!D33=Dynamisk!$E$69,Data_sæsontarif!D33=Dynamisk!$E$70,Data_sæsontarif!D33=Dynamisk!$E$71),Data_sæsontarif!M33,#N/A)</f>
        <v>218.97915387724092</v>
      </c>
    </row>
    <row r="34" spans="1:28" x14ac:dyDescent="0.15">
      <c r="A34">
        <v>28</v>
      </c>
      <c r="B34">
        <v>28</v>
      </c>
      <c r="C34" t="s">
        <v>83</v>
      </c>
      <c r="D34" t="str">
        <f t="shared" si="5"/>
        <v>01</v>
      </c>
      <c r="E34" s="1">
        <v>4.166666666666663E-2</v>
      </c>
      <c r="F34" s="2">
        <f t="shared" si="0"/>
        <v>16.958333333333332</v>
      </c>
      <c r="G34" s="1">
        <f>Dynamisk!$C$14</f>
        <v>27.397260273972602</v>
      </c>
      <c r="H34" s="1">
        <f t="shared" si="1"/>
        <v>1.1415525114155252</v>
      </c>
      <c r="I34" s="2">
        <f>Dynamisk!$C$15</f>
        <v>34.246575342465754</v>
      </c>
      <c r="J34" s="2">
        <f>F34/$F$4*Dynamisk!$C$16</f>
        <v>204.33393788398899</v>
      </c>
      <c r="K34" s="2">
        <f t="shared" si="2"/>
        <v>8.5139140784995408</v>
      </c>
      <c r="L34" s="2">
        <f>F34/$F$4*Dynamisk!$C$17</f>
        <v>255.41742235498623</v>
      </c>
      <c r="M34" s="2">
        <f>(F34/$F$4)*Dynamisk!$C$16+G34</f>
        <v>231.73119815796159</v>
      </c>
      <c r="N34" s="2">
        <f>Dynamisk!$C$20/365</f>
        <v>34.246575342465754</v>
      </c>
      <c r="O34" s="2">
        <f t="shared" si="3"/>
        <v>1.4269406392694064</v>
      </c>
      <c r="P34" s="2">
        <f>(F34/$F$4)*Dynamisk!$C$16+G34</f>
        <v>231.73119815796159</v>
      </c>
      <c r="Q34" s="2">
        <f t="shared" si="4"/>
        <v>265.97777350042736</v>
      </c>
      <c r="R34" s="17" t="e">
        <f>IF(P34&lt;=Dynamisk!$F$51,Data_kronologisk!P34,#N/A)</f>
        <v>#N/A</v>
      </c>
      <c r="S34" s="22" t="e">
        <f>IF(AND(P34&gt;=Dynamisk!$F$51,P34&lt;=Dynamisk!$F$50),P34,#N/A)</f>
        <v>#N/A</v>
      </c>
      <c r="T34" s="22">
        <f>IF(AND(P34&gt;=Dynamisk!$F$50,P34&lt;=Dynamisk!$F$49),P34,#N/A)</f>
        <v>231.73119815796159</v>
      </c>
      <c r="U34" s="23" t="e">
        <f>IF(P34&gt;=Dynamisk!$F$49,P34,#N/A)</f>
        <v>#N/A</v>
      </c>
      <c r="V34" s="17">
        <f>IF(Q34&gt;=Dynamisk!$F$41,Dynamisk!$F$41,Q34)</f>
        <v>74.703333321584452</v>
      </c>
      <c r="W34" s="22">
        <f>(IF(AND(Q34&gt;=Dynamisk!$F$41,Q34&lt;=Dynamisk!$F$40),Q34,(IF(Q34&gt;Dynamisk!$F$40,Dynamisk!$F$40,#N/A))))-V34</f>
        <v>112.05499998237669</v>
      </c>
      <c r="X34" s="22">
        <f>(IF(AND(Q34&gt;=Dynamisk!$F$40,Q34&lt;=Dynamisk!$F$39),Q34,(IF(Q34&gt;Dynamisk!$F$39,Dynamisk!$F$39,#N/A))))-W34-V34</f>
        <v>79.219440196466238</v>
      </c>
      <c r="Y34" s="23" t="e">
        <f>(IF(AND(Q34&gt;=Dynamisk!$F$39,Q34&lt;=Dynamisk!$F$38),Q34,(IF(Q34&gt;Dynamisk!$F$38,Dynamisk!$F$38,#N/A))))-W34-V34-X34</f>
        <v>#N/A</v>
      </c>
      <c r="Z34" t="e">
        <f>IF(OR(Data_sæsontarif!D34=Dynamisk!$E$76,Data_sæsontarif!D34=Dynamisk!$E$77,Data_sæsontarif!D34=Dynamisk!$E$78,Data_sæsontarif!D34=Dynamisk!$E$79),Data_sæsontarif!M34,#N/A)</f>
        <v>#N/A</v>
      </c>
      <c r="AA34" t="e">
        <f>IF(OR(Data_sæsontarif!D34=Dynamisk!$E$72,Data_sæsontarif!D34=Dynamisk!$E$73,Data_sæsontarif!D34=Dynamisk!$E$74,Data_sæsontarif!D34=Dynamisk!$E$75),Data_sæsontarif!M34,#N/A)</f>
        <v>#N/A</v>
      </c>
      <c r="AB34">
        <f>IF(OR(Data_sæsontarif!D34=Dynamisk!$E$68,Data_sæsontarif!D34=Dynamisk!$E$69,Data_sæsontarif!D34=Dynamisk!$E$70,Data_sæsontarif!D34=Dynamisk!$E$71),Data_sæsontarif!M34,#N/A)</f>
        <v>231.73119815796159</v>
      </c>
    </row>
    <row r="35" spans="1:28" x14ac:dyDescent="0.15">
      <c r="A35">
        <v>29</v>
      </c>
      <c r="B35">
        <v>29</v>
      </c>
      <c r="C35" t="s">
        <v>84</v>
      </c>
      <c r="D35" t="str">
        <f t="shared" si="5"/>
        <v>01</v>
      </c>
      <c r="E35" s="1">
        <v>-2.7416666666666671</v>
      </c>
      <c r="F35" s="2">
        <f t="shared" si="0"/>
        <v>19.741666666666667</v>
      </c>
      <c r="G35" s="1">
        <f>Dynamisk!$C$14</f>
        <v>27.397260273972602</v>
      </c>
      <c r="H35" s="1">
        <f t="shared" si="1"/>
        <v>1.1415525114155252</v>
      </c>
      <c r="I35" s="2">
        <f>Dynamisk!$C$15</f>
        <v>34.246575342465754</v>
      </c>
      <c r="J35" s="2">
        <f>F35/$F$4*Dynamisk!$C$16</f>
        <v>237.87081024430958</v>
      </c>
      <c r="K35" s="2">
        <f t="shared" si="2"/>
        <v>9.9112837601795665</v>
      </c>
      <c r="L35" s="2">
        <f>F35/$F$4*Dynamisk!$C$17</f>
        <v>297.33851280538698</v>
      </c>
      <c r="M35" s="2">
        <f>(F35/$F$4)*Dynamisk!$C$16+G35</f>
        <v>265.26807051828217</v>
      </c>
      <c r="N35" s="2">
        <f>Dynamisk!$C$20/365</f>
        <v>34.246575342465754</v>
      </c>
      <c r="O35" s="2">
        <f t="shared" si="3"/>
        <v>1.4269406392694064</v>
      </c>
      <c r="P35" s="2">
        <f>(F35/$F$4)*Dynamisk!$C$16+G35</f>
        <v>265.26807051828217</v>
      </c>
      <c r="Q35" s="2">
        <f t="shared" si="4"/>
        <v>299.51464586074792</v>
      </c>
      <c r="R35" s="17" t="e">
        <f>IF(P35&lt;=Dynamisk!$F$51,Data_kronologisk!P35,#N/A)</f>
        <v>#N/A</v>
      </c>
      <c r="S35" s="22" t="e">
        <f>IF(AND(P35&gt;=Dynamisk!$F$51,P35&lt;=Dynamisk!$F$50),P35,#N/A)</f>
        <v>#N/A</v>
      </c>
      <c r="T35" s="22">
        <f>IF(AND(P35&gt;=Dynamisk!$F$50,P35&lt;=Dynamisk!$F$49),P35,#N/A)</f>
        <v>265.26807051828217</v>
      </c>
      <c r="U35" s="23" t="e">
        <f>IF(P35&gt;=Dynamisk!$F$49,P35,#N/A)</f>
        <v>#N/A</v>
      </c>
      <c r="V35" s="17">
        <f>IF(Q35&gt;=Dynamisk!$F$41,Dynamisk!$F$41,Q35)</f>
        <v>74.703333321584452</v>
      </c>
      <c r="W35" s="22">
        <f>(IF(AND(Q35&gt;=Dynamisk!$F$41,Q35&lt;=Dynamisk!$F$40),Q35,(IF(Q35&gt;Dynamisk!$F$40,Dynamisk!$F$40,#N/A))))-V35</f>
        <v>112.05499998237669</v>
      </c>
      <c r="X35" s="22">
        <f>(IF(AND(Q35&gt;=Dynamisk!$F$40,Q35&lt;=Dynamisk!$F$39),Q35,(IF(Q35&gt;Dynamisk!$F$39,Dynamisk!$F$39,#N/A))))-W35-V35</f>
        <v>112.05499998237669</v>
      </c>
      <c r="Y35" s="23">
        <f>(IF(AND(Q35&gt;=Dynamisk!$F$39,Q35&lt;=Dynamisk!$F$38),Q35,(IF(Q35&gt;Dynamisk!$F$38,Dynamisk!$F$38,#N/A))))-W35-V35-X35</f>
        <v>0.7013125744101103</v>
      </c>
      <c r="Z35" t="e">
        <f>IF(OR(Data_sæsontarif!D35=Dynamisk!$E$76,Data_sæsontarif!D35=Dynamisk!$E$77,Data_sæsontarif!D35=Dynamisk!$E$78,Data_sæsontarif!D35=Dynamisk!$E$79),Data_sæsontarif!M35,#N/A)</f>
        <v>#N/A</v>
      </c>
      <c r="AA35" t="e">
        <f>IF(OR(Data_sæsontarif!D35=Dynamisk!$E$72,Data_sæsontarif!D35=Dynamisk!$E$73,Data_sæsontarif!D35=Dynamisk!$E$74,Data_sæsontarif!D35=Dynamisk!$E$75),Data_sæsontarif!M35,#N/A)</f>
        <v>#N/A</v>
      </c>
      <c r="AB35">
        <f>IF(OR(Data_sæsontarif!D35=Dynamisk!$E$68,Data_sæsontarif!D35=Dynamisk!$E$69,Data_sæsontarif!D35=Dynamisk!$E$70,Data_sæsontarif!D35=Dynamisk!$E$71),Data_sæsontarif!M35,#N/A)</f>
        <v>265.26807051828217</v>
      </c>
    </row>
    <row r="36" spans="1:28" x14ac:dyDescent="0.15">
      <c r="A36">
        <v>30</v>
      </c>
      <c r="B36">
        <v>30</v>
      </c>
      <c r="C36" t="s">
        <v>85</v>
      </c>
      <c r="D36" t="str">
        <f t="shared" si="5"/>
        <v>01</v>
      </c>
      <c r="E36" s="1">
        <v>-1.3749999999999993</v>
      </c>
      <c r="F36" s="2">
        <f t="shared" si="0"/>
        <v>18.375</v>
      </c>
      <c r="G36" s="1">
        <f>Dynamisk!$C$14</f>
        <v>27.397260273972602</v>
      </c>
      <c r="H36" s="1">
        <f t="shared" si="1"/>
        <v>1.1415525114155252</v>
      </c>
      <c r="I36" s="2">
        <f>Dynamisk!$C$15</f>
        <v>34.246575342465754</v>
      </c>
      <c r="J36" s="2">
        <f>F36/$F$4*Dynamisk!$C$16</f>
        <v>221.40360345660727</v>
      </c>
      <c r="K36" s="2">
        <f t="shared" si="2"/>
        <v>9.225150144025303</v>
      </c>
      <c r="L36" s="2">
        <f>F36/$F$4*Dynamisk!$C$17</f>
        <v>276.75450432075911</v>
      </c>
      <c r="M36" s="2">
        <f>(F36/$F$4)*Dynamisk!$C$16+G36</f>
        <v>248.80086373057986</v>
      </c>
      <c r="N36" s="2">
        <f>Dynamisk!$C$20/365</f>
        <v>34.246575342465754</v>
      </c>
      <c r="O36" s="2">
        <f t="shared" si="3"/>
        <v>1.4269406392694064</v>
      </c>
      <c r="P36" s="2">
        <f>(F36/$F$4)*Dynamisk!$C$16+G36</f>
        <v>248.80086373057986</v>
      </c>
      <c r="Q36" s="2">
        <f t="shared" si="4"/>
        <v>283.04743907304567</v>
      </c>
      <c r="R36" s="17" t="e">
        <f>IF(P36&lt;=Dynamisk!$F$51,Data_kronologisk!P36,#N/A)</f>
        <v>#N/A</v>
      </c>
      <c r="S36" s="22" t="e">
        <f>IF(AND(P36&gt;=Dynamisk!$F$51,P36&lt;=Dynamisk!$F$50),P36,#N/A)</f>
        <v>#N/A</v>
      </c>
      <c r="T36" s="22">
        <f>IF(AND(P36&gt;=Dynamisk!$F$50,P36&lt;=Dynamisk!$F$49),P36,#N/A)</f>
        <v>248.80086373057986</v>
      </c>
      <c r="U36" s="23" t="e">
        <f>IF(P36&gt;=Dynamisk!$F$49,P36,#N/A)</f>
        <v>#N/A</v>
      </c>
      <c r="V36" s="17">
        <f>IF(Q36&gt;=Dynamisk!$F$41,Dynamisk!$F$41,Q36)</f>
        <v>74.703333321584452</v>
      </c>
      <c r="W36" s="22">
        <f>(IF(AND(Q36&gt;=Dynamisk!$F$41,Q36&lt;=Dynamisk!$F$40),Q36,(IF(Q36&gt;Dynamisk!$F$40,Dynamisk!$F$40,#N/A))))-V36</f>
        <v>112.05499998237669</v>
      </c>
      <c r="X36" s="22">
        <f>(IF(AND(Q36&gt;=Dynamisk!$F$40,Q36&lt;=Dynamisk!$F$39),Q36,(IF(Q36&gt;Dynamisk!$F$39,Dynamisk!$F$39,#N/A))))-W36-V36</f>
        <v>96.289105769084543</v>
      </c>
      <c r="Y36" s="23" t="e">
        <f>(IF(AND(Q36&gt;=Dynamisk!$F$39,Q36&lt;=Dynamisk!$F$38),Q36,(IF(Q36&gt;Dynamisk!$F$38,Dynamisk!$F$38,#N/A))))-W36-V36-X36</f>
        <v>#N/A</v>
      </c>
      <c r="Z36" t="e">
        <f>IF(OR(Data_sæsontarif!D36=Dynamisk!$E$76,Data_sæsontarif!D36=Dynamisk!$E$77,Data_sæsontarif!D36=Dynamisk!$E$78,Data_sæsontarif!D36=Dynamisk!$E$79),Data_sæsontarif!M36,#N/A)</f>
        <v>#N/A</v>
      </c>
      <c r="AA36" t="e">
        <f>IF(OR(Data_sæsontarif!D36=Dynamisk!$E$72,Data_sæsontarif!D36=Dynamisk!$E$73,Data_sæsontarif!D36=Dynamisk!$E$74,Data_sæsontarif!D36=Dynamisk!$E$75),Data_sæsontarif!M36,#N/A)</f>
        <v>#N/A</v>
      </c>
      <c r="AB36">
        <f>IF(OR(Data_sæsontarif!D36=Dynamisk!$E$68,Data_sæsontarif!D36=Dynamisk!$E$69,Data_sæsontarif!D36=Dynamisk!$E$70,Data_sæsontarif!D36=Dynamisk!$E$71),Data_sæsontarif!M36,#N/A)</f>
        <v>248.80086373057986</v>
      </c>
    </row>
    <row r="37" spans="1:28" x14ac:dyDescent="0.15">
      <c r="A37">
        <v>31</v>
      </c>
      <c r="B37">
        <v>31</v>
      </c>
      <c r="C37" t="s">
        <v>86</v>
      </c>
      <c r="D37" t="str">
        <f t="shared" si="5"/>
        <v>01</v>
      </c>
      <c r="E37" s="1">
        <v>0.51666666666666672</v>
      </c>
      <c r="F37" s="2">
        <f t="shared" si="0"/>
        <v>16.483333333333334</v>
      </c>
      <c r="G37" s="1">
        <f>Dynamisk!$C$14</f>
        <v>27.397260273972602</v>
      </c>
      <c r="H37" s="1">
        <f t="shared" si="1"/>
        <v>1.1415525114155252</v>
      </c>
      <c r="I37" s="2">
        <f>Dynamisk!$C$15</f>
        <v>34.246575342465754</v>
      </c>
      <c r="J37" s="2">
        <f>F37/$F$4*Dynamisk!$C$16</f>
        <v>198.6105794272876</v>
      </c>
      <c r="K37" s="2">
        <f t="shared" si="2"/>
        <v>8.2754408094703162</v>
      </c>
      <c r="L37" s="2">
        <f>F37/$F$4*Dynamisk!$C$17</f>
        <v>248.26322428410953</v>
      </c>
      <c r="M37" s="2">
        <f>(F37/$F$4)*Dynamisk!$C$16+G37</f>
        <v>226.0078397012602</v>
      </c>
      <c r="N37" s="2">
        <f>Dynamisk!$C$20/365</f>
        <v>34.246575342465754</v>
      </c>
      <c r="O37" s="2">
        <f t="shared" si="3"/>
        <v>1.4269406392694064</v>
      </c>
      <c r="P37" s="2">
        <f>(F37/$F$4)*Dynamisk!$C$16+G37</f>
        <v>226.0078397012602</v>
      </c>
      <c r="Q37" s="2">
        <f t="shared" si="4"/>
        <v>260.25441504372594</v>
      </c>
      <c r="R37" s="17" t="e">
        <f>IF(P37&lt;=Dynamisk!$F$51,Data_kronologisk!P37,#N/A)</f>
        <v>#N/A</v>
      </c>
      <c r="S37" s="22" t="e">
        <f>IF(AND(P37&gt;=Dynamisk!$F$51,P37&lt;=Dynamisk!$F$50),P37,#N/A)</f>
        <v>#N/A</v>
      </c>
      <c r="T37" s="22">
        <f>IF(AND(P37&gt;=Dynamisk!$F$50,P37&lt;=Dynamisk!$F$49),P37,#N/A)</f>
        <v>226.0078397012602</v>
      </c>
      <c r="U37" s="23" t="e">
        <f>IF(P37&gt;=Dynamisk!$F$49,P37,#N/A)</f>
        <v>#N/A</v>
      </c>
      <c r="V37" s="17">
        <f>IF(Q37&gt;=Dynamisk!$F$41,Dynamisk!$F$41,Q37)</f>
        <v>74.703333321584452</v>
      </c>
      <c r="W37" s="22">
        <f>(IF(AND(Q37&gt;=Dynamisk!$F$41,Q37&lt;=Dynamisk!$F$40),Q37,(IF(Q37&gt;Dynamisk!$F$40,Dynamisk!$F$40,#N/A))))-V37</f>
        <v>112.05499998237669</v>
      </c>
      <c r="X37" s="22">
        <f>(IF(AND(Q37&gt;=Dynamisk!$F$40,Q37&lt;=Dynamisk!$F$39),Q37,(IF(Q37&gt;Dynamisk!$F$39,Dynamisk!$F$39,#N/A))))-W37-V37</f>
        <v>73.496081739764819</v>
      </c>
      <c r="Y37" s="23" t="e">
        <f>(IF(AND(Q37&gt;=Dynamisk!$F$39,Q37&lt;=Dynamisk!$F$38),Q37,(IF(Q37&gt;Dynamisk!$F$38,Dynamisk!$F$38,#N/A))))-W37-V37-X37</f>
        <v>#N/A</v>
      </c>
      <c r="Z37" t="e">
        <f>IF(OR(Data_sæsontarif!D37=Dynamisk!$E$76,Data_sæsontarif!D37=Dynamisk!$E$77,Data_sæsontarif!D37=Dynamisk!$E$78,Data_sæsontarif!D37=Dynamisk!$E$79),Data_sæsontarif!M37,#N/A)</f>
        <v>#N/A</v>
      </c>
      <c r="AA37" t="e">
        <f>IF(OR(Data_sæsontarif!D37=Dynamisk!$E$72,Data_sæsontarif!D37=Dynamisk!$E$73,Data_sæsontarif!D37=Dynamisk!$E$74,Data_sæsontarif!D37=Dynamisk!$E$75),Data_sæsontarif!M37,#N/A)</f>
        <v>#N/A</v>
      </c>
      <c r="AB37">
        <f>IF(OR(Data_sæsontarif!D37=Dynamisk!$E$68,Data_sæsontarif!D37=Dynamisk!$E$69,Data_sæsontarif!D37=Dynamisk!$E$70,Data_sæsontarif!D37=Dynamisk!$E$71),Data_sæsontarif!M37,#N/A)</f>
        <v>226.0078397012602</v>
      </c>
    </row>
    <row r="38" spans="1:28" x14ac:dyDescent="0.15">
      <c r="A38">
        <v>32</v>
      </c>
      <c r="B38">
        <v>32</v>
      </c>
      <c r="C38" t="s">
        <v>87</v>
      </c>
      <c r="D38" t="str">
        <f t="shared" si="5"/>
        <v>02</v>
      </c>
      <c r="E38" s="1">
        <v>-1.6916666666666664</v>
      </c>
      <c r="F38" s="2">
        <f t="shared" si="0"/>
        <v>18.691666666666666</v>
      </c>
      <c r="G38" s="1">
        <f>Dynamisk!$C$14</f>
        <v>27.397260273972602</v>
      </c>
      <c r="H38" s="1">
        <f t="shared" si="1"/>
        <v>1.1415525114155252</v>
      </c>
      <c r="I38" s="2">
        <f>Dynamisk!$C$15</f>
        <v>34.246575342465754</v>
      </c>
      <c r="J38" s="2">
        <f>F38/$F$4*Dynamisk!$C$16</f>
        <v>225.21917576107487</v>
      </c>
      <c r="K38" s="2">
        <f t="shared" si="2"/>
        <v>9.38413232337812</v>
      </c>
      <c r="L38" s="2">
        <f>F38/$F$4*Dynamisk!$C$17</f>
        <v>281.52396970134356</v>
      </c>
      <c r="M38" s="2">
        <f>(F38/$F$4)*Dynamisk!$C$16+G38</f>
        <v>252.61643603504746</v>
      </c>
      <c r="N38" s="2">
        <f>Dynamisk!$C$20/365</f>
        <v>34.246575342465754</v>
      </c>
      <c r="O38" s="2">
        <f t="shared" si="3"/>
        <v>1.4269406392694064</v>
      </c>
      <c r="P38" s="2">
        <f>(F38/$F$4)*Dynamisk!$C$16+G38</f>
        <v>252.61643603504746</v>
      </c>
      <c r="Q38" s="2">
        <f t="shared" si="4"/>
        <v>286.8630113775132</v>
      </c>
      <c r="R38" s="17" t="e">
        <f>IF(P38&lt;=Dynamisk!$F$51,Data_kronologisk!P38,#N/A)</f>
        <v>#N/A</v>
      </c>
      <c r="S38" s="22" t="e">
        <f>IF(AND(P38&gt;=Dynamisk!$F$51,P38&lt;=Dynamisk!$F$50),P38,#N/A)</f>
        <v>#N/A</v>
      </c>
      <c r="T38" s="22">
        <f>IF(AND(P38&gt;=Dynamisk!$F$50,P38&lt;=Dynamisk!$F$49),P38,#N/A)</f>
        <v>252.61643603504746</v>
      </c>
      <c r="U38" s="23" t="e">
        <f>IF(P38&gt;=Dynamisk!$F$49,P38,#N/A)</f>
        <v>#N/A</v>
      </c>
      <c r="V38" s="17">
        <f>IF(Q38&gt;=Dynamisk!$F$41,Dynamisk!$F$41,Q38)</f>
        <v>74.703333321584452</v>
      </c>
      <c r="W38" s="22">
        <f>(IF(AND(Q38&gt;=Dynamisk!$F$41,Q38&lt;=Dynamisk!$F$40),Q38,(IF(Q38&gt;Dynamisk!$F$40,Dynamisk!$F$40,#N/A))))-V38</f>
        <v>112.05499998237669</v>
      </c>
      <c r="X38" s="22">
        <f>(IF(AND(Q38&gt;=Dynamisk!$F$40,Q38&lt;=Dynamisk!$F$39),Q38,(IF(Q38&gt;Dynamisk!$F$39,Dynamisk!$F$39,#N/A))))-W38-V38</f>
        <v>100.10467807355208</v>
      </c>
      <c r="Y38" s="23" t="e">
        <f>(IF(AND(Q38&gt;=Dynamisk!$F$39,Q38&lt;=Dynamisk!$F$38),Q38,(IF(Q38&gt;Dynamisk!$F$38,Dynamisk!$F$38,#N/A))))-W38-V38-X38</f>
        <v>#N/A</v>
      </c>
      <c r="Z38" t="e">
        <f>IF(OR(Data_sæsontarif!D38=Dynamisk!$E$76,Data_sæsontarif!D38=Dynamisk!$E$77,Data_sæsontarif!D38=Dynamisk!$E$78,Data_sæsontarif!D38=Dynamisk!$E$79),Data_sæsontarif!M38,#N/A)</f>
        <v>#N/A</v>
      </c>
      <c r="AA38" t="e">
        <f>IF(OR(Data_sæsontarif!D38=Dynamisk!$E$72,Data_sæsontarif!D38=Dynamisk!$E$73,Data_sæsontarif!D38=Dynamisk!$E$74,Data_sæsontarif!D38=Dynamisk!$E$75),Data_sæsontarif!M38,#N/A)</f>
        <v>#N/A</v>
      </c>
      <c r="AB38">
        <f>IF(OR(Data_sæsontarif!D38=Dynamisk!$E$68,Data_sæsontarif!D38=Dynamisk!$E$69,Data_sæsontarif!D38=Dynamisk!$E$70,Data_sæsontarif!D38=Dynamisk!$E$71),Data_sæsontarif!M38,#N/A)</f>
        <v>252.61643603504746</v>
      </c>
    </row>
    <row r="39" spans="1:28" x14ac:dyDescent="0.15">
      <c r="A39">
        <v>33</v>
      </c>
      <c r="B39">
        <v>33</v>
      </c>
      <c r="C39" t="s">
        <v>88</v>
      </c>
      <c r="D39" t="str">
        <f t="shared" si="5"/>
        <v>02</v>
      </c>
      <c r="E39" s="1">
        <v>-0.26250000000000001</v>
      </c>
      <c r="F39" s="2">
        <f t="shared" si="0"/>
        <v>17.262499999999999</v>
      </c>
      <c r="G39" s="1">
        <f>Dynamisk!$C$14</f>
        <v>27.397260273972602</v>
      </c>
      <c r="H39" s="1">
        <f t="shared" si="1"/>
        <v>1.1415525114155252</v>
      </c>
      <c r="I39" s="2">
        <f>Dynamisk!$C$15</f>
        <v>34.246575342465754</v>
      </c>
      <c r="J39" s="2">
        <f>F39/$F$4*Dynamisk!$C$16</f>
        <v>207.99889549222763</v>
      </c>
      <c r="K39" s="2">
        <f t="shared" si="2"/>
        <v>8.6666206455094841</v>
      </c>
      <c r="L39" s="2">
        <f>F39/$F$4*Dynamisk!$C$17</f>
        <v>259.99861936528453</v>
      </c>
      <c r="M39" s="2">
        <f>(F39/$F$4)*Dynamisk!$C$16+G39</f>
        <v>235.39615576620022</v>
      </c>
      <c r="N39" s="2">
        <f>Dynamisk!$C$20/365</f>
        <v>34.246575342465754</v>
      </c>
      <c r="O39" s="2">
        <f t="shared" si="3"/>
        <v>1.4269406392694064</v>
      </c>
      <c r="P39" s="2">
        <f>(F39/$F$4)*Dynamisk!$C$16+G39</f>
        <v>235.39615576620022</v>
      </c>
      <c r="Q39" s="2">
        <f t="shared" si="4"/>
        <v>269.642731108666</v>
      </c>
      <c r="R39" s="17" t="e">
        <f>IF(P39&lt;=Dynamisk!$F$51,Data_kronologisk!P39,#N/A)</f>
        <v>#N/A</v>
      </c>
      <c r="S39" s="22" t="e">
        <f>IF(AND(P39&gt;=Dynamisk!$F$51,P39&lt;=Dynamisk!$F$50),P39,#N/A)</f>
        <v>#N/A</v>
      </c>
      <c r="T39" s="22">
        <f>IF(AND(P39&gt;=Dynamisk!$F$50,P39&lt;=Dynamisk!$F$49),P39,#N/A)</f>
        <v>235.39615576620022</v>
      </c>
      <c r="U39" s="23" t="e">
        <f>IF(P39&gt;=Dynamisk!$F$49,P39,#N/A)</f>
        <v>#N/A</v>
      </c>
      <c r="V39" s="17">
        <f>IF(Q39&gt;=Dynamisk!$F$41,Dynamisk!$F$41,Q39)</f>
        <v>74.703333321584452</v>
      </c>
      <c r="W39" s="22">
        <f>(IF(AND(Q39&gt;=Dynamisk!$F$41,Q39&lt;=Dynamisk!$F$40),Q39,(IF(Q39&gt;Dynamisk!$F$40,Dynamisk!$F$40,#N/A))))-V39</f>
        <v>112.05499998237669</v>
      </c>
      <c r="X39" s="22">
        <f>(IF(AND(Q39&gt;=Dynamisk!$F$40,Q39&lt;=Dynamisk!$F$39),Q39,(IF(Q39&gt;Dynamisk!$F$39,Dynamisk!$F$39,#N/A))))-W39-V39</f>
        <v>82.884397804704875</v>
      </c>
      <c r="Y39" s="23" t="e">
        <f>(IF(AND(Q39&gt;=Dynamisk!$F$39,Q39&lt;=Dynamisk!$F$38),Q39,(IF(Q39&gt;Dynamisk!$F$38,Dynamisk!$F$38,#N/A))))-W39-V39-X39</f>
        <v>#N/A</v>
      </c>
      <c r="Z39" t="e">
        <f>IF(OR(Data_sæsontarif!D39=Dynamisk!$E$76,Data_sæsontarif!D39=Dynamisk!$E$77,Data_sæsontarif!D39=Dynamisk!$E$78,Data_sæsontarif!D39=Dynamisk!$E$79),Data_sæsontarif!M39,#N/A)</f>
        <v>#N/A</v>
      </c>
      <c r="AA39" t="e">
        <f>IF(OR(Data_sæsontarif!D39=Dynamisk!$E$72,Data_sæsontarif!D39=Dynamisk!$E$73,Data_sæsontarif!D39=Dynamisk!$E$74,Data_sæsontarif!D39=Dynamisk!$E$75),Data_sæsontarif!M39,#N/A)</f>
        <v>#N/A</v>
      </c>
      <c r="AB39">
        <f>IF(OR(Data_sæsontarif!D39=Dynamisk!$E$68,Data_sæsontarif!D39=Dynamisk!$E$69,Data_sæsontarif!D39=Dynamisk!$E$70,Data_sæsontarif!D39=Dynamisk!$E$71),Data_sæsontarif!M39,#N/A)</f>
        <v>235.39615576620022</v>
      </c>
    </row>
    <row r="40" spans="1:28" x14ac:dyDescent="0.15">
      <c r="A40">
        <v>34</v>
      </c>
      <c r="B40">
        <v>34</v>
      </c>
      <c r="C40" t="s">
        <v>89</v>
      </c>
      <c r="D40" t="str">
        <f t="shared" si="5"/>
        <v>02</v>
      </c>
      <c r="E40" s="1">
        <v>0.6791666666666667</v>
      </c>
      <c r="F40" s="2">
        <f t="shared" si="0"/>
        <v>16.320833333333333</v>
      </c>
      <c r="G40" s="1">
        <f>Dynamisk!$C$14</f>
        <v>27.397260273972602</v>
      </c>
      <c r="H40" s="1">
        <f t="shared" si="1"/>
        <v>1.1415525114155252</v>
      </c>
      <c r="I40" s="2">
        <f>Dynamisk!$C$15</f>
        <v>34.246575342465754</v>
      </c>
      <c r="J40" s="2">
        <f>F40/$F$4*Dynamisk!$C$16</f>
        <v>196.6525883763108</v>
      </c>
      <c r="K40" s="2">
        <f t="shared" si="2"/>
        <v>8.1938578490129501</v>
      </c>
      <c r="L40" s="2">
        <f>F40/$F$4*Dynamisk!$C$17</f>
        <v>245.81573547038852</v>
      </c>
      <c r="M40" s="2">
        <f>(F40/$F$4)*Dynamisk!$C$16+G40</f>
        <v>224.04984865028339</v>
      </c>
      <c r="N40" s="2">
        <f>Dynamisk!$C$20/365</f>
        <v>34.246575342465754</v>
      </c>
      <c r="O40" s="2">
        <f t="shared" si="3"/>
        <v>1.4269406392694064</v>
      </c>
      <c r="P40" s="2">
        <f>(F40/$F$4)*Dynamisk!$C$16+G40</f>
        <v>224.04984865028339</v>
      </c>
      <c r="Q40" s="2">
        <f t="shared" si="4"/>
        <v>258.29642399274917</v>
      </c>
      <c r="R40" s="17" t="e">
        <f>IF(P40&lt;=Dynamisk!$F$51,Data_kronologisk!P40,#N/A)</f>
        <v>#N/A</v>
      </c>
      <c r="S40" s="22" t="e">
        <f>IF(AND(P40&gt;=Dynamisk!$F$51,P40&lt;=Dynamisk!$F$50),P40,#N/A)</f>
        <v>#N/A</v>
      </c>
      <c r="T40" s="22">
        <f>IF(AND(P40&gt;=Dynamisk!$F$50,P40&lt;=Dynamisk!$F$49),P40,#N/A)</f>
        <v>224.04984865028339</v>
      </c>
      <c r="U40" s="23" t="e">
        <f>IF(P40&gt;=Dynamisk!$F$49,P40,#N/A)</f>
        <v>#N/A</v>
      </c>
      <c r="V40" s="17">
        <f>IF(Q40&gt;=Dynamisk!$F$41,Dynamisk!$F$41,Q40)</f>
        <v>74.703333321584452</v>
      </c>
      <c r="W40" s="22">
        <f>(IF(AND(Q40&gt;=Dynamisk!$F$41,Q40&lt;=Dynamisk!$F$40),Q40,(IF(Q40&gt;Dynamisk!$F$40,Dynamisk!$F$40,#N/A))))-V40</f>
        <v>112.05499998237669</v>
      </c>
      <c r="X40" s="22">
        <f>(IF(AND(Q40&gt;=Dynamisk!$F$40,Q40&lt;=Dynamisk!$F$39),Q40,(IF(Q40&gt;Dynamisk!$F$39,Dynamisk!$F$39,#N/A))))-W40-V40</f>
        <v>71.538090688788046</v>
      </c>
      <c r="Y40" s="23" t="e">
        <f>(IF(AND(Q40&gt;=Dynamisk!$F$39,Q40&lt;=Dynamisk!$F$38),Q40,(IF(Q40&gt;Dynamisk!$F$38,Dynamisk!$F$38,#N/A))))-W40-V40-X40</f>
        <v>#N/A</v>
      </c>
      <c r="Z40" t="e">
        <f>IF(OR(Data_sæsontarif!D40=Dynamisk!$E$76,Data_sæsontarif!D40=Dynamisk!$E$77,Data_sæsontarif!D40=Dynamisk!$E$78,Data_sæsontarif!D40=Dynamisk!$E$79),Data_sæsontarif!M40,#N/A)</f>
        <v>#N/A</v>
      </c>
      <c r="AA40" t="e">
        <f>IF(OR(Data_sæsontarif!D40=Dynamisk!$E$72,Data_sæsontarif!D40=Dynamisk!$E$73,Data_sæsontarif!D40=Dynamisk!$E$74,Data_sæsontarif!D40=Dynamisk!$E$75),Data_sæsontarif!M40,#N/A)</f>
        <v>#N/A</v>
      </c>
      <c r="AB40">
        <f>IF(OR(Data_sæsontarif!D40=Dynamisk!$E$68,Data_sæsontarif!D40=Dynamisk!$E$69,Data_sæsontarif!D40=Dynamisk!$E$70,Data_sæsontarif!D40=Dynamisk!$E$71),Data_sæsontarif!M40,#N/A)</f>
        <v>224.04984865028339</v>
      </c>
    </row>
    <row r="41" spans="1:28" x14ac:dyDescent="0.15">
      <c r="A41">
        <v>35</v>
      </c>
      <c r="B41">
        <v>35</v>
      </c>
      <c r="C41" t="s">
        <v>90</v>
      </c>
      <c r="D41" t="str">
        <f t="shared" si="5"/>
        <v>02</v>
      </c>
      <c r="E41" s="1">
        <v>0.53749999999999998</v>
      </c>
      <c r="F41" s="2">
        <f t="shared" si="0"/>
        <v>16.462499999999999</v>
      </c>
      <c r="G41" s="1">
        <f>Dynamisk!$C$14</f>
        <v>27.397260273972602</v>
      </c>
      <c r="H41" s="1">
        <f t="shared" si="1"/>
        <v>1.1415525114155252</v>
      </c>
      <c r="I41" s="2">
        <f>Dynamisk!$C$15</f>
        <v>34.246575342465754</v>
      </c>
      <c r="J41" s="2">
        <f>F41/$F$4*Dynamisk!$C$16</f>
        <v>198.35955493357261</v>
      </c>
      <c r="K41" s="2">
        <f t="shared" si="2"/>
        <v>8.2649814555655254</v>
      </c>
      <c r="L41" s="2">
        <f>F41/$F$4*Dynamisk!$C$17</f>
        <v>247.94944366696575</v>
      </c>
      <c r="M41" s="2">
        <f>(F41/$F$4)*Dynamisk!$C$16+G41</f>
        <v>225.7568152075452</v>
      </c>
      <c r="N41" s="2">
        <f>Dynamisk!$C$20/365</f>
        <v>34.246575342465754</v>
      </c>
      <c r="O41" s="2">
        <f t="shared" si="3"/>
        <v>1.4269406392694064</v>
      </c>
      <c r="P41" s="2">
        <f>(F41/$F$4)*Dynamisk!$C$16+G41</f>
        <v>225.7568152075452</v>
      </c>
      <c r="Q41" s="2">
        <f t="shared" si="4"/>
        <v>260.00339055001098</v>
      </c>
      <c r="R41" s="17" t="e">
        <f>IF(P41&lt;=Dynamisk!$F$51,Data_kronologisk!P41,#N/A)</f>
        <v>#N/A</v>
      </c>
      <c r="S41" s="22" t="e">
        <f>IF(AND(P41&gt;=Dynamisk!$F$51,P41&lt;=Dynamisk!$F$50),P41,#N/A)</f>
        <v>#N/A</v>
      </c>
      <c r="T41" s="22">
        <f>IF(AND(P41&gt;=Dynamisk!$F$50,P41&lt;=Dynamisk!$F$49),P41,#N/A)</f>
        <v>225.7568152075452</v>
      </c>
      <c r="U41" s="23" t="e">
        <f>IF(P41&gt;=Dynamisk!$F$49,P41,#N/A)</f>
        <v>#N/A</v>
      </c>
      <c r="V41" s="17">
        <f>IF(Q41&gt;=Dynamisk!$F$41,Dynamisk!$F$41,Q41)</f>
        <v>74.703333321584452</v>
      </c>
      <c r="W41" s="22">
        <f>(IF(AND(Q41&gt;=Dynamisk!$F$41,Q41&lt;=Dynamisk!$F$40),Q41,(IF(Q41&gt;Dynamisk!$F$40,Dynamisk!$F$40,#N/A))))-V41</f>
        <v>112.05499998237669</v>
      </c>
      <c r="X41" s="22">
        <f>(IF(AND(Q41&gt;=Dynamisk!$F$40,Q41&lt;=Dynamisk!$F$39),Q41,(IF(Q41&gt;Dynamisk!$F$39,Dynamisk!$F$39,#N/A))))-W41-V41</f>
        <v>73.245057246049853</v>
      </c>
      <c r="Y41" s="23" t="e">
        <f>(IF(AND(Q41&gt;=Dynamisk!$F$39,Q41&lt;=Dynamisk!$F$38),Q41,(IF(Q41&gt;Dynamisk!$F$38,Dynamisk!$F$38,#N/A))))-W41-V41-X41</f>
        <v>#N/A</v>
      </c>
      <c r="Z41" t="e">
        <f>IF(OR(Data_sæsontarif!D41=Dynamisk!$E$76,Data_sæsontarif!D41=Dynamisk!$E$77,Data_sæsontarif!D41=Dynamisk!$E$78,Data_sæsontarif!D41=Dynamisk!$E$79),Data_sæsontarif!M41,#N/A)</f>
        <v>#N/A</v>
      </c>
      <c r="AA41" t="e">
        <f>IF(OR(Data_sæsontarif!D41=Dynamisk!$E$72,Data_sæsontarif!D41=Dynamisk!$E$73,Data_sæsontarif!D41=Dynamisk!$E$74,Data_sæsontarif!D41=Dynamisk!$E$75),Data_sæsontarif!M41,#N/A)</f>
        <v>#N/A</v>
      </c>
      <c r="AB41">
        <f>IF(OR(Data_sæsontarif!D41=Dynamisk!$E$68,Data_sæsontarif!D41=Dynamisk!$E$69,Data_sæsontarif!D41=Dynamisk!$E$70,Data_sæsontarif!D41=Dynamisk!$E$71),Data_sæsontarif!M41,#N/A)</f>
        <v>225.7568152075452</v>
      </c>
    </row>
    <row r="42" spans="1:28" x14ac:dyDescent="0.15">
      <c r="A42">
        <v>36</v>
      </c>
      <c r="B42">
        <v>36</v>
      </c>
      <c r="C42" t="s">
        <v>91</v>
      </c>
      <c r="D42" t="str">
        <f t="shared" si="5"/>
        <v>02</v>
      </c>
      <c r="E42" s="1">
        <v>0.64166666666666672</v>
      </c>
      <c r="F42" s="2">
        <f t="shared" si="0"/>
        <v>16.358333333333334</v>
      </c>
      <c r="G42" s="1">
        <f>Dynamisk!$C$14</f>
        <v>27.397260273972602</v>
      </c>
      <c r="H42" s="1">
        <f t="shared" si="1"/>
        <v>1.1415525114155252</v>
      </c>
      <c r="I42" s="2">
        <f>Dynamisk!$C$15</f>
        <v>34.246575342465754</v>
      </c>
      <c r="J42" s="2">
        <f>F42/$F$4*Dynamisk!$C$16</f>
        <v>197.10443246499776</v>
      </c>
      <c r="K42" s="2">
        <f t="shared" si="2"/>
        <v>8.2126846860415732</v>
      </c>
      <c r="L42" s="2">
        <f>F42/$F$4*Dynamisk!$C$17</f>
        <v>246.3805405812472</v>
      </c>
      <c r="M42" s="2">
        <f>(F42/$F$4)*Dynamisk!$C$16+G42</f>
        <v>224.50169273897035</v>
      </c>
      <c r="N42" s="2">
        <f>Dynamisk!$C$20/365</f>
        <v>34.246575342465754</v>
      </c>
      <c r="O42" s="2">
        <f t="shared" si="3"/>
        <v>1.4269406392694064</v>
      </c>
      <c r="P42" s="2">
        <f>(F42/$F$4)*Dynamisk!$C$16+G42</f>
        <v>224.50169273897035</v>
      </c>
      <c r="Q42" s="2">
        <f t="shared" si="4"/>
        <v>258.74826808143615</v>
      </c>
      <c r="R42" s="17" t="e">
        <f>IF(P42&lt;=Dynamisk!$F$51,Data_kronologisk!P42,#N/A)</f>
        <v>#N/A</v>
      </c>
      <c r="S42" s="22" t="e">
        <f>IF(AND(P42&gt;=Dynamisk!$F$51,P42&lt;=Dynamisk!$F$50),P42,#N/A)</f>
        <v>#N/A</v>
      </c>
      <c r="T42" s="22">
        <f>IF(AND(P42&gt;=Dynamisk!$F$50,P42&lt;=Dynamisk!$F$49),P42,#N/A)</f>
        <v>224.50169273897035</v>
      </c>
      <c r="U42" s="23" t="e">
        <f>IF(P42&gt;=Dynamisk!$F$49,P42,#N/A)</f>
        <v>#N/A</v>
      </c>
      <c r="V42" s="17">
        <f>IF(Q42&gt;=Dynamisk!$F$41,Dynamisk!$F$41,Q42)</f>
        <v>74.703333321584452</v>
      </c>
      <c r="W42" s="22">
        <f>(IF(AND(Q42&gt;=Dynamisk!$F$41,Q42&lt;=Dynamisk!$F$40),Q42,(IF(Q42&gt;Dynamisk!$F$40,Dynamisk!$F$40,#N/A))))-V42</f>
        <v>112.05499998237669</v>
      </c>
      <c r="X42" s="22">
        <f>(IF(AND(Q42&gt;=Dynamisk!$F$40,Q42&lt;=Dynamisk!$F$39),Q42,(IF(Q42&gt;Dynamisk!$F$39,Dynamisk!$F$39,#N/A))))-W42-V42</f>
        <v>71.989934777475028</v>
      </c>
      <c r="Y42" s="23" t="e">
        <f>(IF(AND(Q42&gt;=Dynamisk!$F$39,Q42&lt;=Dynamisk!$F$38),Q42,(IF(Q42&gt;Dynamisk!$F$38,Dynamisk!$F$38,#N/A))))-W42-V42-X42</f>
        <v>#N/A</v>
      </c>
      <c r="Z42" t="e">
        <f>IF(OR(Data_sæsontarif!D42=Dynamisk!$E$76,Data_sæsontarif!D42=Dynamisk!$E$77,Data_sæsontarif!D42=Dynamisk!$E$78,Data_sæsontarif!D42=Dynamisk!$E$79),Data_sæsontarif!M42,#N/A)</f>
        <v>#N/A</v>
      </c>
      <c r="AA42" t="e">
        <f>IF(OR(Data_sæsontarif!D42=Dynamisk!$E$72,Data_sæsontarif!D42=Dynamisk!$E$73,Data_sæsontarif!D42=Dynamisk!$E$74,Data_sæsontarif!D42=Dynamisk!$E$75),Data_sæsontarif!M42,#N/A)</f>
        <v>#N/A</v>
      </c>
      <c r="AB42">
        <f>IF(OR(Data_sæsontarif!D42=Dynamisk!$E$68,Data_sæsontarif!D42=Dynamisk!$E$69,Data_sæsontarif!D42=Dynamisk!$E$70,Data_sæsontarif!D42=Dynamisk!$E$71),Data_sæsontarif!M42,#N/A)</f>
        <v>224.50169273897035</v>
      </c>
    </row>
    <row r="43" spans="1:28" x14ac:dyDescent="0.15">
      <c r="A43">
        <v>37</v>
      </c>
      <c r="B43">
        <v>37</v>
      </c>
      <c r="C43" t="s">
        <v>92</v>
      </c>
      <c r="D43" t="str">
        <f t="shared" si="5"/>
        <v>02</v>
      </c>
      <c r="E43" s="1">
        <v>3.0541666666666667</v>
      </c>
      <c r="F43" s="2">
        <f t="shared" si="0"/>
        <v>13.945833333333333</v>
      </c>
      <c r="G43" s="1">
        <f>Dynamisk!$C$14</f>
        <v>27.397260273972602</v>
      </c>
      <c r="H43" s="1">
        <f t="shared" si="1"/>
        <v>1.1415525114155252</v>
      </c>
      <c r="I43" s="2">
        <f>Dynamisk!$C$15</f>
        <v>34.246575342465754</v>
      </c>
      <c r="J43" s="2">
        <f>F43/$F$4*Dynamisk!$C$16</f>
        <v>168.03579609280371</v>
      </c>
      <c r="K43" s="2">
        <f t="shared" si="2"/>
        <v>7.0014915038668208</v>
      </c>
      <c r="L43" s="2">
        <f>F43/$F$4*Dynamisk!$C$17</f>
        <v>210.04474511600463</v>
      </c>
      <c r="M43" s="2">
        <f>(F43/$F$4)*Dynamisk!$C$16+G43</f>
        <v>195.4330563667763</v>
      </c>
      <c r="N43" s="2">
        <f>Dynamisk!$C$20/365</f>
        <v>34.246575342465754</v>
      </c>
      <c r="O43" s="2">
        <f t="shared" si="3"/>
        <v>1.4269406392694064</v>
      </c>
      <c r="P43" s="2">
        <f>(F43/$F$4)*Dynamisk!$C$16+G43</f>
        <v>195.4330563667763</v>
      </c>
      <c r="Q43" s="2">
        <f t="shared" si="4"/>
        <v>229.67963170924207</v>
      </c>
      <c r="R43" s="17" t="e">
        <f>IF(P43&lt;=Dynamisk!$F$51,Data_kronologisk!P43,#N/A)</f>
        <v>#N/A</v>
      </c>
      <c r="S43" s="22" t="e">
        <f>IF(AND(P43&gt;=Dynamisk!$F$51,P43&lt;=Dynamisk!$F$50),P43,#N/A)</f>
        <v>#N/A</v>
      </c>
      <c r="T43" s="22">
        <f>IF(AND(P43&gt;=Dynamisk!$F$50,P43&lt;=Dynamisk!$F$49),P43,#N/A)</f>
        <v>195.4330563667763</v>
      </c>
      <c r="U43" s="23" t="e">
        <f>IF(P43&gt;=Dynamisk!$F$49,P43,#N/A)</f>
        <v>#N/A</v>
      </c>
      <c r="V43" s="17">
        <f>IF(Q43&gt;=Dynamisk!$F$41,Dynamisk!$F$41,Q43)</f>
        <v>74.703333321584452</v>
      </c>
      <c r="W43" s="22">
        <f>(IF(AND(Q43&gt;=Dynamisk!$F$41,Q43&lt;=Dynamisk!$F$40),Q43,(IF(Q43&gt;Dynamisk!$F$40,Dynamisk!$F$40,#N/A))))-V43</f>
        <v>112.05499998237669</v>
      </c>
      <c r="X43" s="22">
        <f>(IF(AND(Q43&gt;=Dynamisk!$F$40,Q43&lt;=Dynamisk!$F$39),Q43,(IF(Q43&gt;Dynamisk!$F$39,Dynamisk!$F$39,#N/A))))-W43-V43</f>
        <v>42.921298405280936</v>
      </c>
      <c r="Y43" s="23" t="e">
        <f>(IF(AND(Q43&gt;=Dynamisk!$F$39,Q43&lt;=Dynamisk!$F$38),Q43,(IF(Q43&gt;Dynamisk!$F$38,Dynamisk!$F$38,#N/A))))-W43-V43-X43</f>
        <v>#N/A</v>
      </c>
      <c r="Z43" t="e">
        <f>IF(OR(Data_sæsontarif!D43=Dynamisk!$E$76,Data_sæsontarif!D43=Dynamisk!$E$77,Data_sæsontarif!D43=Dynamisk!$E$78,Data_sæsontarif!D43=Dynamisk!$E$79),Data_sæsontarif!M43,#N/A)</f>
        <v>#N/A</v>
      </c>
      <c r="AA43" t="e">
        <f>IF(OR(Data_sæsontarif!D43=Dynamisk!$E$72,Data_sæsontarif!D43=Dynamisk!$E$73,Data_sæsontarif!D43=Dynamisk!$E$74,Data_sæsontarif!D43=Dynamisk!$E$75),Data_sæsontarif!M43,#N/A)</f>
        <v>#N/A</v>
      </c>
      <c r="AB43">
        <f>IF(OR(Data_sæsontarif!D43=Dynamisk!$E$68,Data_sæsontarif!D43=Dynamisk!$E$69,Data_sæsontarif!D43=Dynamisk!$E$70,Data_sæsontarif!D43=Dynamisk!$E$71),Data_sæsontarif!M43,#N/A)</f>
        <v>195.4330563667763</v>
      </c>
    </row>
    <row r="44" spans="1:28" x14ac:dyDescent="0.15">
      <c r="A44">
        <v>38</v>
      </c>
      <c r="B44">
        <v>38</v>
      </c>
      <c r="C44" t="s">
        <v>93</v>
      </c>
      <c r="D44" t="str">
        <f t="shared" si="5"/>
        <v>02</v>
      </c>
      <c r="E44" s="1">
        <v>2.2250000000000001</v>
      </c>
      <c r="F44" s="2">
        <f t="shared" si="0"/>
        <v>14.775</v>
      </c>
      <c r="G44" s="1">
        <f>Dynamisk!$C$14</f>
        <v>27.397260273972602</v>
      </c>
      <c r="H44" s="1">
        <f t="shared" si="1"/>
        <v>1.1415525114155252</v>
      </c>
      <c r="I44" s="2">
        <f>Dynamisk!$C$15</f>
        <v>34.246575342465754</v>
      </c>
      <c r="J44" s="2">
        <f>F44/$F$4*Dynamisk!$C$16</f>
        <v>178.02657094265973</v>
      </c>
      <c r="K44" s="2">
        <f t="shared" si="2"/>
        <v>7.4177737892774891</v>
      </c>
      <c r="L44" s="2">
        <f>F44/$F$4*Dynamisk!$C$17</f>
        <v>222.53321367832467</v>
      </c>
      <c r="M44" s="2">
        <f>(F44/$F$4)*Dynamisk!$C$16+G44</f>
        <v>205.42383121663232</v>
      </c>
      <c r="N44" s="2">
        <f>Dynamisk!$C$20/365</f>
        <v>34.246575342465754</v>
      </c>
      <c r="O44" s="2">
        <f t="shared" si="3"/>
        <v>1.4269406392694064</v>
      </c>
      <c r="P44" s="2">
        <f>(F44/$F$4)*Dynamisk!$C$16+G44</f>
        <v>205.42383121663232</v>
      </c>
      <c r="Q44" s="2">
        <f t="shared" si="4"/>
        <v>239.67040655909813</v>
      </c>
      <c r="R44" s="17" t="e">
        <f>IF(P44&lt;=Dynamisk!$F$51,Data_kronologisk!P44,#N/A)</f>
        <v>#N/A</v>
      </c>
      <c r="S44" s="22" t="e">
        <f>IF(AND(P44&gt;=Dynamisk!$F$51,P44&lt;=Dynamisk!$F$50),P44,#N/A)</f>
        <v>#N/A</v>
      </c>
      <c r="T44" s="22">
        <f>IF(AND(P44&gt;=Dynamisk!$F$50,P44&lt;=Dynamisk!$F$49),P44,#N/A)</f>
        <v>205.42383121663232</v>
      </c>
      <c r="U44" s="23" t="e">
        <f>IF(P44&gt;=Dynamisk!$F$49,P44,#N/A)</f>
        <v>#N/A</v>
      </c>
      <c r="V44" s="17">
        <f>IF(Q44&gt;=Dynamisk!$F$41,Dynamisk!$F$41,Q44)</f>
        <v>74.703333321584452</v>
      </c>
      <c r="W44" s="22">
        <f>(IF(AND(Q44&gt;=Dynamisk!$F$41,Q44&lt;=Dynamisk!$F$40),Q44,(IF(Q44&gt;Dynamisk!$F$40,Dynamisk!$F$40,#N/A))))-V44</f>
        <v>112.05499998237669</v>
      </c>
      <c r="X44" s="22">
        <f>(IF(AND(Q44&gt;=Dynamisk!$F$40,Q44&lt;=Dynamisk!$F$39),Q44,(IF(Q44&gt;Dynamisk!$F$39,Dynamisk!$F$39,#N/A))))-W44-V44</f>
        <v>52.912073255136988</v>
      </c>
      <c r="Y44" s="23" t="e">
        <f>(IF(AND(Q44&gt;=Dynamisk!$F$39,Q44&lt;=Dynamisk!$F$38),Q44,(IF(Q44&gt;Dynamisk!$F$38,Dynamisk!$F$38,#N/A))))-W44-V44-X44</f>
        <v>#N/A</v>
      </c>
      <c r="Z44" t="e">
        <f>IF(OR(Data_sæsontarif!D44=Dynamisk!$E$76,Data_sæsontarif!D44=Dynamisk!$E$77,Data_sæsontarif!D44=Dynamisk!$E$78,Data_sæsontarif!D44=Dynamisk!$E$79),Data_sæsontarif!M44,#N/A)</f>
        <v>#N/A</v>
      </c>
      <c r="AA44" t="e">
        <f>IF(OR(Data_sæsontarif!D44=Dynamisk!$E$72,Data_sæsontarif!D44=Dynamisk!$E$73,Data_sæsontarif!D44=Dynamisk!$E$74,Data_sæsontarif!D44=Dynamisk!$E$75),Data_sæsontarif!M44,#N/A)</f>
        <v>#N/A</v>
      </c>
      <c r="AB44">
        <f>IF(OR(Data_sæsontarif!D44=Dynamisk!$E$68,Data_sæsontarif!D44=Dynamisk!$E$69,Data_sæsontarif!D44=Dynamisk!$E$70,Data_sæsontarif!D44=Dynamisk!$E$71),Data_sæsontarif!M44,#N/A)</f>
        <v>205.42383121663232</v>
      </c>
    </row>
    <row r="45" spans="1:28" x14ac:dyDescent="0.15">
      <c r="A45">
        <v>39</v>
      </c>
      <c r="B45">
        <v>39</v>
      </c>
      <c r="C45" t="s">
        <v>94</v>
      </c>
      <c r="D45" t="str">
        <f t="shared" si="5"/>
        <v>02</v>
      </c>
      <c r="E45" s="1">
        <v>1.5041666666666667</v>
      </c>
      <c r="F45" s="2">
        <f t="shared" si="0"/>
        <v>15.495833333333334</v>
      </c>
      <c r="G45" s="1">
        <f>Dynamisk!$C$14</f>
        <v>27.397260273972602</v>
      </c>
      <c r="H45" s="1">
        <f t="shared" si="1"/>
        <v>1.1415525114155252</v>
      </c>
      <c r="I45" s="2">
        <f>Dynamisk!$C$15</f>
        <v>34.246575342465754</v>
      </c>
      <c r="J45" s="2">
        <f>F45/$F$4*Dynamisk!$C$16</f>
        <v>186.71201842519781</v>
      </c>
      <c r="K45" s="2">
        <f t="shared" si="2"/>
        <v>7.7796674343832422</v>
      </c>
      <c r="L45" s="2">
        <f>F45/$F$4*Dynamisk!$C$17</f>
        <v>233.39002303149726</v>
      </c>
      <c r="M45" s="2">
        <f>(F45/$F$4)*Dynamisk!$C$16+G45</f>
        <v>214.1092786991704</v>
      </c>
      <c r="N45" s="2">
        <f>Dynamisk!$C$20/365</f>
        <v>34.246575342465754</v>
      </c>
      <c r="O45" s="2">
        <f t="shared" si="3"/>
        <v>1.4269406392694064</v>
      </c>
      <c r="P45" s="2">
        <f>(F45/$F$4)*Dynamisk!$C$16+G45</f>
        <v>214.1092786991704</v>
      </c>
      <c r="Q45" s="2">
        <f t="shared" si="4"/>
        <v>248.35585404163621</v>
      </c>
      <c r="R45" s="17" t="e">
        <f>IF(P45&lt;=Dynamisk!$F$51,Data_kronologisk!P45,#N/A)</f>
        <v>#N/A</v>
      </c>
      <c r="S45" s="22" t="e">
        <f>IF(AND(P45&gt;=Dynamisk!$F$51,P45&lt;=Dynamisk!$F$50),P45,#N/A)</f>
        <v>#N/A</v>
      </c>
      <c r="T45" s="22">
        <f>IF(AND(P45&gt;=Dynamisk!$F$50,P45&lt;=Dynamisk!$F$49),P45,#N/A)</f>
        <v>214.1092786991704</v>
      </c>
      <c r="U45" s="23" t="e">
        <f>IF(P45&gt;=Dynamisk!$F$49,P45,#N/A)</f>
        <v>#N/A</v>
      </c>
      <c r="V45" s="17">
        <f>IF(Q45&gt;=Dynamisk!$F$41,Dynamisk!$F$41,Q45)</f>
        <v>74.703333321584452</v>
      </c>
      <c r="W45" s="22">
        <f>(IF(AND(Q45&gt;=Dynamisk!$F$41,Q45&lt;=Dynamisk!$F$40),Q45,(IF(Q45&gt;Dynamisk!$F$40,Dynamisk!$F$40,#N/A))))-V45</f>
        <v>112.05499998237669</v>
      </c>
      <c r="X45" s="22">
        <f>(IF(AND(Q45&gt;=Dynamisk!$F$40,Q45&lt;=Dynamisk!$F$39),Q45,(IF(Q45&gt;Dynamisk!$F$39,Dynamisk!$F$39,#N/A))))-W45-V45</f>
        <v>61.597520737675055</v>
      </c>
      <c r="Y45" s="23" t="e">
        <f>(IF(AND(Q45&gt;=Dynamisk!$F$39,Q45&lt;=Dynamisk!$F$38),Q45,(IF(Q45&gt;Dynamisk!$F$38,Dynamisk!$F$38,#N/A))))-W45-V45-X45</f>
        <v>#N/A</v>
      </c>
      <c r="Z45" t="e">
        <f>IF(OR(Data_sæsontarif!D45=Dynamisk!$E$76,Data_sæsontarif!D45=Dynamisk!$E$77,Data_sæsontarif!D45=Dynamisk!$E$78,Data_sæsontarif!D45=Dynamisk!$E$79),Data_sæsontarif!M45,#N/A)</f>
        <v>#N/A</v>
      </c>
      <c r="AA45" t="e">
        <f>IF(OR(Data_sæsontarif!D45=Dynamisk!$E$72,Data_sæsontarif!D45=Dynamisk!$E$73,Data_sæsontarif!D45=Dynamisk!$E$74,Data_sæsontarif!D45=Dynamisk!$E$75),Data_sæsontarif!M45,#N/A)</f>
        <v>#N/A</v>
      </c>
      <c r="AB45">
        <f>IF(OR(Data_sæsontarif!D45=Dynamisk!$E$68,Data_sæsontarif!D45=Dynamisk!$E$69,Data_sæsontarif!D45=Dynamisk!$E$70,Data_sæsontarif!D45=Dynamisk!$E$71),Data_sæsontarif!M45,#N/A)</f>
        <v>214.1092786991704</v>
      </c>
    </row>
    <row r="46" spans="1:28" x14ac:dyDescent="0.15">
      <c r="A46">
        <v>40</v>
      </c>
      <c r="B46">
        <v>40</v>
      </c>
      <c r="C46" t="s">
        <v>95</v>
      </c>
      <c r="D46" t="str">
        <f t="shared" si="5"/>
        <v>02</v>
      </c>
      <c r="E46" s="1">
        <v>0.39583333333333343</v>
      </c>
      <c r="F46" s="2">
        <f t="shared" si="0"/>
        <v>16.604166666666668</v>
      </c>
      <c r="G46" s="1">
        <f>Dynamisk!$C$14</f>
        <v>27.397260273972602</v>
      </c>
      <c r="H46" s="1">
        <f t="shared" si="1"/>
        <v>1.1415525114155252</v>
      </c>
      <c r="I46" s="2">
        <f>Dynamisk!$C$15</f>
        <v>34.246575342465754</v>
      </c>
      <c r="J46" s="2">
        <f>F46/$F$4*Dynamisk!$C$16</f>
        <v>200.06652149083448</v>
      </c>
      <c r="K46" s="2">
        <f t="shared" si="2"/>
        <v>8.3361050621181025</v>
      </c>
      <c r="L46" s="2">
        <f>F46/$F$4*Dynamisk!$C$17</f>
        <v>250.08315186354309</v>
      </c>
      <c r="M46" s="2">
        <f>(F46/$F$4)*Dynamisk!$C$16+G46</f>
        <v>227.46378176480707</v>
      </c>
      <c r="N46" s="2">
        <f>Dynamisk!$C$20/365</f>
        <v>34.246575342465754</v>
      </c>
      <c r="O46" s="2">
        <f t="shared" si="3"/>
        <v>1.4269406392694064</v>
      </c>
      <c r="P46" s="2">
        <f>(F46/$F$4)*Dynamisk!$C$16+G46</f>
        <v>227.46378176480707</v>
      </c>
      <c r="Q46" s="2">
        <f t="shared" si="4"/>
        <v>261.71035710727278</v>
      </c>
      <c r="R46" s="17" t="e">
        <f>IF(P46&lt;=Dynamisk!$F$51,Data_kronologisk!P46,#N/A)</f>
        <v>#N/A</v>
      </c>
      <c r="S46" s="22" t="e">
        <f>IF(AND(P46&gt;=Dynamisk!$F$51,P46&lt;=Dynamisk!$F$50),P46,#N/A)</f>
        <v>#N/A</v>
      </c>
      <c r="T46" s="22">
        <f>IF(AND(P46&gt;=Dynamisk!$F$50,P46&lt;=Dynamisk!$F$49),P46,#N/A)</f>
        <v>227.46378176480707</v>
      </c>
      <c r="U46" s="23" t="e">
        <f>IF(P46&gt;=Dynamisk!$F$49,P46,#N/A)</f>
        <v>#N/A</v>
      </c>
      <c r="V46" s="17">
        <f>IF(Q46&gt;=Dynamisk!$F$41,Dynamisk!$F$41,Q46)</f>
        <v>74.703333321584452</v>
      </c>
      <c r="W46" s="22">
        <f>(IF(AND(Q46&gt;=Dynamisk!$F$41,Q46&lt;=Dynamisk!$F$40),Q46,(IF(Q46&gt;Dynamisk!$F$40,Dynamisk!$F$40,#N/A))))-V46</f>
        <v>112.05499998237669</v>
      </c>
      <c r="X46" s="22">
        <f>(IF(AND(Q46&gt;=Dynamisk!$F$40,Q46&lt;=Dynamisk!$F$39),Q46,(IF(Q46&gt;Dynamisk!$F$39,Dynamisk!$F$39,#N/A))))-W46-V46</f>
        <v>74.952023803311661</v>
      </c>
      <c r="Y46" s="23" t="e">
        <f>(IF(AND(Q46&gt;=Dynamisk!$F$39,Q46&lt;=Dynamisk!$F$38),Q46,(IF(Q46&gt;Dynamisk!$F$38,Dynamisk!$F$38,#N/A))))-W46-V46-X46</f>
        <v>#N/A</v>
      </c>
      <c r="Z46" t="e">
        <f>IF(OR(Data_sæsontarif!D46=Dynamisk!$E$76,Data_sæsontarif!D46=Dynamisk!$E$77,Data_sæsontarif!D46=Dynamisk!$E$78,Data_sæsontarif!D46=Dynamisk!$E$79),Data_sæsontarif!M46,#N/A)</f>
        <v>#N/A</v>
      </c>
      <c r="AA46" t="e">
        <f>IF(OR(Data_sæsontarif!D46=Dynamisk!$E$72,Data_sæsontarif!D46=Dynamisk!$E$73,Data_sæsontarif!D46=Dynamisk!$E$74,Data_sæsontarif!D46=Dynamisk!$E$75),Data_sæsontarif!M46,#N/A)</f>
        <v>#N/A</v>
      </c>
      <c r="AB46">
        <f>IF(OR(Data_sæsontarif!D46=Dynamisk!$E$68,Data_sæsontarif!D46=Dynamisk!$E$69,Data_sæsontarif!D46=Dynamisk!$E$70,Data_sæsontarif!D46=Dynamisk!$E$71),Data_sæsontarif!M46,#N/A)</f>
        <v>227.46378176480707</v>
      </c>
    </row>
    <row r="47" spans="1:28" x14ac:dyDescent="0.15">
      <c r="A47">
        <v>41</v>
      </c>
      <c r="B47">
        <v>41</v>
      </c>
      <c r="C47" t="s">
        <v>96</v>
      </c>
      <c r="D47" t="str">
        <f t="shared" si="5"/>
        <v>02</v>
      </c>
      <c r="E47" s="1">
        <v>0.99583333333333313</v>
      </c>
      <c r="F47" s="2">
        <f t="shared" si="0"/>
        <v>16.004166666666666</v>
      </c>
      <c r="G47" s="1">
        <f>Dynamisk!$C$14</f>
        <v>27.397260273972602</v>
      </c>
      <c r="H47" s="1">
        <f t="shared" si="1"/>
        <v>1.1415525114155252</v>
      </c>
      <c r="I47" s="2">
        <f>Dynamisk!$C$15</f>
        <v>34.246575342465754</v>
      </c>
      <c r="J47" s="2">
        <f>F47/$F$4*Dynamisk!$C$16</f>
        <v>192.83701607184321</v>
      </c>
      <c r="K47" s="2">
        <f t="shared" si="2"/>
        <v>8.0348756696601331</v>
      </c>
      <c r="L47" s="2">
        <f>F47/$F$4*Dynamisk!$C$17</f>
        <v>241.04627008980401</v>
      </c>
      <c r="M47" s="2">
        <f>(F47/$F$4)*Dynamisk!$C$16+G47</f>
        <v>220.2342763458158</v>
      </c>
      <c r="N47" s="2">
        <f>Dynamisk!$C$20/365</f>
        <v>34.246575342465754</v>
      </c>
      <c r="O47" s="2">
        <f t="shared" si="3"/>
        <v>1.4269406392694064</v>
      </c>
      <c r="P47" s="2">
        <f>(F47/$F$4)*Dynamisk!$C$16+G47</f>
        <v>220.2342763458158</v>
      </c>
      <c r="Q47" s="2">
        <f t="shared" si="4"/>
        <v>254.48085168828155</v>
      </c>
      <c r="R47" s="17" t="e">
        <f>IF(P47&lt;=Dynamisk!$F$51,Data_kronologisk!P47,#N/A)</f>
        <v>#N/A</v>
      </c>
      <c r="S47" s="22" t="e">
        <f>IF(AND(P47&gt;=Dynamisk!$F$51,P47&lt;=Dynamisk!$F$50),P47,#N/A)</f>
        <v>#N/A</v>
      </c>
      <c r="T47" s="22">
        <f>IF(AND(P47&gt;=Dynamisk!$F$50,P47&lt;=Dynamisk!$F$49),P47,#N/A)</f>
        <v>220.2342763458158</v>
      </c>
      <c r="U47" s="23" t="e">
        <f>IF(P47&gt;=Dynamisk!$F$49,P47,#N/A)</f>
        <v>#N/A</v>
      </c>
      <c r="V47" s="17">
        <f>IF(Q47&gt;=Dynamisk!$F$41,Dynamisk!$F$41,Q47)</f>
        <v>74.703333321584452</v>
      </c>
      <c r="W47" s="22">
        <f>(IF(AND(Q47&gt;=Dynamisk!$F$41,Q47&lt;=Dynamisk!$F$40),Q47,(IF(Q47&gt;Dynamisk!$F$40,Dynamisk!$F$40,#N/A))))-V47</f>
        <v>112.05499998237669</v>
      </c>
      <c r="X47" s="22">
        <f>(IF(AND(Q47&gt;=Dynamisk!$F$40,Q47&lt;=Dynamisk!$F$39),Q47,(IF(Q47&gt;Dynamisk!$F$39,Dynamisk!$F$39,#N/A))))-W47-V47</f>
        <v>67.722518384320395</v>
      </c>
      <c r="Y47" s="23" t="e">
        <f>(IF(AND(Q47&gt;=Dynamisk!$F$39,Q47&lt;=Dynamisk!$F$38),Q47,(IF(Q47&gt;Dynamisk!$F$38,Dynamisk!$F$38,#N/A))))-W47-V47-X47</f>
        <v>#N/A</v>
      </c>
      <c r="Z47" t="e">
        <f>IF(OR(Data_sæsontarif!D47=Dynamisk!$E$76,Data_sæsontarif!D47=Dynamisk!$E$77,Data_sæsontarif!D47=Dynamisk!$E$78,Data_sæsontarif!D47=Dynamisk!$E$79),Data_sæsontarif!M47,#N/A)</f>
        <v>#N/A</v>
      </c>
      <c r="AA47" t="e">
        <f>IF(OR(Data_sæsontarif!D47=Dynamisk!$E$72,Data_sæsontarif!D47=Dynamisk!$E$73,Data_sæsontarif!D47=Dynamisk!$E$74,Data_sæsontarif!D47=Dynamisk!$E$75),Data_sæsontarif!M47,#N/A)</f>
        <v>#N/A</v>
      </c>
      <c r="AB47">
        <f>IF(OR(Data_sæsontarif!D47=Dynamisk!$E$68,Data_sæsontarif!D47=Dynamisk!$E$69,Data_sæsontarif!D47=Dynamisk!$E$70,Data_sæsontarif!D47=Dynamisk!$E$71),Data_sæsontarif!M47,#N/A)</f>
        <v>220.2342763458158</v>
      </c>
    </row>
    <row r="48" spans="1:28" x14ac:dyDescent="0.15">
      <c r="A48">
        <v>42</v>
      </c>
      <c r="B48">
        <v>42</v>
      </c>
      <c r="C48" t="s">
        <v>97</v>
      </c>
      <c r="D48" t="str">
        <f t="shared" si="5"/>
        <v>02</v>
      </c>
      <c r="E48" s="1">
        <v>0.16250000000000001</v>
      </c>
      <c r="F48" s="2">
        <f t="shared" si="0"/>
        <v>16.837499999999999</v>
      </c>
      <c r="G48" s="1">
        <f>Dynamisk!$C$14</f>
        <v>27.397260273972602</v>
      </c>
      <c r="H48" s="1">
        <f t="shared" si="1"/>
        <v>1.1415525114155252</v>
      </c>
      <c r="I48" s="2">
        <f>Dynamisk!$C$15</f>
        <v>34.246575342465754</v>
      </c>
      <c r="J48" s="2">
        <f>F48/$F$4*Dynamisk!$C$16</f>
        <v>202.87799582044212</v>
      </c>
      <c r="K48" s="2">
        <f t="shared" si="2"/>
        <v>8.4532498258517546</v>
      </c>
      <c r="L48" s="2">
        <f>F48/$F$4*Dynamisk!$C$17</f>
        <v>253.59749477555266</v>
      </c>
      <c r="M48" s="2">
        <f>(F48/$F$4)*Dynamisk!$C$16+G48</f>
        <v>230.27525609441471</v>
      </c>
      <c r="N48" s="2">
        <f>Dynamisk!$C$20/365</f>
        <v>34.246575342465754</v>
      </c>
      <c r="O48" s="2">
        <f t="shared" si="3"/>
        <v>1.4269406392694064</v>
      </c>
      <c r="P48" s="2">
        <f>(F48/$F$4)*Dynamisk!$C$16+G48</f>
        <v>230.27525609441471</v>
      </c>
      <c r="Q48" s="2">
        <f t="shared" si="4"/>
        <v>264.52183143688046</v>
      </c>
      <c r="R48" s="17" t="e">
        <f>IF(P48&lt;=Dynamisk!$F$51,Data_kronologisk!P48,#N/A)</f>
        <v>#N/A</v>
      </c>
      <c r="S48" s="22" t="e">
        <f>IF(AND(P48&gt;=Dynamisk!$F$51,P48&lt;=Dynamisk!$F$50),P48,#N/A)</f>
        <v>#N/A</v>
      </c>
      <c r="T48" s="22">
        <f>IF(AND(P48&gt;=Dynamisk!$F$50,P48&lt;=Dynamisk!$F$49),P48,#N/A)</f>
        <v>230.27525609441471</v>
      </c>
      <c r="U48" s="23" t="e">
        <f>IF(P48&gt;=Dynamisk!$F$49,P48,#N/A)</f>
        <v>#N/A</v>
      </c>
      <c r="V48" s="17">
        <f>IF(Q48&gt;=Dynamisk!$F$41,Dynamisk!$F$41,Q48)</f>
        <v>74.703333321584452</v>
      </c>
      <c r="W48" s="22">
        <f>(IF(AND(Q48&gt;=Dynamisk!$F$41,Q48&lt;=Dynamisk!$F$40),Q48,(IF(Q48&gt;Dynamisk!$F$40,Dynamisk!$F$40,#N/A))))-V48</f>
        <v>112.05499998237669</v>
      </c>
      <c r="X48" s="22">
        <f>(IF(AND(Q48&gt;=Dynamisk!$F$40,Q48&lt;=Dynamisk!$F$39),Q48,(IF(Q48&gt;Dynamisk!$F$39,Dynamisk!$F$39,#N/A))))-W48-V48</f>
        <v>77.763498132919338</v>
      </c>
      <c r="Y48" s="23" t="e">
        <f>(IF(AND(Q48&gt;=Dynamisk!$F$39,Q48&lt;=Dynamisk!$F$38),Q48,(IF(Q48&gt;Dynamisk!$F$38,Dynamisk!$F$38,#N/A))))-W48-V48-X48</f>
        <v>#N/A</v>
      </c>
      <c r="Z48" t="e">
        <f>IF(OR(Data_sæsontarif!D48=Dynamisk!$E$76,Data_sæsontarif!D48=Dynamisk!$E$77,Data_sæsontarif!D48=Dynamisk!$E$78,Data_sæsontarif!D48=Dynamisk!$E$79),Data_sæsontarif!M48,#N/A)</f>
        <v>#N/A</v>
      </c>
      <c r="AA48" t="e">
        <f>IF(OR(Data_sæsontarif!D48=Dynamisk!$E$72,Data_sæsontarif!D48=Dynamisk!$E$73,Data_sæsontarif!D48=Dynamisk!$E$74,Data_sæsontarif!D48=Dynamisk!$E$75),Data_sæsontarif!M48,#N/A)</f>
        <v>#N/A</v>
      </c>
      <c r="AB48">
        <f>IF(OR(Data_sæsontarif!D48=Dynamisk!$E$68,Data_sæsontarif!D48=Dynamisk!$E$69,Data_sæsontarif!D48=Dynamisk!$E$70,Data_sæsontarif!D48=Dynamisk!$E$71),Data_sæsontarif!M48,#N/A)</f>
        <v>230.27525609441471</v>
      </c>
    </row>
    <row r="49" spans="1:28" x14ac:dyDescent="0.15">
      <c r="A49">
        <v>43</v>
      </c>
      <c r="B49">
        <v>43</v>
      </c>
      <c r="C49" t="s">
        <v>98</v>
      </c>
      <c r="D49" t="str">
        <f t="shared" si="5"/>
        <v>02</v>
      </c>
      <c r="E49" s="1">
        <v>-0.69166666666666676</v>
      </c>
      <c r="F49" s="2">
        <f t="shared" si="0"/>
        <v>17.691666666666666</v>
      </c>
      <c r="G49" s="1">
        <f>Dynamisk!$C$14</f>
        <v>27.397260273972602</v>
      </c>
      <c r="H49" s="1">
        <f t="shared" si="1"/>
        <v>1.1415525114155252</v>
      </c>
      <c r="I49" s="2">
        <f>Dynamisk!$C$15</f>
        <v>34.246575342465754</v>
      </c>
      <c r="J49" s="2">
        <f>F49/$F$4*Dynamisk!$C$16</f>
        <v>213.17000006275612</v>
      </c>
      <c r="K49" s="2">
        <f t="shared" si="2"/>
        <v>8.8820833359481721</v>
      </c>
      <c r="L49" s="2">
        <f>F49/$F$4*Dynamisk!$C$17</f>
        <v>266.46250007844515</v>
      </c>
      <c r="M49" s="2">
        <f>(F49/$F$4)*Dynamisk!$C$16+G49</f>
        <v>240.56726033672871</v>
      </c>
      <c r="N49" s="2">
        <f>Dynamisk!$C$20/365</f>
        <v>34.246575342465754</v>
      </c>
      <c r="O49" s="2">
        <f t="shared" si="3"/>
        <v>1.4269406392694064</v>
      </c>
      <c r="P49" s="2">
        <f>(F49/$F$4)*Dynamisk!$C$16+G49</f>
        <v>240.56726033672871</v>
      </c>
      <c r="Q49" s="2">
        <f t="shared" si="4"/>
        <v>274.81383567919448</v>
      </c>
      <c r="R49" s="17" t="e">
        <f>IF(P49&lt;=Dynamisk!$F$51,Data_kronologisk!P49,#N/A)</f>
        <v>#N/A</v>
      </c>
      <c r="S49" s="22" t="e">
        <f>IF(AND(P49&gt;=Dynamisk!$F$51,P49&lt;=Dynamisk!$F$50),P49,#N/A)</f>
        <v>#N/A</v>
      </c>
      <c r="T49" s="22">
        <f>IF(AND(P49&gt;=Dynamisk!$F$50,P49&lt;=Dynamisk!$F$49),P49,#N/A)</f>
        <v>240.56726033672871</v>
      </c>
      <c r="U49" s="23" t="e">
        <f>IF(P49&gt;=Dynamisk!$F$49,P49,#N/A)</f>
        <v>#N/A</v>
      </c>
      <c r="V49" s="17">
        <f>IF(Q49&gt;=Dynamisk!$F$41,Dynamisk!$F$41,Q49)</f>
        <v>74.703333321584452</v>
      </c>
      <c r="W49" s="22">
        <f>(IF(AND(Q49&gt;=Dynamisk!$F$41,Q49&lt;=Dynamisk!$F$40),Q49,(IF(Q49&gt;Dynamisk!$F$40,Dynamisk!$F$40,#N/A))))-V49</f>
        <v>112.05499998237669</v>
      </c>
      <c r="X49" s="22">
        <f>(IF(AND(Q49&gt;=Dynamisk!$F$40,Q49&lt;=Dynamisk!$F$39),Q49,(IF(Q49&gt;Dynamisk!$F$39,Dynamisk!$F$39,#N/A))))-W49-V49</f>
        <v>88.05550237523336</v>
      </c>
      <c r="Y49" s="23" t="e">
        <f>(IF(AND(Q49&gt;=Dynamisk!$F$39,Q49&lt;=Dynamisk!$F$38),Q49,(IF(Q49&gt;Dynamisk!$F$38,Dynamisk!$F$38,#N/A))))-W49-V49-X49</f>
        <v>#N/A</v>
      </c>
      <c r="Z49" t="e">
        <f>IF(OR(Data_sæsontarif!D49=Dynamisk!$E$76,Data_sæsontarif!D49=Dynamisk!$E$77,Data_sæsontarif!D49=Dynamisk!$E$78,Data_sæsontarif!D49=Dynamisk!$E$79),Data_sæsontarif!M49,#N/A)</f>
        <v>#N/A</v>
      </c>
      <c r="AA49" t="e">
        <f>IF(OR(Data_sæsontarif!D49=Dynamisk!$E$72,Data_sæsontarif!D49=Dynamisk!$E$73,Data_sæsontarif!D49=Dynamisk!$E$74,Data_sæsontarif!D49=Dynamisk!$E$75),Data_sæsontarif!M49,#N/A)</f>
        <v>#N/A</v>
      </c>
      <c r="AB49">
        <f>IF(OR(Data_sæsontarif!D49=Dynamisk!$E$68,Data_sæsontarif!D49=Dynamisk!$E$69,Data_sæsontarif!D49=Dynamisk!$E$70,Data_sæsontarif!D49=Dynamisk!$E$71),Data_sæsontarif!M49,#N/A)</f>
        <v>240.56726033672871</v>
      </c>
    </row>
    <row r="50" spans="1:28" x14ac:dyDescent="0.15">
      <c r="A50">
        <v>44</v>
      </c>
      <c r="B50">
        <v>44</v>
      </c>
      <c r="C50" t="s">
        <v>99</v>
      </c>
      <c r="D50" t="str">
        <f t="shared" si="5"/>
        <v>02</v>
      </c>
      <c r="E50" s="1">
        <v>-2.0958333333333337</v>
      </c>
      <c r="F50" s="2">
        <f t="shared" si="0"/>
        <v>19.095833333333335</v>
      </c>
      <c r="G50" s="1">
        <f>Dynamisk!$C$14</f>
        <v>27.397260273972602</v>
      </c>
      <c r="H50" s="1">
        <f t="shared" si="1"/>
        <v>1.1415525114155252</v>
      </c>
      <c r="I50" s="2">
        <f>Dynamisk!$C$15</f>
        <v>34.246575342465754</v>
      </c>
      <c r="J50" s="2">
        <f>F50/$F$4*Dynamisk!$C$16</f>
        <v>230.08905093914538</v>
      </c>
      <c r="K50" s="2">
        <f t="shared" si="2"/>
        <v>9.5870437891310569</v>
      </c>
      <c r="L50" s="2">
        <f>F50/$F$4*Dynamisk!$C$17</f>
        <v>287.61131367393176</v>
      </c>
      <c r="M50" s="2">
        <f>(F50/$F$4)*Dynamisk!$C$16+G50</f>
        <v>257.48631121311797</v>
      </c>
      <c r="N50" s="2">
        <f>Dynamisk!$C$20/365</f>
        <v>34.246575342465754</v>
      </c>
      <c r="O50" s="2">
        <f t="shared" si="3"/>
        <v>1.4269406392694064</v>
      </c>
      <c r="P50" s="2">
        <f>(F50/$F$4)*Dynamisk!$C$16+G50</f>
        <v>257.48631121311797</v>
      </c>
      <c r="Q50" s="2">
        <f t="shared" si="4"/>
        <v>291.73288655558372</v>
      </c>
      <c r="R50" s="17" t="e">
        <f>IF(P50&lt;=Dynamisk!$F$51,Data_kronologisk!P50,#N/A)</f>
        <v>#N/A</v>
      </c>
      <c r="S50" s="22" t="e">
        <f>IF(AND(P50&gt;=Dynamisk!$F$51,P50&lt;=Dynamisk!$F$50),P50,#N/A)</f>
        <v>#N/A</v>
      </c>
      <c r="T50" s="22">
        <f>IF(AND(P50&gt;=Dynamisk!$F$50,P50&lt;=Dynamisk!$F$49),P50,#N/A)</f>
        <v>257.48631121311797</v>
      </c>
      <c r="U50" s="23" t="e">
        <f>IF(P50&gt;=Dynamisk!$F$49,P50,#N/A)</f>
        <v>#N/A</v>
      </c>
      <c r="V50" s="17">
        <f>IF(Q50&gt;=Dynamisk!$F$41,Dynamisk!$F$41,Q50)</f>
        <v>74.703333321584452</v>
      </c>
      <c r="W50" s="22">
        <f>(IF(AND(Q50&gt;=Dynamisk!$F$41,Q50&lt;=Dynamisk!$F$40),Q50,(IF(Q50&gt;Dynamisk!$F$40,Dynamisk!$F$40,#N/A))))-V50</f>
        <v>112.05499998237669</v>
      </c>
      <c r="X50" s="22">
        <f>(IF(AND(Q50&gt;=Dynamisk!$F$40,Q50&lt;=Dynamisk!$F$39),Q50,(IF(Q50&gt;Dynamisk!$F$39,Dynamisk!$F$39,#N/A))))-W50-V50</f>
        <v>104.97455325162259</v>
      </c>
      <c r="Y50" s="23" t="e">
        <f>(IF(AND(Q50&gt;=Dynamisk!$F$39,Q50&lt;=Dynamisk!$F$38),Q50,(IF(Q50&gt;Dynamisk!$F$38,Dynamisk!$F$38,#N/A))))-W50-V50-X50</f>
        <v>#N/A</v>
      </c>
      <c r="Z50" t="e">
        <f>IF(OR(Data_sæsontarif!D50=Dynamisk!$E$76,Data_sæsontarif!D50=Dynamisk!$E$77,Data_sæsontarif!D50=Dynamisk!$E$78,Data_sæsontarif!D50=Dynamisk!$E$79),Data_sæsontarif!M50,#N/A)</f>
        <v>#N/A</v>
      </c>
      <c r="AA50" t="e">
        <f>IF(OR(Data_sæsontarif!D50=Dynamisk!$E$72,Data_sæsontarif!D50=Dynamisk!$E$73,Data_sæsontarif!D50=Dynamisk!$E$74,Data_sæsontarif!D50=Dynamisk!$E$75),Data_sæsontarif!M50,#N/A)</f>
        <v>#N/A</v>
      </c>
      <c r="AB50">
        <f>IF(OR(Data_sæsontarif!D50=Dynamisk!$E$68,Data_sæsontarif!D50=Dynamisk!$E$69,Data_sæsontarif!D50=Dynamisk!$E$70,Data_sæsontarif!D50=Dynamisk!$E$71),Data_sæsontarif!M50,#N/A)</f>
        <v>257.48631121311797</v>
      </c>
    </row>
    <row r="51" spans="1:28" x14ac:dyDescent="0.15">
      <c r="A51">
        <v>45</v>
      </c>
      <c r="B51">
        <v>45</v>
      </c>
      <c r="C51" t="s">
        <v>100</v>
      </c>
      <c r="D51" t="str">
        <f t="shared" si="5"/>
        <v>02</v>
      </c>
      <c r="E51" s="1">
        <v>-1.2125000000000001</v>
      </c>
      <c r="F51" s="2">
        <f t="shared" si="0"/>
        <v>18.212499999999999</v>
      </c>
      <c r="G51" s="1">
        <f>Dynamisk!$C$14</f>
        <v>27.397260273972602</v>
      </c>
      <c r="H51" s="1">
        <f t="shared" si="1"/>
        <v>1.1415525114155252</v>
      </c>
      <c r="I51" s="2">
        <f>Dynamisk!$C$15</f>
        <v>34.246575342465754</v>
      </c>
      <c r="J51" s="2">
        <f>F51/$F$4*Dynamisk!$C$16</f>
        <v>219.44561240563044</v>
      </c>
      <c r="K51" s="2">
        <f t="shared" si="2"/>
        <v>9.1435671835679351</v>
      </c>
      <c r="L51" s="2">
        <f>F51/$F$4*Dynamisk!$C$17</f>
        <v>274.30701550703805</v>
      </c>
      <c r="M51" s="2">
        <f>(F51/$F$4)*Dynamisk!$C$16+G51</f>
        <v>246.84287267960303</v>
      </c>
      <c r="N51" s="2">
        <f>Dynamisk!$C$20/365</f>
        <v>34.246575342465754</v>
      </c>
      <c r="O51" s="2">
        <f t="shared" si="3"/>
        <v>1.4269406392694064</v>
      </c>
      <c r="P51" s="2">
        <f>(F51/$F$4)*Dynamisk!$C$16+G51</f>
        <v>246.84287267960303</v>
      </c>
      <c r="Q51" s="2">
        <f t="shared" si="4"/>
        <v>281.08944802206884</v>
      </c>
      <c r="R51" s="17" t="e">
        <f>IF(P51&lt;=Dynamisk!$F$51,Data_kronologisk!P51,#N/A)</f>
        <v>#N/A</v>
      </c>
      <c r="S51" s="22" t="e">
        <f>IF(AND(P51&gt;=Dynamisk!$F$51,P51&lt;=Dynamisk!$F$50),P51,#N/A)</f>
        <v>#N/A</v>
      </c>
      <c r="T51" s="22">
        <f>IF(AND(P51&gt;=Dynamisk!$F$50,P51&lt;=Dynamisk!$F$49),P51,#N/A)</f>
        <v>246.84287267960303</v>
      </c>
      <c r="U51" s="23" t="e">
        <f>IF(P51&gt;=Dynamisk!$F$49,P51,#N/A)</f>
        <v>#N/A</v>
      </c>
      <c r="V51" s="17">
        <f>IF(Q51&gt;=Dynamisk!$F$41,Dynamisk!$F$41,Q51)</f>
        <v>74.703333321584452</v>
      </c>
      <c r="W51" s="22">
        <f>(IF(AND(Q51&gt;=Dynamisk!$F$41,Q51&lt;=Dynamisk!$F$40),Q51,(IF(Q51&gt;Dynamisk!$F$40,Dynamisk!$F$40,#N/A))))-V51</f>
        <v>112.05499998237669</v>
      </c>
      <c r="X51" s="22">
        <f>(IF(AND(Q51&gt;=Dynamisk!$F$40,Q51&lt;=Dynamisk!$F$39),Q51,(IF(Q51&gt;Dynamisk!$F$39,Dynamisk!$F$39,#N/A))))-W51-V51</f>
        <v>94.331114718107713</v>
      </c>
      <c r="Y51" s="23" t="e">
        <f>(IF(AND(Q51&gt;=Dynamisk!$F$39,Q51&lt;=Dynamisk!$F$38),Q51,(IF(Q51&gt;Dynamisk!$F$38,Dynamisk!$F$38,#N/A))))-W51-V51-X51</f>
        <v>#N/A</v>
      </c>
      <c r="Z51" t="e">
        <f>IF(OR(Data_sæsontarif!D51=Dynamisk!$E$76,Data_sæsontarif!D51=Dynamisk!$E$77,Data_sæsontarif!D51=Dynamisk!$E$78,Data_sæsontarif!D51=Dynamisk!$E$79),Data_sæsontarif!M51,#N/A)</f>
        <v>#N/A</v>
      </c>
      <c r="AA51" t="e">
        <f>IF(OR(Data_sæsontarif!D51=Dynamisk!$E$72,Data_sæsontarif!D51=Dynamisk!$E$73,Data_sæsontarif!D51=Dynamisk!$E$74,Data_sæsontarif!D51=Dynamisk!$E$75),Data_sæsontarif!M51,#N/A)</f>
        <v>#N/A</v>
      </c>
      <c r="AB51">
        <f>IF(OR(Data_sæsontarif!D51=Dynamisk!$E$68,Data_sæsontarif!D51=Dynamisk!$E$69,Data_sæsontarif!D51=Dynamisk!$E$70,Data_sæsontarif!D51=Dynamisk!$E$71),Data_sæsontarif!M51,#N/A)</f>
        <v>246.84287267960303</v>
      </c>
    </row>
    <row r="52" spans="1:28" x14ac:dyDescent="0.15">
      <c r="A52">
        <v>46</v>
      </c>
      <c r="B52">
        <v>46</v>
      </c>
      <c r="C52" t="s">
        <v>101</v>
      </c>
      <c r="D52" t="str">
        <f t="shared" si="5"/>
        <v>02</v>
      </c>
      <c r="E52" s="1">
        <v>-0.65833333333333333</v>
      </c>
      <c r="F52" s="2">
        <f t="shared" si="0"/>
        <v>17.658333333333335</v>
      </c>
      <c r="G52" s="1">
        <f>Dynamisk!$C$14</f>
        <v>27.397260273972602</v>
      </c>
      <c r="H52" s="1">
        <f t="shared" si="1"/>
        <v>1.1415525114155252</v>
      </c>
      <c r="I52" s="2">
        <f>Dynamisk!$C$15</f>
        <v>34.246575342465754</v>
      </c>
      <c r="J52" s="2">
        <f>F52/$F$4*Dynamisk!$C$16</f>
        <v>212.76836087281217</v>
      </c>
      <c r="K52" s="2">
        <f t="shared" si="2"/>
        <v>8.8653483697005075</v>
      </c>
      <c r="L52" s="2">
        <f>F52/$F$4*Dynamisk!$C$17</f>
        <v>265.96045109101522</v>
      </c>
      <c r="M52" s="2">
        <f>(F52/$F$4)*Dynamisk!$C$16+G52</f>
        <v>240.16562114678476</v>
      </c>
      <c r="N52" s="2">
        <f>Dynamisk!$C$20/365</f>
        <v>34.246575342465754</v>
      </c>
      <c r="O52" s="2">
        <f t="shared" si="3"/>
        <v>1.4269406392694064</v>
      </c>
      <c r="P52" s="2">
        <f>(F52/$F$4)*Dynamisk!$C$16+G52</f>
        <v>240.16562114678476</v>
      </c>
      <c r="Q52" s="2">
        <f t="shared" si="4"/>
        <v>274.4121964892505</v>
      </c>
      <c r="R52" s="17" t="e">
        <f>IF(P52&lt;=Dynamisk!$F$51,Data_kronologisk!P52,#N/A)</f>
        <v>#N/A</v>
      </c>
      <c r="S52" s="22" t="e">
        <f>IF(AND(P52&gt;=Dynamisk!$F$51,P52&lt;=Dynamisk!$F$50),P52,#N/A)</f>
        <v>#N/A</v>
      </c>
      <c r="T52" s="22">
        <f>IF(AND(P52&gt;=Dynamisk!$F$50,P52&lt;=Dynamisk!$F$49),P52,#N/A)</f>
        <v>240.16562114678476</v>
      </c>
      <c r="U52" s="23" t="e">
        <f>IF(P52&gt;=Dynamisk!$F$49,P52,#N/A)</f>
        <v>#N/A</v>
      </c>
      <c r="V52" s="17">
        <f>IF(Q52&gt;=Dynamisk!$F$41,Dynamisk!$F$41,Q52)</f>
        <v>74.703333321584452</v>
      </c>
      <c r="W52" s="22">
        <f>(IF(AND(Q52&gt;=Dynamisk!$F$41,Q52&lt;=Dynamisk!$F$40),Q52,(IF(Q52&gt;Dynamisk!$F$40,Dynamisk!$F$40,#N/A))))-V52</f>
        <v>112.05499998237669</v>
      </c>
      <c r="X52" s="22">
        <f>(IF(AND(Q52&gt;=Dynamisk!$F$40,Q52&lt;=Dynamisk!$F$39),Q52,(IF(Q52&gt;Dynamisk!$F$39,Dynamisk!$F$39,#N/A))))-W52-V52</f>
        <v>87.653863185289381</v>
      </c>
      <c r="Y52" s="23" t="e">
        <f>(IF(AND(Q52&gt;=Dynamisk!$F$39,Q52&lt;=Dynamisk!$F$38),Q52,(IF(Q52&gt;Dynamisk!$F$38,Dynamisk!$F$38,#N/A))))-W52-V52-X52</f>
        <v>#N/A</v>
      </c>
      <c r="Z52" t="e">
        <f>IF(OR(Data_sæsontarif!D52=Dynamisk!$E$76,Data_sæsontarif!D52=Dynamisk!$E$77,Data_sæsontarif!D52=Dynamisk!$E$78,Data_sæsontarif!D52=Dynamisk!$E$79),Data_sæsontarif!M52,#N/A)</f>
        <v>#N/A</v>
      </c>
      <c r="AA52" t="e">
        <f>IF(OR(Data_sæsontarif!D52=Dynamisk!$E$72,Data_sæsontarif!D52=Dynamisk!$E$73,Data_sæsontarif!D52=Dynamisk!$E$74,Data_sæsontarif!D52=Dynamisk!$E$75),Data_sæsontarif!M52,#N/A)</f>
        <v>#N/A</v>
      </c>
      <c r="AB52">
        <f>IF(OR(Data_sæsontarif!D52=Dynamisk!$E$68,Data_sæsontarif!D52=Dynamisk!$E$69,Data_sæsontarif!D52=Dynamisk!$E$70,Data_sæsontarif!D52=Dynamisk!$E$71),Data_sæsontarif!M52,#N/A)</f>
        <v>240.16562114678476</v>
      </c>
    </row>
    <row r="53" spans="1:28" x14ac:dyDescent="0.15">
      <c r="A53">
        <v>47</v>
      </c>
      <c r="B53">
        <v>47</v>
      </c>
      <c r="C53" t="s">
        <v>102</v>
      </c>
      <c r="D53" t="str">
        <f t="shared" si="5"/>
        <v>02</v>
      </c>
      <c r="E53" s="1">
        <v>-1.0083333333333335</v>
      </c>
      <c r="F53" s="2">
        <f t="shared" si="0"/>
        <v>18.008333333333333</v>
      </c>
      <c r="G53" s="1">
        <f>Dynamisk!$C$14</f>
        <v>27.397260273972602</v>
      </c>
      <c r="H53" s="1">
        <f t="shared" si="1"/>
        <v>1.1415525114155252</v>
      </c>
      <c r="I53" s="2">
        <f>Dynamisk!$C$15</f>
        <v>34.246575342465754</v>
      </c>
      <c r="J53" s="2">
        <f>F53/$F$4*Dynamisk!$C$16</f>
        <v>216.98557236722371</v>
      </c>
      <c r="K53" s="2">
        <f t="shared" si="2"/>
        <v>9.0410655153009873</v>
      </c>
      <c r="L53" s="2">
        <f>F53/$F$4*Dynamisk!$C$17</f>
        <v>271.23196545902965</v>
      </c>
      <c r="M53" s="2">
        <f>(F53/$F$4)*Dynamisk!$C$16+G53</f>
        <v>244.3828326411963</v>
      </c>
      <c r="N53" s="2">
        <f>Dynamisk!$C$20/365</f>
        <v>34.246575342465754</v>
      </c>
      <c r="O53" s="2">
        <f t="shared" si="3"/>
        <v>1.4269406392694064</v>
      </c>
      <c r="P53" s="2">
        <f>(F53/$F$4)*Dynamisk!$C$16+G53</f>
        <v>244.3828326411963</v>
      </c>
      <c r="Q53" s="2">
        <f t="shared" si="4"/>
        <v>278.62940798366208</v>
      </c>
      <c r="R53" s="17" t="e">
        <f>IF(P53&lt;=Dynamisk!$F$51,Data_kronologisk!P53,#N/A)</f>
        <v>#N/A</v>
      </c>
      <c r="S53" s="22" t="e">
        <f>IF(AND(P53&gt;=Dynamisk!$F$51,P53&lt;=Dynamisk!$F$50),P53,#N/A)</f>
        <v>#N/A</v>
      </c>
      <c r="T53" s="22">
        <f>IF(AND(P53&gt;=Dynamisk!$F$50,P53&lt;=Dynamisk!$F$49),P53,#N/A)</f>
        <v>244.3828326411963</v>
      </c>
      <c r="U53" s="23" t="e">
        <f>IF(P53&gt;=Dynamisk!$F$49,P53,#N/A)</f>
        <v>#N/A</v>
      </c>
      <c r="V53" s="17">
        <f>IF(Q53&gt;=Dynamisk!$F$41,Dynamisk!$F$41,Q53)</f>
        <v>74.703333321584452</v>
      </c>
      <c r="W53" s="22">
        <f>(IF(AND(Q53&gt;=Dynamisk!$F$41,Q53&lt;=Dynamisk!$F$40),Q53,(IF(Q53&gt;Dynamisk!$F$40,Dynamisk!$F$40,#N/A))))-V53</f>
        <v>112.05499998237669</v>
      </c>
      <c r="X53" s="22">
        <f>(IF(AND(Q53&gt;=Dynamisk!$F$40,Q53&lt;=Dynamisk!$F$39),Q53,(IF(Q53&gt;Dynamisk!$F$39,Dynamisk!$F$39,#N/A))))-W53-V53</f>
        <v>91.871074679700953</v>
      </c>
      <c r="Y53" s="23" t="e">
        <f>(IF(AND(Q53&gt;=Dynamisk!$F$39,Q53&lt;=Dynamisk!$F$38),Q53,(IF(Q53&gt;Dynamisk!$F$38,Dynamisk!$F$38,#N/A))))-W53-V53-X53</f>
        <v>#N/A</v>
      </c>
      <c r="Z53" t="e">
        <f>IF(OR(Data_sæsontarif!D53=Dynamisk!$E$76,Data_sæsontarif!D53=Dynamisk!$E$77,Data_sæsontarif!D53=Dynamisk!$E$78,Data_sæsontarif!D53=Dynamisk!$E$79),Data_sæsontarif!M53,#N/A)</f>
        <v>#N/A</v>
      </c>
      <c r="AA53" t="e">
        <f>IF(OR(Data_sæsontarif!D53=Dynamisk!$E$72,Data_sæsontarif!D53=Dynamisk!$E$73,Data_sæsontarif!D53=Dynamisk!$E$74,Data_sæsontarif!D53=Dynamisk!$E$75),Data_sæsontarif!M53,#N/A)</f>
        <v>#N/A</v>
      </c>
      <c r="AB53">
        <f>IF(OR(Data_sæsontarif!D53=Dynamisk!$E$68,Data_sæsontarif!D53=Dynamisk!$E$69,Data_sæsontarif!D53=Dynamisk!$E$70,Data_sæsontarif!D53=Dynamisk!$E$71),Data_sæsontarif!M53,#N/A)</f>
        <v>244.3828326411963</v>
      </c>
    </row>
    <row r="54" spans="1:28" x14ac:dyDescent="0.15">
      <c r="A54">
        <v>48</v>
      </c>
      <c r="B54">
        <v>48</v>
      </c>
      <c r="C54" t="s">
        <v>103</v>
      </c>
      <c r="D54" t="str">
        <f t="shared" si="5"/>
        <v>02</v>
      </c>
      <c r="E54" s="1">
        <v>-4.958333333333333</v>
      </c>
      <c r="F54" s="2">
        <f t="shared" si="0"/>
        <v>21.958333333333332</v>
      </c>
      <c r="G54" s="1">
        <f>Dynamisk!$C$14</f>
        <v>27.397260273972602</v>
      </c>
      <c r="H54" s="1">
        <f t="shared" si="1"/>
        <v>1.1415525114155252</v>
      </c>
      <c r="I54" s="2">
        <f>Dynamisk!$C$15</f>
        <v>34.246575342465754</v>
      </c>
      <c r="J54" s="2">
        <f>F54/$F$4*Dynamisk!$C$16</f>
        <v>264.57981637558282</v>
      </c>
      <c r="K54" s="2">
        <f t="shared" si="2"/>
        <v>11.024159015649284</v>
      </c>
      <c r="L54" s="2">
        <f>F54/$F$4*Dynamisk!$C$17</f>
        <v>330.72477046947853</v>
      </c>
      <c r="M54" s="2">
        <f>(F54/$F$4)*Dynamisk!$C$16+G54</f>
        <v>291.97707664955544</v>
      </c>
      <c r="N54" s="2">
        <f>Dynamisk!$C$20/365</f>
        <v>34.246575342465754</v>
      </c>
      <c r="O54" s="2">
        <f t="shared" si="3"/>
        <v>1.4269406392694064</v>
      </c>
      <c r="P54" s="2">
        <f>(F54/$F$4)*Dynamisk!$C$16+G54</f>
        <v>291.97707664955544</v>
      </c>
      <c r="Q54" s="2">
        <f t="shared" si="4"/>
        <v>326.22365199202113</v>
      </c>
      <c r="R54" s="17" t="e">
        <f>IF(P54&lt;=Dynamisk!$F$51,Data_kronologisk!P54,#N/A)</f>
        <v>#N/A</v>
      </c>
      <c r="S54" s="22" t="e">
        <f>IF(AND(P54&gt;=Dynamisk!$F$51,P54&lt;=Dynamisk!$F$50),P54,#N/A)</f>
        <v>#N/A</v>
      </c>
      <c r="T54" s="22" t="e">
        <f>IF(AND(P54&gt;=Dynamisk!$F$50,P54&lt;=Dynamisk!$F$49),P54,#N/A)</f>
        <v>#N/A</v>
      </c>
      <c r="U54" s="23">
        <f>IF(P54&gt;=Dynamisk!$F$49,P54,#N/A)</f>
        <v>291.97707664955544</v>
      </c>
      <c r="V54" s="17">
        <f>IF(Q54&gt;=Dynamisk!$F$41,Dynamisk!$F$41,Q54)</f>
        <v>74.703333321584452</v>
      </c>
      <c r="W54" s="22">
        <f>(IF(AND(Q54&gt;=Dynamisk!$F$41,Q54&lt;=Dynamisk!$F$40),Q54,(IF(Q54&gt;Dynamisk!$F$40,Dynamisk!$F$40,#N/A))))-V54</f>
        <v>112.05499998237669</v>
      </c>
      <c r="X54" s="22">
        <f>(IF(AND(Q54&gt;=Dynamisk!$F$40,Q54&lt;=Dynamisk!$F$39),Q54,(IF(Q54&gt;Dynamisk!$F$39,Dynamisk!$F$39,#N/A))))-W54-V54</f>
        <v>112.05499998237669</v>
      </c>
      <c r="Y54" s="23">
        <f>(IF(AND(Q54&gt;=Dynamisk!$F$39,Q54&lt;=Dynamisk!$F$38),Q54,(IF(Q54&gt;Dynamisk!$F$38,Dynamisk!$F$38,#N/A))))-W54-V54-X54</f>
        <v>27.410318705683309</v>
      </c>
      <c r="Z54" t="e">
        <f>IF(OR(Data_sæsontarif!D54=Dynamisk!$E$76,Data_sæsontarif!D54=Dynamisk!$E$77,Data_sæsontarif!D54=Dynamisk!$E$78,Data_sæsontarif!D54=Dynamisk!$E$79),Data_sæsontarif!M54,#N/A)</f>
        <v>#N/A</v>
      </c>
      <c r="AA54" t="e">
        <f>IF(OR(Data_sæsontarif!D54=Dynamisk!$E$72,Data_sæsontarif!D54=Dynamisk!$E$73,Data_sæsontarif!D54=Dynamisk!$E$74,Data_sæsontarif!D54=Dynamisk!$E$75),Data_sæsontarif!M54,#N/A)</f>
        <v>#N/A</v>
      </c>
      <c r="AB54">
        <f>IF(OR(Data_sæsontarif!D54=Dynamisk!$E$68,Data_sæsontarif!D54=Dynamisk!$E$69,Data_sæsontarif!D54=Dynamisk!$E$70,Data_sæsontarif!D54=Dynamisk!$E$71),Data_sæsontarif!M54,#N/A)</f>
        <v>291.97707664955544</v>
      </c>
    </row>
    <row r="55" spans="1:28" x14ac:dyDescent="0.15">
      <c r="A55">
        <v>49</v>
      </c>
      <c r="B55">
        <v>49</v>
      </c>
      <c r="C55" t="s">
        <v>104</v>
      </c>
      <c r="D55" t="str">
        <f t="shared" si="5"/>
        <v>02</v>
      </c>
      <c r="E55" s="1">
        <v>-3.5250000000000004</v>
      </c>
      <c r="F55" s="2">
        <f t="shared" si="0"/>
        <v>20.524999999999999</v>
      </c>
      <c r="G55" s="1">
        <f>Dynamisk!$C$14</f>
        <v>27.397260273972602</v>
      </c>
      <c r="H55" s="1">
        <f t="shared" si="1"/>
        <v>1.1415525114155252</v>
      </c>
      <c r="I55" s="2">
        <f>Dynamisk!$C$15</f>
        <v>34.246575342465754</v>
      </c>
      <c r="J55" s="2">
        <f>F55/$F$4*Dynamisk!$C$16</f>
        <v>247.30933120799259</v>
      </c>
      <c r="K55" s="2">
        <f t="shared" si="2"/>
        <v>10.304555466999691</v>
      </c>
      <c r="L55" s="2">
        <f>F55/$F$4*Dynamisk!$C$17</f>
        <v>309.13666400999074</v>
      </c>
      <c r="M55" s="2">
        <f>(F55/$F$4)*Dynamisk!$C$16+G55</f>
        <v>274.70659148196518</v>
      </c>
      <c r="N55" s="2">
        <f>Dynamisk!$C$20/365</f>
        <v>34.246575342465754</v>
      </c>
      <c r="O55" s="2">
        <f t="shared" si="3"/>
        <v>1.4269406392694064</v>
      </c>
      <c r="P55" s="2">
        <f>(F55/$F$4)*Dynamisk!$C$16+G55</f>
        <v>274.70659148196518</v>
      </c>
      <c r="Q55" s="2">
        <f t="shared" si="4"/>
        <v>308.95316682443098</v>
      </c>
      <c r="R55" s="17" t="e">
        <f>IF(P55&lt;=Dynamisk!$F$51,Data_kronologisk!P55,#N/A)</f>
        <v>#N/A</v>
      </c>
      <c r="S55" s="22" t="e">
        <f>IF(AND(P55&gt;=Dynamisk!$F$51,P55&lt;=Dynamisk!$F$50),P55,#N/A)</f>
        <v>#N/A</v>
      </c>
      <c r="T55" s="22" t="e">
        <f>IF(AND(P55&gt;=Dynamisk!$F$50,P55&lt;=Dynamisk!$F$49),P55,#N/A)</f>
        <v>#N/A</v>
      </c>
      <c r="U55" s="23">
        <f>IF(P55&gt;=Dynamisk!$F$49,P55,#N/A)</f>
        <v>274.70659148196518</v>
      </c>
      <c r="V55" s="17">
        <f>IF(Q55&gt;=Dynamisk!$F$41,Dynamisk!$F$41,Q55)</f>
        <v>74.703333321584452</v>
      </c>
      <c r="W55" s="22">
        <f>(IF(AND(Q55&gt;=Dynamisk!$F$41,Q55&lt;=Dynamisk!$F$40),Q55,(IF(Q55&gt;Dynamisk!$F$40,Dynamisk!$F$40,#N/A))))-V55</f>
        <v>112.05499998237669</v>
      </c>
      <c r="X55" s="22">
        <f>(IF(AND(Q55&gt;=Dynamisk!$F$40,Q55&lt;=Dynamisk!$F$39),Q55,(IF(Q55&gt;Dynamisk!$F$39,Dynamisk!$F$39,#N/A))))-W55-V55</f>
        <v>112.05499998237669</v>
      </c>
      <c r="Y55" s="23">
        <f>(IF(AND(Q55&gt;=Dynamisk!$F$39,Q55&lt;=Dynamisk!$F$38),Q55,(IF(Q55&gt;Dynamisk!$F$38,Dynamisk!$F$38,#N/A))))-W55-V55-X55</f>
        <v>10.139833538093171</v>
      </c>
      <c r="Z55" t="e">
        <f>IF(OR(Data_sæsontarif!D55=Dynamisk!$E$76,Data_sæsontarif!D55=Dynamisk!$E$77,Data_sæsontarif!D55=Dynamisk!$E$78,Data_sæsontarif!D55=Dynamisk!$E$79),Data_sæsontarif!M55,#N/A)</f>
        <v>#N/A</v>
      </c>
      <c r="AA55" t="e">
        <f>IF(OR(Data_sæsontarif!D55=Dynamisk!$E$72,Data_sæsontarif!D55=Dynamisk!$E$73,Data_sæsontarif!D55=Dynamisk!$E$74,Data_sæsontarif!D55=Dynamisk!$E$75),Data_sæsontarif!M55,#N/A)</f>
        <v>#N/A</v>
      </c>
      <c r="AB55">
        <f>IF(OR(Data_sæsontarif!D55=Dynamisk!$E$68,Data_sæsontarif!D55=Dynamisk!$E$69,Data_sæsontarif!D55=Dynamisk!$E$70,Data_sæsontarif!D55=Dynamisk!$E$71),Data_sæsontarif!M55,#N/A)</f>
        <v>274.70659148196518</v>
      </c>
    </row>
    <row r="56" spans="1:28" x14ac:dyDescent="0.15">
      <c r="A56">
        <v>50</v>
      </c>
      <c r="B56">
        <v>50</v>
      </c>
      <c r="C56" t="s">
        <v>105</v>
      </c>
      <c r="D56" t="str">
        <f t="shared" si="5"/>
        <v>02</v>
      </c>
      <c r="E56" s="1">
        <v>-1.3333333333333333</v>
      </c>
      <c r="F56" s="2">
        <f t="shared" si="0"/>
        <v>18.333333333333332</v>
      </c>
      <c r="G56" s="1">
        <f>Dynamisk!$C$14</f>
        <v>27.397260273972602</v>
      </c>
      <c r="H56" s="1">
        <f t="shared" si="1"/>
        <v>1.1415525114155252</v>
      </c>
      <c r="I56" s="2">
        <f>Dynamisk!$C$15</f>
        <v>34.246575342465754</v>
      </c>
      <c r="J56" s="2">
        <f>F56/$F$4*Dynamisk!$C$16</f>
        <v>220.90155446917728</v>
      </c>
      <c r="K56" s="2">
        <f t="shared" si="2"/>
        <v>9.2042314362157196</v>
      </c>
      <c r="L56" s="2">
        <f>F56/$F$4*Dynamisk!$C$17</f>
        <v>276.12694308647161</v>
      </c>
      <c r="M56" s="2">
        <f>(F56/$F$4)*Dynamisk!$C$16+G56</f>
        <v>248.29881474314988</v>
      </c>
      <c r="N56" s="2">
        <f>Dynamisk!$C$20/365</f>
        <v>34.246575342465754</v>
      </c>
      <c r="O56" s="2">
        <f t="shared" si="3"/>
        <v>1.4269406392694064</v>
      </c>
      <c r="P56" s="2">
        <f>(F56/$F$4)*Dynamisk!$C$16+G56</f>
        <v>248.29881474314988</v>
      </c>
      <c r="Q56" s="2">
        <f t="shared" si="4"/>
        <v>282.54539008561562</v>
      </c>
      <c r="R56" s="17" t="e">
        <f>IF(P56&lt;=Dynamisk!$F$51,Data_kronologisk!P56,#N/A)</f>
        <v>#N/A</v>
      </c>
      <c r="S56" s="22" t="e">
        <f>IF(AND(P56&gt;=Dynamisk!$F$51,P56&lt;=Dynamisk!$F$50),P56,#N/A)</f>
        <v>#N/A</v>
      </c>
      <c r="T56" s="22">
        <f>IF(AND(P56&gt;=Dynamisk!$F$50,P56&lt;=Dynamisk!$F$49),P56,#N/A)</f>
        <v>248.29881474314988</v>
      </c>
      <c r="U56" s="23" t="e">
        <f>IF(P56&gt;=Dynamisk!$F$49,P56,#N/A)</f>
        <v>#N/A</v>
      </c>
      <c r="V56" s="17">
        <f>IF(Q56&gt;=Dynamisk!$F$41,Dynamisk!$F$41,Q56)</f>
        <v>74.703333321584452</v>
      </c>
      <c r="W56" s="22">
        <f>(IF(AND(Q56&gt;=Dynamisk!$F$41,Q56&lt;=Dynamisk!$F$40),Q56,(IF(Q56&gt;Dynamisk!$F$40,Dynamisk!$F$40,#N/A))))-V56</f>
        <v>112.05499998237669</v>
      </c>
      <c r="X56" s="22">
        <f>(IF(AND(Q56&gt;=Dynamisk!$F$40,Q56&lt;=Dynamisk!$F$39),Q56,(IF(Q56&gt;Dynamisk!$F$39,Dynamisk!$F$39,#N/A))))-W56-V56</f>
        <v>95.787056781654499</v>
      </c>
      <c r="Y56" s="23" t="e">
        <f>(IF(AND(Q56&gt;=Dynamisk!$F$39,Q56&lt;=Dynamisk!$F$38),Q56,(IF(Q56&gt;Dynamisk!$F$38,Dynamisk!$F$38,#N/A))))-W56-V56-X56</f>
        <v>#N/A</v>
      </c>
      <c r="Z56" t="e">
        <f>IF(OR(Data_sæsontarif!D56=Dynamisk!$E$76,Data_sæsontarif!D56=Dynamisk!$E$77,Data_sæsontarif!D56=Dynamisk!$E$78,Data_sæsontarif!D56=Dynamisk!$E$79),Data_sæsontarif!M56,#N/A)</f>
        <v>#N/A</v>
      </c>
      <c r="AA56" t="e">
        <f>IF(OR(Data_sæsontarif!D56=Dynamisk!$E$72,Data_sæsontarif!D56=Dynamisk!$E$73,Data_sæsontarif!D56=Dynamisk!$E$74,Data_sæsontarif!D56=Dynamisk!$E$75),Data_sæsontarif!M56,#N/A)</f>
        <v>#N/A</v>
      </c>
      <c r="AB56">
        <f>IF(OR(Data_sæsontarif!D56=Dynamisk!$E$68,Data_sæsontarif!D56=Dynamisk!$E$69,Data_sæsontarif!D56=Dynamisk!$E$70,Data_sæsontarif!D56=Dynamisk!$E$71),Data_sæsontarif!M56,#N/A)</f>
        <v>248.29881474314988</v>
      </c>
    </row>
    <row r="57" spans="1:28" x14ac:dyDescent="0.15">
      <c r="A57">
        <v>51</v>
      </c>
      <c r="B57">
        <v>51</v>
      </c>
      <c r="C57" t="s">
        <v>106</v>
      </c>
      <c r="D57" t="str">
        <f t="shared" si="5"/>
        <v>02</v>
      </c>
      <c r="E57" s="1">
        <v>-0.67499999999999993</v>
      </c>
      <c r="F57" s="2">
        <f t="shared" si="0"/>
        <v>17.675000000000001</v>
      </c>
      <c r="G57" s="1">
        <f>Dynamisk!$C$14</f>
        <v>27.397260273972602</v>
      </c>
      <c r="H57" s="1">
        <f t="shared" si="1"/>
        <v>1.1415525114155252</v>
      </c>
      <c r="I57" s="2">
        <f>Dynamisk!$C$15</f>
        <v>34.246575342465754</v>
      </c>
      <c r="J57" s="2">
        <f>F57/$F$4*Dynamisk!$C$16</f>
        <v>212.96918046778413</v>
      </c>
      <c r="K57" s="2">
        <f t="shared" si="2"/>
        <v>8.8737158528243381</v>
      </c>
      <c r="L57" s="2">
        <f>F57/$F$4*Dynamisk!$C$17</f>
        <v>266.21147558473018</v>
      </c>
      <c r="M57" s="2">
        <f>(F57/$F$4)*Dynamisk!$C$16+G57</f>
        <v>240.36644074175672</v>
      </c>
      <c r="N57" s="2">
        <f>Dynamisk!$C$20/365</f>
        <v>34.246575342465754</v>
      </c>
      <c r="O57" s="2">
        <f t="shared" si="3"/>
        <v>1.4269406392694064</v>
      </c>
      <c r="P57" s="2">
        <f>(F57/$F$4)*Dynamisk!$C$16+G57</f>
        <v>240.36644074175672</v>
      </c>
      <c r="Q57" s="2">
        <f t="shared" si="4"/>
        <v>274.61301608422247</v>
      </c>
      <c r="R57" s="17" t="e">
        <f>IF(P57&lt;=Dynamisk!$F$51,Data_kronologisk!P57,#N/A)</f>
        <v>#N/A</v>
      </c>
      <c r="S57" s="22" t="e">
        <f>IF(AND(P57&gt;=Dynamisk!$F$51,P57&lt;=Dynamisk!$F$50),P57,#N/A)</f>
        <v>#N/A</v>
      </c>
      <c r="T57" s="22">
        <f>IF(AND(P57&gt;=Dynamisk!$F$50,P57&lt;=Dynamisk!$F$49),P57,#N/A)</f>
        <v>240.36644074175672</v>
      </c>
      <c r="U57" s="23" t="e">
        <f>IF(P57&gt;=Dynamisk!$F$49,P57,#N/A)</f>
        <v>#N/A</v>
      </c>
      <c r="V57" s="17">
        <f>IF(Q57&gt;=Dynamisk!$F$41,Dynamisk!$F$41,Q57)</f>
        <v>74.703333321584452</v>
      </c>
      <c r="W57" s="22">
        <f>(IF(AND(Q57&gt;=Dynamisk!$F$41,Q57&lt;=Dynamisk!$F$40),Q57,(IF(Q57&gt;Dynamisk!$F$40,Dynamisk!$F$40,#N/A))))-V57</f>
        <v>112.05499998237669</v>
      </c>
      <c r="X57" s="22">
        <f>(IF(AND(Q57&gt;=Dynamisk!$F$40,Q57&lt;=Dynamisk!$F$39),Q57,(IF(Q57&gt;Dynamisk!$F$39,Dynamisk!$F$39,#N/A))))-W57-V57</f>
        <v>87.854682780261342</v>
      </c>
      <c r="Y57" s="23" t="e">
        <f>(IF(AND(Q57&gt;=Dynamisk!$F$39,Q57&lt;=Dynamisk!$F$38),Q57,(IF(Q57&gt;Dynamisk!$F$38,Dynamisk!$F$38,#N/A))))-W57-V57-X57</f>
        <v>#N/A</v>
      </c>
      <c r="Z57" t="e">
        <f>IF(OR(Data_sæsontarif!D57=Dynamisk!$E$76,Data_sæsontarif!D57=Dynamisk!$E$77,Data_sæsontarif!D57=Dynamisk!$E$78,Data_sæsontarif!D57=Dynamisk!$E$79),Data_sæsontarif!M57,#N/A)</f>
        <v>#N/A</v>
      </c>
      <c r="AA57" t="e">
        <f>IF(OR(Data_sæsontarif!D57=Dynamisk!$E$72,Data_sæsontarif!D57=Dynamisk!$E$73,Data_sæsontarif!D57=Dynamisk!$E$74,Data_sæsontarif!D57=Dynamisk!$E$75),Data_sæsontarif!M57,#N/A)</f>
        <v>#N/A</v>
      </c>
      <c r="AB57">
        <f>IF(OR(Data_sæsontarif!D57=Dynamisk!$E$68,Data_sæsontarif!D57=Dynamisk!$E$69,Data_sæsontarif!D57=Dynamisk!$E$70,Data_sæsontarif!D57=Dynamisk!$E$71),Data_sæsontarif!M57,#N/A)</f>
        <v>240.36644074175672</v>
      </c>
    </row>
    <row r="58" spans="1:28" x14ac:dyDescent="0.15">
      <c r="A58">
        <v>52</v>
      </c>
      <c r="B58">
        <v>52</v>
      </c>
      <c r="C58" t="s">
        <v>107</v>
      </c>
      <c r="D58" t="str">
        <f t="shared" si="5"/>
        <v>02</v>
      </c>
      <c r="E58" s="1">
        <v>-7.9166666666666677E-2</v>
      </c>
      <c r="F58" s="2">
        <f t="shared" si="0"/>
        <v>17.079166666666666</v>
      </c>
      <c r="G58" s="1">
        <f>Dynamisk!$C$14</f>
        <v>27.397260273972602</v>
      </c>
      <c r="H58" s="1">
        <f t="shared" si="1"/>
        <v>1.1415525114155252</v>
      </c>
      <c r="I58" s="2">
        <f>Dynamisk!$C$15</f>
        <v>34.246575342465754</v>
      </c>
      <c r="J58" s="2">
        <f>F58/$F$4*Dynamisk!$C$16</f>
        <v>205.78987994753584</v>
      </c>
      <c r="K58" s="2">
        <f t="shared" si="2"/>
        <v>8.5745783311473271</v>
      </c>
      <c r="L58" s="2">
        <f>F58/$F$4*Dynamisk!$C$17</f>
        <v>257.2373499344198</v>
      </c>
      <c r="M58" s="2">
        <f>(F58/$F$4)*Dynamisk!$C$16+G58</f>
        <v>233.18714022150843</v>
      </c>
      <c r="N58" s="2">
        <f>Dynamisk!$C$20/365</f>
        <v>34.246575342465754</v>
      </c>
      <c r="O58" s="2">
        <f t="shared" si="3"/>
        <v>1.4269406392694064</v>
      </c>
      <c r="P58" s="2">
        <f>(F58/$F$4)*Dynamisk!$C$16+G58</f>
        <v>233.18714022150843</v>
      </c>
      <c r="Q58" s="2">
        <f t="shared" si="4"/>
        <v>267.4337155639742</v>
      </c>
      <c r="R58" s="17" t="e">
        <f>IF(P58&lt;=Dynamisk!$F$51,Data_kronologisk!P58,#N/A)</f>
        <v>#N/A</v>
      </c>
      <c r="S58" s="22" t="e">
        <f>IF(AND(P58&gt;=Dynamisk!$F$51,P58&lt;=Dynamisk!$F$50),P58,#N/A)</f>
        <v>#N/A</v>
      </c>
      <c r="T58" s="22">
        <f>IF(AND(P58&gt;=Dynamisk!$F$50,P58&lt;=Dynamisk!$F$49),P58,#N/A)</f>
        <v>233.18714022150843</v>
      </c>
      <c r="U58" s="23" t="e">
        <f>IF(P58&gt;=Dynamisk!$F$49,P58,#N/A)</f>
        <v>#N/A</v>
      </c>
      <c r="V58" s="17">
        <f>IF(Q58&gt;=Dynamisk!$F$41,Dynamisk!$F$41,Q58)</f>
        <v>74.703333321584452</v>
      </c>
      <c r="W58" s="22">
        <f>(IF(AND(Q58&gt;=Dynamisk!$F$41,Q58&lt;=Dynamisk!$F$40),Q58,(IF(Q58&gt;Dynamisk!$F$40,Dynamisk!$F$40,#N/A))))-V58</f>
        <v>112.05499998237669</v>
      </c>
      <c r="X58" s="22">
        <f>(IF(AND(Q58&gt;=Dynamisk!$F$40,Q58&lt;=Dynamisk!$F$39),Q58,(IF(Q58&gt;Dynamisk!$F$39,Dynamisk!$F$39,#N/A))))-W58-V58</f>
        <v>80.67538226001308</v>
      </c>
      <c r="Y58" s="23" t="e">
        <f>(IF(AND(Q58&gt;=Dynamisk!$F$39,Q58&lt;=Dynamisk!$F$38),Q58,(IF(Q58&gt;Dynamisk!$F$38,Dynamisk!$F$38,#N/A))))-W58-V58-X58</f>
        <v>#N/A</v>
      </c>
      <c r="Z58" t="e">
        <f>IF(OR(Data_sæsontarif!D58=Dynamisk!$E$76,Data_sæsontarif!D58=Dynamisk!$E$77,Data_sæsontarif!D58=Dynamisk!$E$78,Data_sæsontarif!D58=Dynamisk!$E$79),Data_sæsontarif!M58,#N/A)</f>
        <v>#N/A</v>
      </c>
      <c r="AA58" t="e">
        <f>IF(OR(Data_sæsontarif!D58=Dynamisk!$E$72,Data_sæsontarif!D58=Dynamisk!$E$73,Data_sæsontarif!D58=Dynamisk!$E$74,Data_sæsontarif!D58=Dynamisk!$E$75),Data_sæsontarif!M58,#N/A)</f>
        <v>#N/A</v>
      </c>
      <c r="AB58">
        <f>IF(OR(Data_sæsontarif!D58=Dynamisk!$E$68,Data_sæsontarif!D58=Dynamisk!$E$69,Data_sæsontarif!D58=Dynamisk!$E$70,Data_sæsontarif!D58=Dynamisk!$E$71),Data_sæsontarif!M58,#N/A)</f>
        <v>233.18714022150843</v>
      </c>
    </row>
    <row r="59" spans="1:28" x14ac:dyDescent="0.15">
      <c r="A59">
        <v>53</v>
      </c>
      <c r="B59">
        <v>53</v>
      </c>
      <c r="C59" t="s">
        <v>108</v>
      </c>
      <c r="D59" t="str">
        <f t="shared" si="5"/>
        <v>02</v>
      </c>
      <c r="E59" s="1">
        <v>3.8458333333333332</v>
      </c>
      <c r="F59" s="2">
        <f t="shared" si="0"/>
        <v>13.154166666666667</v>
      </c>
      <c r="G59" s="1">
        <f>Dynamisk!$C$14</f>
        <v>27.397260273972602</v>
      </c>
      <c r="H59" s="1">
        <f t="shared" si="1"/>
        <v>1.1415525114155252</v>
      </c>
      <c r="I59" s="2">
        <f>Dynamisk!$C$15</f>
        <v>34.246575342465754</v>
      </c>
      <c r="J59" s="2">
        <f>F59/$F$4*Dynamisk!$C$16</f>
        <v>158.49686533163472</v>
      </c>
      <c r="K59" s="2">
        <f t="shared" si="2"/>
        <v>6.6040360554847801</v>
      </c>
      <c r="L59" s="2">
        <f>F59/$F$4*Dynamisk!$C$17</f>
        <v>198.12108166454342</v>
      </c>
      <c r="M59" s="2">
        <f>(F59/$F$4)*Dynamisk!$C$16+G59</f>
        <v>185.89412560560731</v>
      </c>
      <c r="N59" s="2">
        <f>Dynamisk!$C$20/365</f>
        <v>34.246575342465754</v>
      </c>
      <c r="O59" s="2">
        <f t="shared" si="3"/>
        <v>1.4269406392694064</v>
      </c>
      <c r="P59" s="2">
        <f>(F59/$F$4)*Dynamisk!$C$16+G59</f>
        <v>185.89412560560731</v>
      </c>
      <c r="Q59" s="2">
        <f t="shared" si="4"/>
        <v>220.14070094807312</v>
      </c>
      <c r="R59" s="17" t="e">
        <f>IF(P59&lt;=Dynamisk!$F$51,Data_kronologisk!P59,#N/A)</f>
        <v>#N/A</v>
      </c>
      <c r="S59" s="22" t="e">
        <f>IF(AND(P59&gt;=Dynamisk!$F$51,P59&lt;=Dynamisk!$F$50),P59,#N/A)</f>
        <v>#N/A</v>
      </c>
      <c r="T59" s="22">
        <f>IF(AND(P59&gt;=Dynamisk!$F$50,P59&lt;=Dynamisk!$F$49),P59,#N/A)</f>
        <v>185.89412560560731</v>
      </c>
      <c r="U59" s="23" t="e">
        <f>IF(P59&gt;=Dynamisk!$F$49,P59,#N/A)</f>
        <v>#N/A</v>
      </c>
      <c r="V59" s="17">
        <f>IF(Q59&gt;=Dynamisk!$F$41,Dynamisk!$F$41,Q59)</f>
        <v>74.703333321584452</v>
      </c>
      <c r="W59" s="22">
        <f>(IF(AND(Q59&gt;=Dynamisk!$F$41,Q59&lt;=Dynamisk!$F$40),Q59,(IF(Q59&gt;Dynamisk!$F$40,Dynamisk!$F$40,#N/A))))-V59</f>
        <v>112.05499998237669</v>
      </c>
      <c r="X59" s="22">
        <f>(IF(AND(Q59&gt;=Dynamisk!$F$40,Q59&lt;=Dynamisk!$F$39),Q59,(IF(Q59&gt;Dynamisk!$F$39,Dynamisk!$F$39,#N/A))))-W59-V59</f>
        <v>33.38236764411198</v>
      </c>
      <c r="Y59" s="23" t="e">
        <f>(IF(AND(Q59&gt;=Dynamisk!$F$39,Q59&lt;=Dynamisk!$F$38),Q59,(IF(Q59&gt;Dynamisk!$F$38,Dynamisk!$F$38,#N/A))))-W59-V59-X59</f>
        <v>#N/A</v>
      </c>
      <c r="Z59" t="e">
        <f>IF(OR(Data_sæsontarif!D59=Dynamisk!$E$76,Data_sæsontarif!D59=Dynamisk!$E$77,Data_sæsontarif!D59=Dynamisk!$E$78,Data_sæsontarif!D59=Dynamisk!$E$79),Data_sæsontarif!M59,#N/A)</f>
        <v>#N/A</v>
      </c>
      <c r="AA59" t="e">
        <f>IF(OR(Data_sæsontarif!D59=Dynamisk!$E$72,Data_sæsontarif!D59=Dynamisk!$E$73,Data_sæsontarif!D59=Dynamisk!$E$74,Data_sæsontarif!D59=Dynamisk!$E$75),Data_sæsontarif!M59,#N/A)</f>
        <v>#N/A</v>
      </c>
      <c r="AB59">
        <f>IF(OR(Data_sæsontarif!D59=Dynamisk!$E$68,Data_sæsontarif!D59=Dynamisk!$E$69,Data_sæsontarif!D59=Dynamisk!$E$70,Data_sæsontarif!D59=Dynamisk!$E$71),Data_sæsontarif!M59,#N/A)</f>
        <v>185.89412560560731</v>
      </c>
    </row>
    <row r="60" spans="1:28" x14ac:dyDescent="0.15">
      <c r="A60">
        <v>54</v>
      </c>
      <c r="B60">
        <v>54</v>
      </c>
      <c r="C60" t="s">
        <v>109</v>
      </c>
      <c r="D60" t="str">
        <f t="shared" si="5"/>
        <v>02</v>
      </c>
      <c r="E60" s="1">
        <v>0.96666666666666645</v>
      </c>
      <c r="F60" s="2">
        <f t="shared" si="0"/>
        <v>16.033333333333335</v>
      </c>
      <c r="G60" s="1">
        <f>Dynamisk!$C$14</f>
        <v>27.397260273972602</v>
      </c>
      <c r="H60" s="1">
        <f t="shared" si="1"/>
        <v>1.1415525114155252</v>
      </c>
      <c r="I60" s="2">
        <f>Dynamisk!$C$15</f>
        <v>34.246575342465754</v>
      </c>
      <c r="J60" s="2">
        <f>F60/$F$4*Dynamisk!$C$16</f>
        <v>193.18845036304418</v>
      </c>
      <c r="K60" s="2">
        <f t="shared" si="2"/>
        <v>8.0495187651268409</v>
      </c>
      <c r="L60" s="2">
        <f>F60/$F$4*Dynamisk!$C$17</f>
        <v>241.48556295380524</v>
      </c>
      <c r="M60" s="2">
        <f>(F60/$F$4)*Dynamisk!$C$16+G60</f>
        <v>220.58571063701677</v>
      </c>
      <c r="N60" s="2">
        <f>Dynamisk!$C$20/365</f>
        <v>34.246575342465754</v>
      </c>
      <c r="O60" s="2">
        <f t="shared" si="3"/>
        <v>1.4269406392694064</v>
      </c>
      <c r="P60" s="2">
        <f>(F60/$F$4)*Dynamisk!$C$16+G60</f>
        <v>220.58571063701677</v>
      </c>
      <c r="Q60" s="2">
        <f t="shared" si="4"/>
        <v>254.83228597948258</v>
      </c>
      <c r="R60" s="17" t="e">
        <f>IF(P60&lt;=Dynamisk!$F$51,Data_kronologisk!P60,#N/A)</f>
        <v>#N/A</v>
      </c>
      <c r="S60" s="22" t="e">
        <f>IF(AND(P60&gt;=Dynamisk!$F$51,P60&lt;=Dynamisk!$F$50),P60,#N/A)</f>
        <v>#N/A</v>
      </c>
      <c r="T60" s="22">
        <f>IF(AND(P60&gt;=Dynamisk!$F$50,P60&lt;=Dynamisk!$F$49),P60,#N/A)</f>
        <v>220.58571063701677</v>
      </c>
      <c r="U60" s="23" t="e">
        <f>IF(P60&gt;=Dynamisk!$F$49,P60,#N/A)</f>
        <v>#N/A</v>
      </c>
      <c r="V60" s="17">
        <f>IF(Q60&gt;=Dynamisk!$F$41,Dynamisk!$F$41,Q60)</f>
        <v>74.703333321584452</v>
      </c>
      <c r="W60" s="22">
        <f>(IF(AND(Q60&gt;=Dynamisk!$F$41,Q60&lt;=Dynamisk!$F$40),Q60,(IF(Q60&gt;Dynamisk!$F$40,Dynamisk!$F$40,#N/A))))-V60</f>
        <v>112.05499998237669</v>
      </c>
      <c r="X60" s="22">
        <f>(IF(AND(Q60&gt;=Dynamisk!$F$40,Q60&lt;=Dynamisk!$F$39),Q60,(IF(Q60&gt;Dynamisk!$F$39,Dynamisk!$F$39,#N/A))))-W60-V60</f>
        <v>68.073952675521426</v>
      </c>
      <c r="Y60" s="23" t="e">
        <f>(IF(AND(Q60&gt;=Dynamisk!$F$39,Q60&lt;=Dynamisk!$F$38),Q60,(IF(Q60&gt;Dynamisk!$F$38,Dynamisk!$F$38,#N/A))))-W60-V60-X60</f>
        <v>#N/A</v>
      </c>
      <c r="Z60" t="e">
        <f>IF(OR(Data_sæsontarif!D60=Dynamisk!$E$76,Data_sæsontarif!D60=Dynamisk!$E$77,Data_sæsontarif!D60=Dynamisk!$E$78,Data_sæsontarif!D60=Dynamisk!$E$79),Data_sæsontarif!M60,#N/A)</f>
        <v>#N/A</v>
      </c>
      <c r="AA60" t="e">
        <f>IF(OR(Data_sæsontarif!D60=Dynamisk!$E$72,Data_sæsontarif!D60=Dynamisk!$E$73,Data_sæsontarif!D60=Dynamisk!$E$74,Data_sæsontarif!D60=Dynamisk!$E$75),Data_sæsontarif!M60,#N/A)</f>
        <v>#N/A</v>
      </c>
      <c r="AB60">
        <f>IF(OR(Data_sæsontarif!D60=Dynamisk!$E$68,Data_sæsontarif!D60=Dynamisk!$E$69,Data_sæsontarif!D60=Dynamisk!$E$70,Data_sæsontarif!D60=Dynamisk!$E$71),Data_sæsontarif!M60,#N/A)</f>
        <v>220.58571063701677</v>
      </c>
    </row>
    <row r="61" spans="1:28" x14ac:dyDescent="0.15">
      <c r="A61">
        <v>55</v>
      </c>
      <c r="B61">
        <v>55</v>
      </c>
      <c r="C61" t="s">
        <v>110</v>
      </c>
      <c r="D61" t="str">
        <f t="shared" si="5"/>
        <v>02</v>
      </c>
      <c r="E61" s="1">
        <v>1.1708333333333332</v>
      </c>
      <c r="F61" s="2">
        <f t="shared" si="0"/>
        <v>15.829166666666667</v>
      </c>
      <c r="G61" s="1">
        <f>Dynamisk!$C$14</f>
        <v>27.397260273972602</v>
      </c>
      <c r="H61" s="1">
        <f t="shared" si="1"/>
        <v>1.1415525114155252</v>
      </c>
      <c r="I61" s="2">
        <f>Dynamisk!$C$15</f>
        <v>34.246575342465754</v>
      </c>
      <c r="J61" s="2">
        <f>F61/$F$4*Dynamisk!$C$16</f>
        <v>190.72841032463742</v>
      </c>
      <c r="K61" s="2">
        <f t="shared" si="2"/>
        <v>7.9470170968598923</v>
      </c>
      <c r="L61" s="2">
        <f>F61/$F$4*Dynamisk!$C$17</f>
        <v>238.41051290579679</v>
      </c>
      <c r="M61" s="2">
        <f>(F61/$F$4)*Dynamisk!$C$16+G61</f>
        <v>218.12567059861001</v>
      </c>
      <c r="N61" s="2">
        <f>Dynamisk!$C$20/365</f>
        <v>34.246575342465754</v>
      </c>
      <c r="O61" s="2">
        <f t="shared" si="3"/>
        <v>1.4269406392694064</v>
      </c>
      <c r="P61" s="2">
        <f>(F61/$F$4)*Dynamisk!$C$16+G61</f>
        <v>218.12567059861001</v>
      </c>
      <c r="Q61" s="2">
        <f t="shared" si="4"/>
        <v>252.37224594107579</v>
      </c>
      <c r="R61" s="17" t="e">
        <f>IF(P61&lt;=Dynamisk!$F$51,Data_kronologisk!P61,#N/A)</f>
        <v>#N/A</v>
      </c>
      <c r="S61" s="22" t="e">
        <f>IF(AND(P61&gt;=Dynamisk!$F$51,P61&lt;=Dynamisk!$F$50),P61,#N/A)</f>
        <v>#N/A</v>
      </c>
      <c r="T61" s="22">
        <f>IF(AND(P61&gt;=Dynamisk!$F$50,P61&lt;=Dynamisk!$F$49),P61,#N/A)</f>
        <v>218.12567059861001</v>
      </c>
      <c r="U61" s="23" t="e">
        <f>IF(P61&gt;=Dynamisk!$F$49,P61,#N/A)</f>
        <v>#N/A</v>
      </c>
      <c r="V61" s="17">
        <f>IF(Q61&gt;=Dynamisk!$F$41,Dynamisk!$F$41,Q61)</f>
        <v>74.703333321584452</v>
      </c>
      <c r="W61" s="22">
        <f>(IF(AND(Q61&gt;=Dynamisk!$F$41,Q61&lt;=Dynamisk!$F$40),Q61,(IF(Q61&gt;Dynamisk!$F$40,Dynamisk!$F$40,#N/A))))-V61</f>
        <v>112.05499998237669</v>
      </c>
      <c r="X61" s="22">
        <f>(IF(AND(Q61&gt;=Dynamisk!$F$40,Q61&lt;=Dynamisk!$F$39),Q61,(IF(Q61&gt;Dynamisk!$F$39,Dynamisk!$F$39,#N/A))))-W61-V61</f>
        <v>65.613912637114666</v>
      </c>
      <c r="Y61" s="23" t="e">
        <f>(IF(AND(Q61&gt;=Dynamisk!$F$39,Q61&lt;=Dynamisk!$F$38),Q61,(IF(Q61&gt;Dynamisk!$F$38,Dynamisk!$F$38,#N/A))))-W61-V61-X61</f>
        <v>#N/A</v>
      </c>
      <c r="Z61" t="e">
        <f>IF(OR(Data_sæsontarif!D61=Dynamisk!$E$76,Data_sæsontarif!D61=Dynamisk!$E$77,Data_sæsontarif!D61=Dynamisk!$E$78,Data_sæsontarif!D61=Dynamisk!$E$79),Data_sæsontarif!M61,#N/A)</f>
        <v>#N/A</v>
      </c>
      <c r="AA61" t="e">
        <f>IF(OR(Data_sæsontarif!D61=Dynamisk!$E$72,Data_sæsontarif!D61=Dynamisk!$E$73,Data_sæsontarif!D61=Dynamisk!$E$74,Data_sæsontarif!D61=Dynamisk!$E$75),Data_sæsontarif!M61,#N/A)</f>
        <v>#N/A</v>
      </c>
      <c r="AB61">
        <f>IF(OR(Data_sæsontarif!D61=Dynamisk!$E$68,Data_sæsontarif!D61=Dynamisk!$E$69,Data_sæsontarif!D61=Dynamisk!$E$70,Data_sæsontarif!D61=Dynamisk!$E$71),Data_sæsontarif!M61,#N/A)</f>
        <v>218.12567059861001</v>
      </c>
    </row>
    <row r="62" spans="1:28" x14ac:dyDescent="0.15">
      <c r="A62">
        <v>56</v>
      </c>
      <c r="B62">
        <v>56</v>
      </c>
      <c r="C62" t="s">
        <v>111</v>
      </c>
      <c r="D62" t="str">
        <f t="shared" si="5"/>
        <v>02</v>
      </c>
      <c r="E62" s="1">
        <v>4.9041666666666668</v>
      </c>
      <c r="F62" s="2">
        <f t="shared" si="0"/>
        <v>12.095833333333333</v>
      </c>
      <c r="G62" s="1">
        <f>Dynamisk!$C$14</f>
        <v>27.397260273972602</v>
      </c>
      <c r="H62" s="1">
        <f t="shared" si="1"/>
        <v>1.1415525114155252</v>
      </c>
      <c r="I62" s="2">
        <f>Dynamisk!$C$15</f>
        <v>34.246575342465754</v>
      </c>
      <c r="J62" s="2">
        <f>F62/$F$4*Dynamisk!$C$16</f>
        <v>145.74482105091403</v>
      </c>
      <c r="K62" s="2">
        <f t="shared" si="2"/>
        <v>6.0727008771214175</v>
      </c>
      <c r="L62" s="2">
        <f>F62/$F$4*Dynamisk!$C$17</f>
        <v>182.18102631364252</v>
      </c>
      <c r="M62" s="2">
        <f>(F62/$F$4)*Dynamisk!$C$16+G62</f>
        <v>173.14208132488662</v>
      </c>
      <c r="N62" s="2">
        <f>Dynamisk!$C$20/365</f>
        <v>34.246575342465754</v>
      </c>
      <c r="O62" s="2">
        <f t="shared" si="3"/>
        <v>1.4269406392694064</v>
      </c>
      <c r="P62" s="2">
        <f>(F62/$F$4)*Dynamisk!$C$16+G62</f>
        <v>173.14208132488662</v>
      </c>
      <c r="Q62" s="2">
        <f t="shared" si="4"/>
        <v>207.38865666735239</v>
      </c>
      <c r="R62" s="17" t="e">
        <f>IF(P62&lt;=Dynamisk!$F$51,Data_kronologisk!P62,#N/A)</f>
        <v>#N/A</v>
      </c>
      <c r="S62" s="22" t="e">
        <f>IF(AND(P62&gt;=Dynamisk!$F$51,P62&lt;=Dynamisk!$F$50),P62,#N/A)</f>
        <v>#N/A</v>
      </c>
      <c r="T62" s="22">
        <f>IF(AND(P62&gt;=Dynamisk!$F$50,P62&lt;=Dynamisk!$F$49),P62,#N/A)</f>
        <v>173.14208132488662</v>
      </c>
      <c r="U62" s="23" t="e">
        <f>IF(P62&gt;=Dynamisk!$F$49,P62,#N/A)</f>
        <v>#N/A</v>
      </c>
      <c r="V62" s="17">
        <f>IF(Q62&gt;=Dynamisk!$F$41,Dynamisk!$F$41,Q62)</f>
        <v>74.703333321584452</v>
      </c>
      <c r="W62" s="22">
        <f>(IF(AND(Q62&gt;=Dynamisk!$F$41,Q62&lt;=Dynamisk!$F$40),Q62,(IF(Q62&gt;Dynamisk!$F$40,Dynamisk!$F$40,#N/A))))-V62</f>
        <v>112.05499998237669</v>
      </c>
      <c r="X62" s="22">
        <f>(IF(AND(Q62&gt;=Dynamisk!$F$40,Q62&lt;=Dynamisk!$F$39),Q62,(IF(Q62&gt;Dynamisk!$F$39,Dynamisk!$F$39,#N/A))))-W62-V62</f>
        <v>20.630323363391255</v>
      </c>
      <c r="Y62" s="23" t="e">
        <f>(IF(AND(Q62&gt;=Dynamisk!$F$39,Q62&lt;=Dynamisk!$F$38),Q62,(IF(Q62&gt;Dynamisk!$F$38,Dynamisk!$F$38,#N/A))))-W62-V62-X62</f>
        <v>#N/A</v>
      </c>
      <c r="Z62" t="e">
        <f>IF(OR(Data_sæsontarif!D62=Dynamisk!$E$76,Data_sæsontarif!D62=Dynamisk!$E$77,Data_sæsontarif!D62=Dynamisk!$E$78,Data_sæsontarif!D62=Dynamisk!$E$79),Data_sæsontarif!M62,#N/A)</f>
        <v>#N/A</v>
      </c>
      <c r="AA62" t="e">
        <f>IF(OR(Data_sæsontarif!D62=Dynamisk!$E$72,Data_sæsontarif!D62=Dynamisk!$E$73,Data_sæsontarif!D62=Dynamisk!$E$74,Data_sæsontarif!D62=Dynamisk!$E$75),Data_sæsontarif!M62,#N/A)</f>
        <v>#N/A</v>
      </c>
      <c r="AB62">
        <f>IF(OR(Data_sæsontarif!D62=Dynamisk!$E$68,Data_sæsontarif!D62=Dynamisk!$E$69,Data_sæsontarif!D62=Dynamisk!$E$70,Data_sæsontarif!D62=Dynamisk!$E$71),Data_sæsontarif!M62,#N/A)</f>
        <v>173.14208132488662</v>
      </c>
    </row>
    <row r="63" spans="1:28" x14ac:dyDescent="0.15">
      <c r="A63">
        <v>57</v>
      </c>
      <c r="B63">
        <v>57</v>
      </c>
      <c r="C63" t="s">
        <v>112</v>
      </c>
      <c r="D63" t="str">
        <f t="shared" si="5"/>
        <v>02</v>
      </c>
      <c r="E63" s="1">
        <v>4.4333333333333345</v>
      </c>
      <c r="F63" s="2">
        <f t="shared" si="0"/>
        <v>12.566666666666666</v>
      </c>
      <c r="G63" s="1">
        <f>Dynamisk!$C$14</f>
        <v>27.397260273972602</v>
      </c>
      <c r="H63" s="1">
        <f t="shared" si="1"/>
        <v>1.1415525114155252</v>
      </c>
      <c r="I63" s="2">
        <f>Dynamisk!$C$15</f>
        <v>34.246575342465754</v>
      </c>
      <c r="J63" s="2">
        <f>F63/$F$4*Dynamisk!$C$16</f>
        <v>151.41797460887244</v>
      </c>
      <c r="K63" s="2">
        <f t="shared" si="2"/>
        <v>6.3090822753696854</v>
      </c>
      <c r="L63" s="2">
        <f>F63/$F$4*Dynamisk!$C$17</f>
        <v>189.27246826109055</v>
      </c>
      <c r="M63" s="2">
        <f>(F63/$F$4)*Dynamisk!$C$16+G63</f>
        <v>178.81523488284503</v>
      </c>
      <c r="N63" s="2">
        <f>Dynamisk!$C$20/365</f>
        <v>34.246575342465754</v>
      </c>
      <c r="O63" s="2">
        <f t="shared" si="3"/>
        <v>1.4269406392694064</v>
      </c>
      <c r="P63" s="2">
        <f>(F63/$F$4)*Dynamisk!$C$16+G63</f>
        <v>178.81523488284503</v>
      </c>
      <c r="Q63" s="2">
        <f t="shared" si="4"/>
        <v>213.06181022531081</v>
      </c>
      <c r="R63" s="17" t="e">
        <f>IF(P63&lt;=Dynamisk!$F$51,Data_kronologisk!P63,#N/A)</f>
        <v>#N/A</v>
      </c>
      <c r="S63" s="22" t="e">
        <f>IF(AND(P63&gt;=Dynamisk!$F$51,P63&lt;=Dynamisk!$F$50),P63,#N/A)</f>
        <v>#N/A</v>
      </c>
      <c r="T63" s="22">
        <f>IF(AND(P63&gt;=Dynamisk!$F$50,P63&lt;=Dynamisk!$F$49),P63,#N/A)</f>
        <v>178.81523488284503</v>
      </c>
      <c r="U63" s="23" t="e">
        <f>IF(P63&gt;=Dynamisk!$F$49,P63,#N/A)</f>
        <v>#N/A</v>
      </c>
      <c r="V63" s="17">
        <f>IF(Q63&gt;=Dynamisk!$F$41,Dynamisk!$F$41,Q63)</f>
        <v>74.703333321584452</v>
      </c>
      <c r="W63" s="22">
        <f>(IF(AND(Q63&gt;=Dynamisk!$F$41,Q63&lt;=Dynamisk!$F$40),Q63,(IF(Q63&gt;Dynamisk!$F$40,Dynamisk!$F$40,#N/A))))-V63</f>
        <v>112.05499998237669</v>
      </c>
      <c r="X63" s="22">
        <f>(IF(AND(Q63&gt;=Dynamisk!$F$40,Q63&lt;=Dynamisk!$F$39),Q63,(IF(Q63&gt;Dynamisk!$F$39,Dynamisk!$F$39,#N/A))))-W63-V63</f>
        <v>26.30347692134967</v>
      </c>
      <c r="Y63" s="23" t="e">
        <f>(IF(AND(Q63&gt;=Dynamisk!$F$39,Q63&lt;=Dynamisk!$F$38),Q63,(IF(Q63&gt;Dynamisk!$F$38,Dynamisk!$F$38,#N/A))))-W63-V63-X63</f>
        <v>#N/A</v>
      </c>
      <c r="Z63" t="e">
        <f>IF(OR(Data_sæsontarif!D63=Dynamisk!$E$76,Data_sæsontarif!D63=Dynamisk!$E$77,Data_sæsontarif!D63=Dynamisk!$E$78,Data_sæsontarif!D63=Dynamisk!$E$79),Data_sæsontarif!M63,#N/A)</f>
        <v>#N/A</v>
      </c>
      <c r="AA63" t="e">
        <f>IF(OR(Data_sæsontarif!D63=Dynamisk!$E$72,Data_sæsontarif!D63=Dynamisk!$E$73,Data_sæsontarif!D63=Dynamisk!$E$74,Data_sæsontarif!D63=Dynamisk!$E$75),Data_sæsontarif!M63,#N/A)</f>
        <v>#N/A</v>
      </c>
      <c r="AB63">
        <f>IF(OR(Data_sæsontarif!D63=Dynamisk!$E$68,Data_sæsontarif!D63=Dynamisk!$E$69,Data_sæsontarif!D63=Dynamisk!$E$70,Data_sæsontarif!D63=Dynamisk!$E$71),Data_sæsontarif!M63,#N/A)</f>
        <v>178.81523488284503</v>
      </c>
    </row>
    <row r="64" spans="1:28" x14ac:dyDescent="0.15">
      <c r="A64">
        <v>58</v>
      </c>
      <c r="B64">
        <v>58</v>
      </c>
      <c r="C64" t="s">
        <v>113</v>
      </c>
      <c r="D64" t="str">
        <f t="shared" si="5"/>
        <v>02</v>
      </c>
      <c r="E64" s="1">
        <v>3.3541666666666661</v>
      </c>
      <c r="F64" s="2">
        <f t="shared" si="0"/>
        <v>13.645833333333334</v>
      </c>
      <c r="G64" s="1">
        <f>Dynamisk!$C$14</f>
        <v>27.397260273972602</v>
      </c>
      <c r="H64" s="1">
        <f t="shared" si="1"/>
        <v>1.1415525114155252</v>
      </c>
      <c r="I64" s="2">
        <f>Dynamisk!$C$15</f>
        <v>34.246575342465754</v>
      </c>
      <c r="J64" s="2">
        <f>F64/$F$4*Dynamisk!$C$16</f>
        <v>164.4210433833081</v>
      </c>
      <c r="K64" s="2">
        <f t="shared" si="2"/>
        <v>6.8508768076378379</v>
      </c>
      <c r="L64" s="2">
        <f>F64/$F$4*Dynamisk!$C$17</f>
        <v>205.52630422913512</v>
      </c>
      <c r="M64" s="2">
        <f>(F64/$F$4)*Dynamisk!$C$16+G64</f>
        <v>191.81830365728069</v>
      </c>
      <c r="N64" s="2">
        <f>Dynamisk!$C$20/365</f>
        <v>34.246575342465754</v>
      </c>
      <c r="O64" s="2">
        <f t="shared" si="3"/>
        <v>1.4269406392694064</v>
      </c>
      <c r="P64" s="2">
        <f>(F64/$F$4)*Dynamisk!$C$16+G64</f>
        <v>191.81830365728069</v>
      </c>
      <c r="Q64" s="2">
        <f t="shared" si="4"/>
        <v>226.0648789997465</v>
      </c>
      <c r="R64" s="17" t="e">
        <f>IF(P64&lt;=Dynamisk!$F$51,Data_kronologisk!P64,#N/A)</f>
        <v>#N/A</v>
      </c>
      <c r="S64" s="22" t="e">
        <f>IF(AND(P64&gt;=Dynamisk!$F$51,P64&lt;=Dynamisk!$F$50),P64,#N/A)</f>
        <v>#N/A</v>
      </c>
      <c r="T64" s="22">
        <f>IF(AND(P64&gt;=Dynamisk!$F$50,P64&lt;=Dynamisk!$F$49),P64,#N/A)</f>
        <v>191.81830365728069</v>
      </c>
      <c r="U64" s="23" t="e">
        <f>IF(P64&gt;=Dynamisk!$F$49,P64,#N/A)</f>
        <v>#N/A</v>
      </c>
      <c r="V64" s="17">
        <f>IF(Q64&gt;=Dynamisk!$F$41,Dynamisk!$F$41,Q64)</f>
        <v>74.703333321584452</v>
      </c>
      <c r="W64" s="22">
        <f>(IF(AND(Q64&gt;=Dynamisk!$F$41,Q64&lt;=Dynamisk!$F$40),Q64,(IF(Q64&gt;Dynamisk!$F$40,Dynamisk!$F$40,#N/A))))-V64</f>
        <v>112.05499998237669</v>
      </c>
      <c r="X64" s="22">
        <f>(IF(AND(Q64&gt;=Dynamisk!$F$40,Q64&lt;=Dynamisk!$F$39),Q64,(IF(Q64&gt;Dynamisk!$F$39,Dynamisk!$F$39,#N/A))))-W64-V64</f>
        <v>39.30654569578536</v>
      </c>
      <c r="Y64" s="23" t="e">
        <f>(IF(AND(Q64&gt;=Dynamisk!$F$39,Q64&lt;=Dynamisk!$F$38),Q64,(IF(Q64&gt;Dynamisk!$F$38,Dynamisk!$F$38,#N/A))))-W64-V64-X64</f>
        <v>#N/A</v>
      </c>
      <c r="Z64" t="e">
        <f>IF(OR(Data_sæsontarif!D64=Dynamisk!$E$76,Data_sæsontarif!D64=Dynamisk!$E$77,Data_sæsontarif!D64=Dynamisk!$E$78,Data_sæsontarif!D64=Dynamisk!$E$79),Data_sæsontarif!M64,#N/A)</f>
        <v>#N/A</v>
      </c>
      <c r="AA64" t="e">
        <f>IF(OR(Data_sæsontarif!D64=Dynamisk!$E$72,Data_sæsontarif!D64=Dynamisk!$E$73,Data_sæsontarif!D64=Dynamisk!$E$74,Data_sæsontarif!D64=Dynamisk!$E$75),Data_sæsontarif!M64,#N/A)</f>
        <v>#N/A</v>
      </c>
      <c r="AB64">
        <f>IF(OR(Data_sæsontarif!D64=Dynamisk!$E$68,Data_sæsontarif!D64=Dynamisk!$E$69,Data_sæsontarif!D64=Dynamisk!$E$70,Data_sæsontarif!D64=Dynamisk!$E$71),Data_sæsontarif!M64,#N/A)</f>
        <v>191.81830365728069</v>
      </c>
    </row>
    <row r="65" spans="1:28" x14ac:dyDescent="0.15">
      <c r="A65">
        <v>59</v>
      </c>
      <c r="B65">
        <v>59</v>
      </c>
      <c r="C65" t="s">
        <v>114</v>
      </c>
      <c r="D65" t="str">
        <f t="shared" si="5"/>
        <v>02</v>
      </c>
      <c r="E65" s="1">
        <v>1.5041666666666667</v>
      </c>
      <c r="F65" s="2">
        <f t="shared" si="0"/>
        <v>15.495833333333334</v>
      </c>
      <c r="G65" s="1">
        <f>Dynamisk!$C$14</f>
        <v>27.397260273972602</v>
      </c>
      <c r="H65" s="1">
        <f t="shared" si="1"/>
        <v>1.1415525114155252</v>
      </c>
      <c r="I65" s="2">
        <f>Dynamisk!$C$15</f>
        <v>34.246575342465754</v>
      </c>
      <c r="J65" s="2">
        <f>F65/$F$4*Dynamisk!$C$16</f>
        <v>186.71201842519781</v>
      </c>
      <c r="K65" s="2">
        <f t="shared" si="2"/>
        <v>7.7796674343832422</v>
      </c>
      <c r="L65" s="2">
        <f>F65/$F$4*Dynamisk!$C$17</f>
        <v>233.39002303149726</v>
      </c>
      <c r="M65" s="2">
        <f>(F65/$F$4)*Dynamisk!$C$16+G65</f>
        <v>214.1092786991704</v>
      </c>
      <c r="N65" s="2">
        <f>Dynamisk!$C$20/365</f>
        <v>34.246575342465754</v>
      </c>
      <c r="O65" s="2">
        <f t="shared" si="3"/>
        <v>1.4269406392694064</v>
      </c>
      <c r="P65" s="2">
        <f>(F65/$F$4)*Dynamisk!$C$16+G65</f>
        <v>214.1092786991704</v>
      </c>
      <c r="Q65" s="2">
        <f t="shared" si="4"/>
        <v>248.35585404163621</v>
      </c>
      <c r="R65" s="17" t="e">
        <f>IF(P65&lt;=Dynamisk!$F$51,Data_kronologisk!P65,#N/A)</f>
        <v>#N/A</v>
      </c>
      <c r="S65" s="22" t="e">
        <f>IF(AND(P65&gt;=Dynamisk!$F$51,P65&lt;=Dynamisk!$F$50),P65,#N/A)</f>
        <v>#N/A</v>
      </c>
      <c r="T65" s="22">
        <f>IF(AND(P65&gt;=Dynamisk!$F$50,P65&lt;=Dynamisk!$F$49),P65,#N/A)</f>
        <v>214.1092786991704</v>
      </c>
      <c r="U65" s="23" t="e">
        <f>IF(P65&gt;=Dynamisk!$F$49,P65,#N/A)</f>
        <v>#N/A</v>
      </c>
      <c r="V65" s="17">
        <f>IF(Q65&gt;=Dynamisk!$F$41,Dynamisk!$F$41,Q65)</f>
        <v>74.703333321584452</v>
      </c>
      <c r="W65" s="22">
        <f>(IF(AND(Q65&gt;=Dynamisk!$F$41,Q65&lt;=Dynamisk!$F$40),Q65,(IF(Q65&gt;Dynamisk!$F$40,Dynamisk!$F$40,#N/A))))-V65</f>
        <v>112.05499998237669</v>
      </c>
      <c r="X65" s="22">
        <f>(IF(AND(Q65&gt;=Dynamisk!$F$40,Q65&lt;=Dynamisk!$F$39),Q65,(IF(Q65&gt;Dynamisk!$F$39,Dynamisk!$F$39,#N/A))))-W65-V65</f>
        <v>61.597520737675055</v>
      </c>
      <c r="Y65" s="23" t="e">
        <f>(IF(AND(Q65&gt;=Dynamisk!$F$39,Q65&lt;=Dynamisk!$F$38),Q65,(IF(Q65&gt;Dynamisk!$F$38,Dynamisk!$F$38,#N/A))))-W65-V65-X65</f>
        <v>#N/A</v>
      </c>
      <c r="Z65" t="e">
        <f>IF(OR(Data_sæsontarif!D65=Dynamisk!$E$76,Data_sæsontarif!D65=Dynamisk!$E$77,Data_sæsontarif!D65=Dynamisk!$E$78,Data_sæsontarif!D65=Dynamisk!$E$79),Data_sæsontarif!M65,#N/A)</f>
        <v>#N/A</v>
      </c>
      <c r="AA65" t="e">
        <f>IF(OR(Data_sæsontarif!D65=Dynamisk!$E$72,Data_sæsontarif!D65=Dynamisk!$E$73,Data_sæsontarif!D65=Dynamisk!$E$74,Data_sæsontarif!D65=Dynamisk!$E$75),Data_sæsontarif!M65,#N/A)</f>
        <v>#N/A</v>
      </c>
      <c r="AB65">
        <f>IF(OR(Data_sæsontarif!D65=Dynamisk!$E$68,Data_sæsontarif!D65=Dynamisk!$E$69,Data_sæsontarif!D65=Dynamisk!$E$70,Data_sæsontarif!D65=Dynamisk!$E$71),Data_sæsontarif!M65,#N/A)</f>
        <v>214.1092786991704</v>
      </c>
    </row>
    <row r="66" spans="1:28" x14ac:dyDescent="0.15">
      <c r="A66">
        <v>60</v>
      </c>
      <c r="B66">
        <v>60</v>
      </c>
      <c r="C66" t="s">
        <v>115</v>
      </c>
      <c r="D66" t="str">
        <f t="shared" si="5"/>
        <v>03</v>
      </c>
      <c r="E66" s="1">
        <v>-0.82916666666666661</v>
      </c>
      <c r="F66" s="2">
        <f t="shared" si="0"/>
        <v>17.829166666666666</v>
      </c>
      <c r="G66" s="1">
        <f>Dynamisk!$C$14</f>
        <v>27.397260273972602</v>
      </c>
      <c r="H66" s="1">
        <f t="shared" si="1"/>
        <v>1.1415525114155252</v>
      </c>
      <c r="I66" s="2">
        <f>Dynamisk!$C$15</f>
        <v>34.246575342465754</v>
      </c>
      <c r="J66" s="2">
        <f>F66/$F$4*Dynamisk!$C$16</f>
        <v>214.82676172127492</v>
      </c>
      <c r="K66" s="2">
        <f t="shared" si="2"/>
        <v>8.9511150717197889</v>
      </c>
      <c r="L66" s="2">
        <f>F66/$F$4*Dynamisk!$C$17</f>
        <v>268.53345215159362</v>
      </c>
      <c r="M66" s="2">
        <f>(F66/$F$4)*Dynamisk!$C$16+G66</f>
        <v>242.22402199524751</v>
      </c>
      <c r="N66" s="2">
        <f>Dynamisk!$C$20/365</f>
        <v>34.246575342465754</v>
      </c>
      <c r="O66" s="2">
        <f t="shared" si="3"/>
        <v>1.4269406392694064</v>
      </c>
      <c r="P66" s="2">
        <f>(F66/$F$4)*Dynamisk!$C$16+G66</f>
        <v>242.22402199524751</v>
      </c>
      <c r="Q66" s="2">
        <f t="shared" si="4"/>
        <v>276.47059733771329</v>
      </c>
      <c r="R66" s="17" t="e">
        <f>IF(P66&lt;=Dynamisk!$F$51,Data_kronologisk!P66,#N/A)</f>
        <v>#N/A</v>
      </c>
      <c r="S66" s="22" t="e">
        <f>IF(AND(P66&gt;=Dynamisk!$F$51,P66&lt;=Dynamisk!$F$50),P66,#N/A)</f>
        <v>#N/A</v>
      </c>
      <c r="T66" s="22">
        <f>IF(AND(P66&gt;=Dynamisk!$F$50,P66&lt;=Dynamisk!$F$49),P66,#N/A)</f>
        <v>242.22402199524751</v>
      </c>
      <c r="U66" s="23" t="e">
        <f>IF(P66&gt;=Dynamisk!$F$49,P66,#N/A)</f>
        <v>#N/A</v>
      </c>
      <c r="V66" s="17">
        <f>IF(Q66&gt;=Dynamisk!$F$41,Dynamisk!$F$41,Q66)</f>
        <v>74.703333321584452</v>
      </c>
      <c r="W66" s="22">
        <f>(IF(AND(Q66&gt;=Dynamisk!$F$41,Q66&lt;=Dynamisk!$F$40),Q66,(IF(Q66&gt;Dynamisk!$F$40,Dynamisk!$F$40,#N/A))))-V66</f>
        <v>112.05499998237669</v>
      </c>
      <c r="X66" s="22">
        <f>(IF(AND(Q66&gt;=Dynamisk!$F$40,Q66&lt;=Dynamisk!$F$39),Q66,(IF(Q66&gt;Dynamisk!$F$39,Dynamisk!$F$39,#N/A))))-W66-V66</f>
        <v>89.712264033752163</v>
      </c>
      <c r="Y66" s="23" t="e">
        <f>(IF(AND(Q66&gt;=Dynamisk!$F$39,Q66&lt;=Dynamisk!$F$38),Q66,(IF(Q66&gt;Dynamisk!$F$38,Dynamisk!$F$38,#N/A))))-W66-V66-X66</f>
        <v>#N/A</v>
      </c>
      <c r="Z66" t="e">
        <f>IF(OR(Data_sæsontarif!D66=Dynamisk!$E$76,Data_sæsontarif!D66=Dynamisk!$E$77,Data_sæsontarif!D66=Dynamisk!$E$78,Data_sæsontarif!D66=Dynamisk!$E$79),Data_sæsontarif!M66,#N/A)</f>
        <v>#N/A</v>
      </c>
      <c r="AA66" t="e">
        <f>IF(OR(Data_sæsontarif!D66=Dynamisk!$E$72,Data_sæsontarif!D66=Dynamisk!$E$73,Data_sæsontarif!D66=Dynamisk!$E$74,Data_sæsontarif!D66=Dynamisk!$E$75),Data_sæsontarif!M66,#N/A)</f>
        <v>#N/A</v>
      </c>
      <c r="AB66">
        <f>IF(OR(Data_sæsontarif!D66=Dynamisk!$E$68,Data_sæsontarif!D66=Dynamisk!$E$69,Data_sæsontarif!D66=Dynamisk!$E$70,Data_sæsontarif!D66=Dynamisk!$E$71),Data_sæsontarif!M66,#N/A)</f>
        <v>242.22402199524751</v>
      </c>
    </row>
    <row r="67" spans="1:28" x14ac:dyDescent="0.15">
      <c r="A67">
        <v>61</v>
      </c>
      <c r="B67">
        <v>61</v>
      </c>
      <c r="C67" t="s">
        <v>116</v>
      </c>
      <c r="D67" t="str">
        <f t="shared" si="5"/>
        <v>03</v>
      </c>
      <c r="E67" s="1">
        <v>-0.37499999999999994</v>
      </c>
      <c r="F67" s="2">
        <f t="shared" si="0"/>
        <v>17.375</v>
      </c>
      <c r="G67" s="1">
        <f>Dynamisk!$C$14</f>
        <v>27.397260273972602</v>
      </c>
      <c r="H67" s="1">
        <f t="shared" si="1"/>
        <v>1.1415525114155252</v>
      </c>
      <c r="I67" s="2">
        <f>Dynamisk!$C$15</f>
        <v>34.246575342465754</v>
      </c>
      <c r="J67" s="2">
        <f>F67/$F$4*Dynamisk!$C$16</f>
        <v>209.35442775828852</v>
      </c>
      <c r="K67" s="2">
        <f t="shared" si="2"/>
        <v>8.7231011565953551</v>
      </c>
      <c r="L67" s="2">
        <f>F67/$F$4*Dynamisk!$C$17</f>
        <v>261.69303469786064</v>
      </c>
      <c r="M67" s="2">
        <f>(F67/$F$4)*Dynamisk!$C$16+G67</f>
        <v>236.75168803226111</v>
      </c>
      <c r="N67" s="2">
        <f>Dynamisk!$C$20/365</f>
        <v>34.246575342465754</v>
      </c>
      <c r="O67" s="2">
        <f t="shared" si="3"/>
        <v>1.4269406392694064</v>
      </c>
      <c r="P67" s="2">
        <f>(F67/$F$4)*Dynamisk!$C$16+G67</f>
        <v>236.75168803226111</v>
      </c>
      <c r="Q67" s="2">
        <f t="shared" si="4"/>
        <v>270.99826337472689</v>
      </c>
      <c r="R67" s="17" t="e">
        <f>IF(P67&lt;=Dynamisk!$F$51,Data_kronologisk!P67,#N/A)</f>
        <v>#N/A</v>
      </c>
      <c r="S67" s="22" t="e">
        <f>IF(AND(P67&gt;=Dynamisk!$F$51,P67&lt;=Dynamisk!$F$50),P67,#N/A)</f>
        <v>#N/A</v>
      </c>
      <c r="T67" s="22">
        <f>IF(AND(P67&gt;=Dynamisk!$F$50,P67&lt;=Dynamisk!$F$49),P67,#N/A)</f>
        <v>236.75168803226111</v>
      </c>
      <c r="U67" s="23" t="e">
        <f>IF(P67&gt;=Dynamisk!$F$49,P67,#N/A)</f>
        <v>#N/A</v>
      </c>
      <c r="V67" s="17">
        <f>IF(Q67&gt;=Dynamisk!$F$41,Dynamisk!$F$41,Q67)</f>
        <v>74.703333321584452</v>
      </c>
      <c r="W67" s="22">
        <f>(IF(AND(Q67&gt;=Dynamisk!$F$41,Q67&lt;=Dynamisk!$F$40),Q67,(IF(Q67&gt;Dynamisk!$F$40,Dynamisk!$F$40,#N/A))))-V67</f>
        <v>112.05499998237669</v>
      </c>
      <c r="X67" s="22">
        <f>(IF(AND(Q67&gt;=Dynamisk!$F$40,Q67&lt;=Dynamisk!$F$39),Q67,(IF(Q67&gt;Dynamisk!$F$39,Dynamisk!$F$39,#N/A))))-W67-V67</f>
        <v>84.239930070765766</v>
      </c>
      <c r="Y67" s="23" t="e">
        <f>(IF(AND(Q67&gt;=Dynamisk!$F$39,Q67&lt;=Dynamisk!$F$38),Q67,(IF(Q67&gt;Dynamisk!$F$38,Dynamisk!$F$38,#N/A))))-W67-V67-X67</f>
        <v>#N/A</v>
      </c>
      <c r="Z67" t="e">
        <f>IF(OR(Data_sæsontarif!D67=Dynamisk!$E$76,Data_sæsontarif!D67=Dynamisk!$E$77,Data_sæsontarif!D67=Dynamisk!$E$78,Data_sæsontarif!D67=Dynamisk!$E$79),Data_sæsontarif!M67,#N/A)</f>
        <v>#N/A</v>
      </c>
      <c r="AA67" t="e">
        <f>IF(OR(Data_sæsontarif!D67=Dynamisk!$E$72,Data_sæsontarif!D67=Dynamisk!$E$73,Data_sæsontarif!D67=Dynamisk!$E$74,Data_sæsontarif!D67=Dynamisk!$E$75),Data_sæsontarif!M67,#N/A)</f>
        <v>#N/A</v>
      </c>
      <c r="AB67">
        <f>IF(OR(Data_sæsontarif!D67=Dynamisk!$E$68,Data_sæsontarif!D67=Dynamisk!$E$69,Data_sæsontarif!D67=Dynamisk!$E$70,Data_sæsontarif!D67=Dynamisk!$E$71),Data_sæsontarif!M67,#N/A)</f>
        <v>236.75168803226111</v>
      </c>
    </row>
    <row r="68" spans="1:28" x14ac:dyDescent="0.15">
      <c r="A68">
        <v>62</v>
      </c>
      <c r="B68">
        <v>62</v>
      </c>
      <c r="C68" t="s">
        <v>117</v>
      </c>
      <c r="D68" t="str">
        <f t="shared" si="5"/>
        <v>03</v>
      </c>
      <c r="E68" s="1">
        <v>-1.7708333333333337</v>
      </c>
      <c r="F68" s="2">
        <f t="shared" si="0"/>
        <v>18.770833333333332</v>
      </c>
      <c r="G68" s="1">
        <f>Dynamisk!$C$14</f>
        <v>27.397260273972602</v>
      </c>
      <c r="H68" s="1">
        <f t="shared" si="1"/>
        <v>1.1415525114155252</v>
      </c>
      <c r="I68" s="2">
        <f>Dynamisk!$C$15</f>
        <v>34.246575342465754</v>
      </c>
      <c r="J68" s="2">
        <f>F68/$F$4*Dynamisk!$C$16</f>
        <v>226.17306883719175</v>
      </c>
      <c r="K68" s="2">
        <f t="shared" si="2"/>
        <v>9.4238778682163229</v>
      </c>
      <c r="L68" s="2">
        <f>F68/$F$4*Dynamisk!$C$17</f>
        <v>282.71633604648969</v>
      </c>
      <c r="M68" s="2">
        <f>(F68/$F$4)*Dynamisk!$C$16+G68</f>
        <v>253.57032911116434</v>
      </c>
      <c r="N68" s="2">
        <f>Dynamisk!$C$20/365</f>
        <v>34.246575342465754</v>
      </c>
      <c r="O68" s="2">
        <f t="shared" si="3"/>
        <v>1.4269406392694064</v>
      </c>
      <c r="P68" s="2">
        <f>(F68/$F$4)*Dynamisk!$C$16+G68</f>
        <v>253.57032911116434</v>
      </c>
      <c r="Q68" s="2">
        <f t="shared" si="4"/>
        <v>287.81690445363017</v>
      </c>
      <c r="R68" s="17" t="e">
        <f>IF(P68&lt;=Dynamisk!$F$51,Data_kronologisk!P68,#N/A)</f>
        <v>#N/A</v>
      </c>
      <c r="S68" s="22" t="e">
        <f>IF(AND(P68&gt;=Dynamisk!$F$51,P68&lt;=Dynamisk!$F$50),P68,#N/A)</f>
        <v>#N/A</v>
      </c>
      <c r="T68" s="22">
        <f>IF(AND(P68&gt;=Dynamisk!$F$50,P68&lt;=Dynamisk!$F$49),P68,#N/A)</f>
        <v>253.57032911116434</v>
      </c>
      <c r="U68" s="23" t="e">
        <f>IF(P68&gt;=Dynamisk!$F$49,P68,#N/A)</f>
        <v>#N/A</v>
      </c>
      <c r="V68" s="17">
        <f>IF(Q68&gt;=Dynamisk!$F$41,Dynamisk!$F$41,Q68)</f>
        <v>74.703333321584452</v>
      </c>
      <c r="W68" s="22">
        <f>(IF(AND(Q68&gt;=Dynamisk!$F$41,Q68&lt;=Dynamisk!$F$40),Q68,(IF(Q68&gt;Dynamisk!$F$40,Dynamisk!$F$40,#N/A))))-V68</f>
        <v>112.05499998237669</v>
      </c>
      <c r="X68" s="22">
        <f>(IF(AND(Q68&gt;=Dynamisk!$F$40,Q68&lt;=Dynamisk!$F$39),Q68,(IF(Q68&gt;Dynamisk!$F$39,Dynamisk!$F$39,#N/A))))-W68-V68</f>
        <v>101.05857114966905</v>
      </c>
      <c r="Y68" s="23" t="e">
        <f>(IF(AND(Q68&gt;=Dynamisk!$F$39,Q68&lt;=Dynamisk!$F$38),Q68,(IF(Q68&gt;Dynamisk!$F$38,Dynamisk!$F$38,#N/A))))-W68-V68-X68</f>
        <v>#N/A</v>
      </c>
      <c r="Z68" t="e">
        <f>IF(OR(Data_sæsontarif!D68=Dynamisk!$E$76,Data_sæsontarif!D68=Dynamisk!$E$77,Data_sæsontarif!D68=Dynamisk!$E$78,Data_sæsontarif!D68=Dynamisk!$E$79),Data_sæsontarif!M68,#N/A)</f>
        <v>#N/A</v>
      </c>
      <c r="AA68" t="e">
        <f>IF(OR(Data_sæsontarif!D68=Dynamisk!$E$72,Data_sæsontarif!D68=Dynamisk!$E$73,Data_sæsontarif!D68=Dynamisk!$E$74,Data_sæsontarif!D68=Dynamisk!$E$75),Data_sæsontarif!M68,#N/A)</f>
        <v>#N/A</v>
      </c>
      <c r="AB68">
        <f>IF(OR(Data_sæsontarif!D68=Dynamisk!$E$68,Data_sæsontarif!D68=Dynamisk!$E$69,Data_sæsontarif!D68=Dynamisk!$E$70,Data_sæsontarif!D68=Dynamisk!$E$71),Data_sæsontarif!M68,#N/A)</f>
        <v>253.57032911116434</v>
      </c>
    </row>
    <row r="69" spans="1:28" x14ac:dyDescent="0.15">
      <c r="A69">
        <v>63</v>
      </c>
      <c r="B69">
        <v>63</v>
      </c>
      <c r="C69" t="s">
        <v>118</v>
      </c>
      <c r="D69" t="str">
        <f t="shared" si="5"/>
        <v>03</v>
      </c>
      <c r="E69" s="1">
        <v>-2.9916666666666667</v>
      </c>
      <c r="F69" s="2">
        <f t="shared" si="0"/>
        <v>19.991666666666667</v>
      </c>
      <c r="G69" s="1">
        <f>Dynamisk!$C$14</f>
        <v>27.397260273972602</v>
      </c>
      <c r="H69" s="1">
        <f t="shared" si="1"/>
        <v>1.1415525114155252</v>
      </c>
      <c r="I69" s="2">
        <f>Dynamisk!$C$15</f>
        <v>34.246575342465754</v>
      </c>
      <c r="J69" s="2">
        <f>F69/$F$4*Dynamisk!$C$16</f>
        <v>240.88310416888928</v>
      </c>
      <c r="K69" s="2">
        <f t="shared" si="2"/>
        <v>10.036796007037053</v>
      </c>
      <c r="L69" s="2">
        <f>F69/$F$4*Dynamisk!$C$17</f>
        <v>301.10388021111157</v>
      </c>
      <c r="M69" s="2">
        <f>(F69/$F$4)*Dynamisk!$C$16+G69</f>
        <v>268.28036444286187</v>
      </c>
      <c r="N69" s="2">
        <f>Dynamisk!$C$20/365</f>
        <v>34.246575342465754</v>
      </c>
      <c r="O69" s="2">
        <f t="shared" si="3"/>
        <v>1.4269406392694064</v>
      </c>
      <c r="P69" s="2">
        <f>(F69/$F$4)*Dynamisk!$C$16+G69</f>
        <v>268.28036444286187</v>
      </c>
      <c r="Q69" s="2">
        <f t="shared" si="4"/>
        <v>302.52693978532761</v>
      </c>
      <c r="R69" s="17" t="e">
        <f>IF(P69&lt;=Dynamisk!$F$51,Data_kronologisk!P69,#N/A)</f>
        <v>#N/A</v>
      </c>
      <c r="S69" s="22" t="e">
        <f>IF(AND(P69&gt;=Dynamisk!$F$51,P69&lt;=Dynamisk!$F$50),P69,#N/A)</f>
        <v>#N/A</v>
      </c>
      <c r="T69" s="22" t="e">
        <f>IF(AND(P69&gt;=Dynamisk!$F$50,P69&lt;=Dynamisk!$F$49),P69,#N/A)</f>
        <v>#N/A</v>
      </c>
      <c r="U69" s="23">
        <f>IF(P69&gt;=Dynamisk!$F$49,P69,#N/A)</f>
        <v>268.28036444286187</v>
      </c>
      <c r="V69" s="17">
        <f>IF(Q69&gt;=Dynamisk!$F$41,Dynamisk!$F$41,Q69)</f>
        <v>74.703333321584452</v>
      </c>
      <c r="W69" s="22">
        <f>(IF(AND(Q69&gt;=Dynamisk!$F$41,Q69&lt;=Dynamisk!$F$40),Q69,(IF(Q69&gt;Dynamisk!$F$40,Dynamisk!$F$40,#N/A))))-V69</f>
        <v>112.05499998237669</v>
      </c>
      <c r="X69" s="22">
        <f>(IF(AND(Q69&gt;=Dynamisk!$F$40,Q69&lt;=Dynamisk!$F$39),Q69,(IF(Q69&gt;Dynamisk!$F$39,Dynamisk!$F$39,#N/A))))-W69-V69</f>
        <v>112.05499998237669</v>
      </c>
      <c r="Y69" s="23">
        <f>(IF(AND(Q69&gt;=Dynamisk!$F$39,Q69&lt;=Dynamisk!$F$38),Q69,(IF(Q69&gt;Dynamisk!$F$38,Dynamisk!$F$38,#N/A))))-W69-V69-X69</f>
        <v>3.7136064989898045</v>
      </c>
      <c r="Z69" t="e">
        <f>IF(OR(Data_sæsontarif!D69=Dynamisk!$E$76,Data_sæsontarif!D69=Dynamisk!$E$77,Data_sæsontarif!D69=Dynamisk!$E$78,Data_sæsontarif!D69=Dynamisk!$E$79),Data_sæsontarif!M69,#N/A)</f>
        <v>#N/A</v>
      </c>
      <c r="AA69" t="e">
        <f>IF(OR(Data_sæsontarif!D69=Dynamisk!$E$72,Data_sæsontarif!D69=Dynamisk!$E$73,Data_sæsontarif!D69=Dynamisk!$E$74,Data_sæsontarif!D69=Dynamisk!$E$75),Data_sæsontarif!M69,#N/A)</f>
        <v>#N/A</v>
      </c>
      <c r="AB69">
        <f>IF(OR(Data_sæsontarif!D69=Dynamisk!$E$68,Data_sæsontarif!D69=Dynamisk!$E$69,Data_sæsontarif!D69=Dynamisk!$E$70,Data_sæsontarif!D69=Dynamisk!$E$71),Data_sæsontarif!M69,#N/A)</f>
        <v>268.28036444286187</v>
      </c>
    </row>
    <row r="70" spans="1:28" x14ac:dyDescent="0.15">
      <c r="A70">
        <v>64</v>
      </c>
      <c r="B70">
        <v>64</v>
      </c>
      <c r="C70" t="s">
        <v>119</v>
      </c>
      <c r="D70" t="str">
        <f t="shared" si="5"/>
        <v>03</v>
      </c>
      <c r="E70" s="1">
        <v>-4.7625000000000002</v>
      </c>
      <c r="F70" s="2">
        <f t="shared" si="0"/>
        <v>21.762499999999999</v>
      </c>
      <c r="G70" s="1">
        <f>Dynamisk!$C$14</f>
        <v>27.397260273972602</v>
      </c>
      <c r="H70" s="1">
        <f t="shared" si="1"/>
        <v>1.1415525114155252</v>
      </c>
      <c r="I70" s="2">
        <f>Dynamisk!$C$15</f>
        <v>34.246575342465754</v>
      </c>
      <c r="J70" s="2">
        <f>F70/$F$4*Dynamisk!$C$16</f>
        <v>262.22018613466207</v>
      </c>
      <c r="K70" s="2">
        <f t="shared" si="2"/>
        <v>10.925841088944253</v>
      </c>
      <c r="L70" s="2">
        <f>F70/$F$4*Dynamisk!$C$17</f>
        <v>327.77523266832753</v>
      </c>
      <c r="M70" s="2">
        <f>(F70/$F$4)*Dynamisk!$C$16+G70</f>
        <v>289.61744640863469</v>
      </c>
      <c r="N70" s="2">
        <f>Dynamisk!$C$20/365</f>
        <v>34.246575342465754</v>
      </c>
      <c r="O70" s="2">
        <f t="shared" si="3"/>
        <v>1.4269406392694064</v>
      </c>
      <c r="P70" s="2">
        <f>(F70/$F$4)*Dynamisk!$C$16+G70</f>
        <v>289.61744640863469</v>
      </c>
      <c r="Q70" s="2">
        <f t="shared" si="4"/>
        <v>323.86402175110049</v>
      </c>
      <c r="R70" s="17" t="e">
        <f>IF(P70&lt;=Dynamisk!$F$51,Data_kronologisk!P70,#N/A)</f>
        <v>#N/A</v>
      </c>
      <c r="S70" s="22" t="e">
        <f>IF(AND(P70&gt;=Dynamisk!$F$51,P70&lt;=Dynamisk!$F$50),P70,#N/A)</f>
        <v>#N/A</v>
      </c>
      <c r="T70" s="22" t="e">
        <f>IF(AND(P70&gt;=Dynamisk!$F$50,P70&lt;=Dynamisk!$F$49),P70,#N/A)</f>
        <v>#N/A</v>
      </c>
      <c r="U70" s="23">
        <f>IF(P70&gt;=Dynamisk!$F$49,P70,#N/A)</f>
        <v>289.61744640863469</v>
      </c>
      <c r="V70" s="17">
        <f>IF(Q70&gt;=Dynamisk!$F$41,Dynamisk!$F$41,Q70)</f>
        <v>74.703333321584452</v>
      </c>
      <c r="W70" s="22">
        <f>(IF(AND(Q70&gt;=Dynamisk!$F$41,Q70&lt;=Dynamisk!$F$40),Q70,(IF(Q70&gt;Dynamisk!$F$40,Dynamisk!$F$40,#N/A))))-V70</f>
        <v>112.05499998237669</v>
      </c>
      <c r="X70" s="22">
        <f>(IF(AND(Q70&gt;=Dynamisk!$F$40,Q70&lt;=Dynamisk!$F$39),Q70,(IF(Q70&gt;Dynamisk!$F$39,Dynamisk!$F$39,#N/A))))-W70-V70</f>
        <v>112.05499998237669</v>
      </c>
      <c r="Y70" s="23">
        <f>(IF(AND(Q70&gt;=Dynamisk!$F$39,Q70&lt;=Dynamisk!$F$38),Q70,(IF(Q70&gt;Dynamisk!$F$38,Dynamisk!$F$38,#N/A))))-W70-V70-X70</f>
        <v>25.050688464762672</v>
      </c>
      <c r="Z70" t="e">
        <f>IF(OR(Data_sæsontarif!D70=Dynamisk!$E$76,Data_sæsontarif!D70=Dynamisk!$E$77,Data_sæsontarif!D70=Dynamisk!$E$78,Data_sæsontarif!D70=Dynamisk!$E$79),Data_sæsontarif!M70,#N/A)</f>
        <v>#N/A</v>
      </c>
      <c r="AA70" t="e">
        <f>IF(OR(Data_sæsontarif!D70=Dynamisk!$E$72,Data_sæsontarif!D70=Dynamisk!$E$73,Data_sæsontarif!D70=Dynamisk!$E$74,Data_sæsontarif!D70=Dynamisk!$E$75),Data_sæsontarif!M70,#N/A)</f>
        <v>#N/A</v>
      </c>
      <c r="AB70">
        <f>IF(OR(Data_sæsontarif!D70=Dynamisk!$E$68,Data_sæsontarif!D70=Dynamisk!$E$69,Data_sæsontarif!D70=Dynamisk!$E$70,Data_sæsontarif!D70=Dynamisk!$E$71),Data_sæsontarif!M70,#N/A)</f>
        <v>289.61744640863469</v>
      </c>
    </row>
    <row r="71" spans="1:28" x14ac:dyDescent="0.15">
      <c r="A71">
        <v>65</v>
      </c>
      <c r="B71">
        <v>65</v>
      </c>
      <c r="C71" t="s">
        <v>120</v>
      </c>
      <c r="D71" t="str">
        <f t="shared" si="5"/>
        <v>03</v>
      </c>
      <c r="E71" s="1">
        <v>-5.3625000000000007</v>
      </c>
      <c r="F71" s="2">
        <f t="shared" ref="F71:F134" si="6">IF(E71&lt;=17,17-E71,0)</f>
        <v>22.362500000000001</v>
      </c>
      <c r="G71" s="1">
        <f>Dynamisk!$C$14</f>
        <v>27.397260273972602</v>
      </c>
      <c r="H71" s="1">
        <f t="shared" ref="H71:H134" si="7">G71/24</f>
        <v>1.1415525114155252</v>
      </c>
      <c r="I71" s="2">
        <f>Dynamisk!$C$15</f>
        <v>34.246575342465754</v>
      </c>
      <c r="J71" s="2">
        <f>F71/$F$4*Dynamisk!$C$16</f>
        <v>269.44969155365334</v>
      </c>
      <c r="K71" s="2">
        <f t="shared" ref="K71:K134" si="8">J71/24</f>
        <v>11.227070481402222</v>
      </c>
      <c r="L71" s="2">
        <f>F71/$F$4*Dynamisk!$C$17</f>
        <v>336.81211444206667</v>
      </c>
      <c r="M71" s="2">
        <f>(F71/$F$4)*Dynamisk!$C$16+G71</f>
        <v>296.84695182762596</v>
      </c>
      <c r="N71" s="2">
        <f>Dynamisk!$C$20/365</f>
        <v>34.246575342465754</v>
      </c>
      <c r="O71" s="2">
        <f t="shared" ref="O71:O134" si="9">N71/24</f>
        <v>1.4269406392694064</v>
      </c>
      <c r="P71" s="2">
        <f>(F71/$F$4)*Dynamisk!$C$16+G71</f>
        <v>296.84695182762596</v>
      </c>
      <c r="Q71" s="2">
        <f t="shared" ref="Q71:Q134" si="10">(O71+K71+H71)*24</f>
        <v>331.09352717009176</v>
      </c>
      <c r="R71" s="17" t="e">
        <f>IF(P71&lt;=Dynamisk!$F$51,Data_kronologisk!P71,#N/A)</f>
        <v>#N/A</v>
      </c>
      <c r="S71" s="22" t="e">
        <f>IF(AND(P71&gt;=Dynamisk!$F$51,P71&lt;=Dynamisk!$F$50),P71,#N/A)</f>
        <v>#N/A</v>
      </c>
      <c r="T71" s="22" t="e">
        <f>IF(AND(P71&gt;=Dynamisk!$F$50,P71&lt;=Dynamisk!$F$49),P71,#N/A)</f>
        <v>#N/A</v>
      </c>
      <c r="U71" s="23">
        <f>IF(P71&gt;=Dynamisk!$F$49,P71,#N/A)</f>
        <v>296.84695182762596</v>
      </c>
      <c r="V71" s="17">
        <f>IF(Q71&gt;=Dynamisk!$F$41,Dynamisk!$F$41,Q71)</f>
        <v>74.703333321584452</v>
      </c>
      <c r="W71" s="22">
        <f>(IF(AND(Q71&gt;=Dynamisk!$F$41,Q71&lt;=Dynamisk!$F$40),Q71,(IF(Q71&gt;Dynamisk!$F$40,Dynamisk!$F$40,#N/A))))-V71</f>
        <v>112.05499998237669</v>
      </c>
      <c r="X71" s="22">
        <f>(IF(AND(Q71&gt;=Dynamisk!$F$40,Q71&lt;=Dynamisk!$F$39),Q71,(IF(Q71&gt;Dynamisk!$F$39,Dynamisk!$F$39,#N/A))))-W71-V71</f>
        <v>112.05499998237669</v>
      </c>
      <c r="Y71" s="23">
        <f>(IF(AND(Q71&gt;=Dynamisk!$F$39,Q71&lt;=Dynamisk!$F$38),Q71,(IF(Q71&gt;Dynamisk!$F$38,Dynamisk!$F$38,#N/A))))-W71-V71-X71</f>
        <v>32.280193883753938</v>
      </c>
      <c r="Z71" t="e">
        <f>IF(OR(Data_sæsontarif!D71=Dynamisk!$E$76,Data_sæsontarif!D71=Dynamisk!$E$77,Data_sæsontarif!D71=Dynamisk!$E$78,Data_sæsontarif!D71=Dynamisk!$E$79),Data_sæsontarif!M71,#N/A)</f>
        <v>#N/A</v>
      </c>
      <c r="AA71" t="e">
        <f>IF(OR(Data_sæsontarif!D71=Dynamisk!$E$72,Data_sæsontarif!D71=Dynamisk!$E$73,Data_sæsontarif!D71=Dynamisk!$E$74,Data_sæsontarif!D71=Dynamisk!$E$75),Data_sæsontarif!M71,#N/A)</f>
        <v>#N/A</v>
      </c>
      <c r="AB71">
        <f>IF(OR(Data_sæsontarif!D71=Dynamisk!$E$68,Data_sæsontarif!D71=Dynamisk!$E$69,Data_sæsontarif!D71=Dynamisk!$E$70,Data_sæsontarif!D71=Dynamisk!$E$71),Data_sæsontarif!M71,#N/A)</f>
        <v>296.84695182762596</v>
      </c>
    </row>
    <row r="72" spans="1:28" x14ac:dyDescent="0.15">
      <c r="A72">
        <v>66</v>
      </c>
      <c r="B72">
        <v>66</v>
      </c>
      <c r="C72" t="s">
        <v>121</v>
      </c>
      <c r="D72" t="str">
        <f t="shared" ref="D72:D135" si="11">RIGHT(C72,2)</f>
        <v>03</v>
      </c>
      <c r="E72" s="1">
        <v>-7.4666666666666659</v>
      </c>
      <c r="F72" s="2">
        <f t="shared" si="6"/>
        <v>24.466666666666665</v>
      </c>
      <c r="G72" s="1">
        <f>Dynamisk!$C$14</f>
        <v>27.397260273972602</v>
      </c>
      <c r="H72" s="1">
        <f t="shared" si="7"/>
        <v>1.1415525114155252</v>
      </c>
      <c r="I72" s="2">
        <f>Dynamisk!$C$15</f>
        <v>34.246575342465754</v>
      </c>
      <c r="J72" s="2">
        <f>F72/$F$4*Dynamisk!$C$16</f>
        <v>294.80316541886572</v>
      </c>
      <c r="K72" s="2">
        <f t="shared" si="8"/>
        <v>12.283465225786072</v>
      </c>
      <c r="L72" s="2">
        <f>F72/$F$4*Dynamisk!$C$17</f>
        <v>368.5039567735821</v>
      </c>
      <c r="M72" s="2">
        <f>(F72/$F$4)*Dynamisk!$C$16+G72</f>
        <v>322.20042569283834</v>
      </c>
      <c r="N72" s="2">
        <f>Dynamisk!$C$20/365</f>
        <v>34.246575342465754</v>
      </c>
      <c r="O72" s="2">
        <f t="shared" si="9"/>
        <v>1.4269406392694064</v>
      </c>
      <c r="P72" s="2">
        <f>(F72/$F$4)*Dynamisk!$C$16+G72</f>
        <v>322.20042569283834</v>
      </c>
      <c r="Q72" s="2">
        <f t="shared" si="10"/>
        <v>356.44700103530408</v>
      </c>
      <c r="R72" s="17" t="e">
        <f>IF(P72&lt;=Dynamisk!$F$51,Data_kronologisk!P72,#N/A)</f>
        <v>#N/A</v>
      </c>
      <c r="S72" s="22" t="e">
        <f>IF(AND(P72&gt;=Dynamisk!$F$51,P72&lt;=Dynamisk!$F$50),P72,#N/A)</f>
        <v>#N/A</v>
      </c>
      <c r="T72" s="22" t="e">
        <f>IF(AND(P72&gt;=Dynamisk!$F$50,P72&lt;=Dynamisk!$F$49),P72,#N/A)</f>
        <v>#N/A</v>
      </c>
      <c r="U72" s="23">
        <f>IF(P72&gt;=Dynamisk!$F$49,P72,#N/A)</f>
        <v>322.20042569283834</v>
      </c>
      <c r="V72" s="17">
        <f>IF(Q72&gt;=Dynamisk!$F$41,Dynamisk!$F$41,Q72)</f>
        <v>74.703333321584452</v>
      </c>
      <c r="W72" s="22">
        <f>(IF(AND(Q72&gt;=Dynamisk!$F$41,Q72&lt;=Dynamisk!$F$40),Q72,(IF(Q72&gt;Dynamisk!$F$40,Dynamisk!$F$40,#N/A))))-V72</f>
        <v>112.05499998237669</v>
      </c>
      <c r="X72" s="22">
        <f>(IF(AND(Q72&gt;=Dynamisk!$F$40,Q72&lt;=Dynamisk!$F$39),Q72,(IF(Q72&gt;Dynamisk!$F$39,Dynamisk!$F$39,#N/A))))-W72-V72</f>
        <v>112.05499998237669</v>
      </c>
      <c r="Y72" s="23">
        <f>(IF(AND(Q72&gt;=Dynamisk!$F$39,Q72&lt;=Dynamisk!$F$38),Q72,(IF(Q72&gt;Dynamisk!$F$38,Dynamisk!$F$38,#N/A))))-W72-V72-X72</f>
        <v>57.633667748966261</v>
      </c>
      <c r="Z72" t="e">
        <f>IF(OR(Data_sæsontarif!D72=Dynamisk!$E$76,Data_sæsontarif!D72=Dynamisk!$E$77,Data_sæsontarif!D72=Dynamisk!$E$78,Data_sæsontarif!D72=Dynamisk!$E$79),Data_sæsontarif!M72,#N/A)</f>
        <v>#N/A</v>
      </c>
      <c r="AA72" t="e">
        <f>IF(OR(Data_sæsontarif!D72=Dynamisk!$E$72,Data_sæsontarif!D72=Dynamisk!$E$73,Data_sæsontarif!D72=Dynamisk!$E$74,Data_sæsontarif!D72=Dynamisk!$E$75),Data_sæsontarif!M72,#N/A)</f>
        <v>#N/A</v>
      </c>
      <c r="AB72">
        <f>IF(OR(Data_sæsontarif!D72=Dynamisk!$E$68,Data_sæsontarif!D72=Dynamisk!$E$69,Data_sæsontarif!D72=Dynamisk!$E$70,Data_sæsontarif!D72=Dynamisk!$E$71),Data_sæsontarif!M72,#N/A)</f>
        <v>322.20042569283834</v>
      </c>
    </row>
    <row r="73" spans="1:28" x14ac:dyDescent="0.15">
      <c r="A73">
        <v>67</v>
      </c>
      <c r="B73">
        <v>67</v>
      </c>
      <c r="C73" t="s">
        <v>122</v>
      </c>
      <c r="D73" t="str">
        <f t="shared" si="11"/>
        <v>03</v>
      </c>
      <c r="E73" s="1">
        <v>-4.7875000000000005</v>
      </c>
      <c r="F73" s="2">
        <f t="shared" si="6"/>
        <v>21.787500000000001</v>
      </c>
      <c r="G73" s="1">
        <f>Dynamisk!$C$14</f>
        <v>27.397260273972602</v>
      </c>
      <c r="H73" s="1">
        <f t="shared" si="7"/>
        <v>1.1415525114155252</v>
      </c>
      <c r="I73" s="2">
        <f>Dynamisk!$C$15</f>
        <v>34.246575342465754</v>
      </c>
      <c r="J73" s="2">
        <f>F73/$F$4*Dynamisk!$C$16</f>
        <v>262.52141552712004</v>
      </c>
      <c r="K73" s="2">
        <f t="shared" si="8"/>
        <v>10.938392313630002</v>
      </c>
      <c r="L73" s="2">
        <f>F73/$F$4*Dynamisk!$C$17</f>
        <v>328.15176940890007</v>
      </c>
      <c r="M73" s="2">
        <f>(F73/$F$4)*Dynamisk!$C$16+G73</f>
        <v>289.91867580109266</v>
      </c>
      <c r="N73" s="2">
        <f>Dynamisk!$C$20/365</f>
        <v>34.246575342465754</v>
      </c>
      <c r="O73" s="2">
        <f t="shared" si="9"/>
        <v>1.4269406392694064</v>
      </c>
      <c r="P73" s="2">
        <f>(F73/$F$4)*Dynamisk!$C$16+G73</f>
        <v>289.91867580109266</v>
      </c>
      <c r="Q73" s="2">
        <f t="shared" si="10"/>
        <v>324.16525114355841</v>
      </c>
      <c r="R73" s="17" t="e">
        <f>IF(P73&lt;=Dynamisk!$F$51,Data_kronologisk!P73,#N/A)</f>
        <v>#N/A</v>
      </c>
      <c r="S73" s="22" t="e">
        <f>IF(AND(P73&gt;=Dynamisk!$F$51,P73&lt;=Dynamisk!$F$50),P73,#N/A)</f>
        <v>#N/A</v>
      </c>
      <c r="T73" s="22" t="e">
        <f>IF(AND(P73&gt;=Dynamisk!$F$50,P73&lt;=Dynamisk!$F$49),P73,#N/A)</f>
        <v>#N/A</v>
      </c>
      <c r="U73" s="23">
        <f>IF(P73&gt;=Dynamisk!$F$49,P73,#N/A)</f>
        <v>289.91867580109266</v>
      </c>
      <c r="V73" s="17">
        <f>IF(Q73&gt;=Dynamisk!$F$41,Dynamisk!$F$41,Q73)</f>
        <v>74.703333321584452</v>
      </c>
      <c r="W73" s="22">
        <f>(IF(AND(Q73&gt;=Dynamisk!$F$41,Q73&lt;=Dynamisk!$F$40),Q73,(IF(Q73&gt;Dynamisk!$F$40,Dynamisk!$F$40,#N/A))))-V73</f>
        <v>112.05499998237669</v>
      </c>
      <c r="X73" s="22">
        <f>(IF(AND(Q73&gt;=Dynamisk!$F$40,Q73&lt;=Dynamisk!$F$39),Q73,(IF(Q73&gt;Dynamisk!$F$39,Dynamisk!$F$39,#N/A))))-W73-V73</f>
        <v>112.05499998237669</v>
      </c>
      <c r="Y73" s="23">
        <f>(IF(AND(Q73&gt;=Dynamisk!$F$39,Q73&lt;=Dynamisk!$F$38),Q73,(IF(Q73&gt;Dynamisk!$F$38,Dynamisk!$F$38,#N/A))))-W73-V73-X73</f>
        <v>25.351917857220585</v>
      </c>
      <c r="Z73" t="e">
        <f>IF(OR(Data_sæsontarif!D73=Dynamisk!$E$76,Data_sæsontarif!D73=Dynamisk!$E$77,Data_sæsontarif!D73=Dynamisk!$E$78,Data_sæsontarif!D73=Dynamisk!$E$79),Data_sæsontarif!M73,#N/A)</f>
        <v>#N/A</v>
      </c>
      <c r="AA73" t="e">
        <f>IF(OR(Data_sæsontarif!D73=Dynamisk!$E$72,Data_sæsontarif!D73=Dynamisk!$E$73,Data_sæsontarif!D73=Dynamisk!$E$74,Data_sæsontarif!D73=Dynamisk!$E$75),Data_sæsontarif!M73,#N/A)</f>
        <v>#N/A</v>
      </c>
      <c r="AB73">
        <f>IF(OR(Data_sæsontarif!D73=Dynamisk!$E$68,Data_sæsontarif!D73=Dynamisk!$E$69,Data_sæsontarif!D73=Dynamisk!$E$70,Data_sæsontarif!D73=Dynamisk!$E$71),Data_sæsontarif!M73,#N/A)</f>
        <v>289.91867580109266</v>
      </c>
    </row>
    <row r="74" spans="1:28" x14ac:dyDescent="0.15">
      <c r="A74">
        <v>68</v>
      </c>
      <c r="B74">
        <v>68</v>
      </c>
      <c r="C74" t="s">
        <v>123</v>
      </c>
      <c r="D74" t="str">
        <f t="shared" si="11"/>
        <v>03</v>
      </c>
      <c r="E74" s="1">
        <v>-1.8541666666666667</v>
      </c>
      <c r="F74" s="2">
        <f t="shared" si="6"/>
        <v>18.854166666666668</v>
      </c>
      <c r="G74" s="1">
        <f>Dynamisk!$C$14</f>
        <v>27.397260273972602</v>
      </c>
      <c r="H74" s="1">
        <f t="shared" si="7"/>
        <v>1.1415525114155252</v>
      </c>
      <c r="I74" s="2">
        <f>Dynamisk!$C$15</f>
        <v>34.246575342465754</v>
      </c>
      <c r="J74" s="2">
        <f>F74/$F$4*Dynamisk!$C$16</f>
        <v>227.17716681205167</v>
      </c>
      <c r="K74" s="2">
        <f t="shared" si="8"/>
        <v>9.4657152838354861</v>
      </c>
      <c r="L74" s="2">
        <f>F74/$F$4*Dynamisk!$C$17</f>
        <v>283.97145851506457</v>
      </c>
      <c r="M74" s="2">
        <f>(F74/$F$4)*Dynamisk!$C$16+G74</f>
        <v>254.57442708602426</v>
      </c>
      <c r="N74" s="2">
        <f>Dynamisk!$C$20/365</f>
        <v>34.246575342465754</v>
      </c>
      <c r="O74" s="2">
        <f t="shared" si="9"/>
        <v>1.4269406392694064</v>
      </c>
      <c r="P74" s="2">
        <f>(F74/$F$4)*Dynamisk!$C$16+G74</f>
        <v>254.57442708602426</v>
      </c>
      <c r="Q74" s="2">
        <f t="shared" si="10"/>
        <v>288.82100242849003</v>
      </c>
      <c r="R74" s="17" t="e">
        <f>IF(P74&lt;=Dynamisk!$F$51,Data_kronologisk!P74,#N/A)</f>
        <v>#N/A</v>
      </c>
      <c r="S74" s="22" t="e">
        <f>IF(AND(P74&gt;=Dynamisk!$F$51,P74&lt;=Dynamisk!$F$50),P74,#N/A)</f>
        <v>#N/A</v>
      </c>
      <c r="T74" s="22">
        <f>IF(AND(P74&gt;=Dynamisk!$F$50,P74&lt;=Dynamisk!$F$49),P74,#N/A)</f>
        <v>254.57442708602426</v>
      </c>
      <c r="U74" s="23" t="e">
        <f>IF(P74&gt;=Dynamisk!$F$49,P74,#N/A)</f>
        <v>#N/A</v>
      </c>
      <c r="V74" s="17">
        <f>IF(Q74&gt;=Dynamisk!$F$41,Dynamisk!$F$41,Q74)</f>
        <v>74.703333321584452</v>
      </c>
      <c r="W74" s="22">
        <f>(IF(AND(Q74&gt;=Dynamisk!$F$41,Q74&lt;=Dynamisk!$F$40),Q74,(IF(Q74&gt;Dynamisk!$F$40,Dynamisk!$F$40,#N/A))))-V74</f>
        <v>112.05499998237669</v>
      </c>
      <c r="X74" s="22">
        <f>(IF(AND(Q74&gt;=Dynamisk!$F$40,Q74&lt;=Dynamisk!$F$39),Q74,(IF(Q74&gt;Dynamisk!$F$39,Dynamisk!$F$39,#N/A))))-W74-V74</f>
        <v>102.06266912452891</v>
      </c>
      <c r="Y74" s="23" t="e">
        <f>(IF(AND(Q74&gt;=Dynamisk!$F$39,Q74&lt;=Dynamisk!$F$38),Q74,(IF(Q74&gt;Dynamisk!$F$38,Dynamisk!$F$38,#N/A))))-W74-V74-X74</f>
        <v>#N/A</v>
      </c>
      <c r="Z74" t="e">
        <f>IF(OR(Data_sæsontarif!D74=Dynamisk!$E$76,Data_sæsontarif!D74=Dynamisk!$E$77,Data_sæsontarif!D74=Dynamisk!$E$78,Data_sæsontarif!D74=Dynamisk!$E$79),Data_sæsontarif!M74,#N/A)</f>
        <v>#N/A</v>
      </c>
      <c r="AA74" t="e">
        <f>IF(OR(Data_sæsontarif!D74=Dynamisk!$E$72,Data_sæsontarif!D74=Dynamisk!$E$73,Data_sæsontarif!D74=Dynamisk!$E$74,Data_sæsontarif!D74=Dynamisk!$E$75),Data_sæsontarif!M74,#N/A)</f>
        <v>#N/A</v>
      </c>
      <c r="AB74">
        <f>IF(OR(Data_sæsontarif!D74=Dynamisk!$E$68,Data_sæsontarif!D74=Dynamisk!$E$69,Data_sæsontarif!D74=Dynamisk!$E$70,Data_sæsontarif!D74=Dynamisk!$E$71),Data_sæsontarif!M74,#N/A)</f>
        <v>254.57442708602426</v>
      </c>
    </row>
    <row r="75" spans="1:28" x14ac:dyDescent="0.15">
      <c r="A75">
        <v>69</v>
      </c>
      <c r="B75">
        <v>69</v>
      </c>
      <c r="C75" t="s">
        <v>124</v>
      </c>
      <c r="D75" t="str">
        <f t="shared" si="11"/>
        <v>03</v>
      </c>
      <c r="E75" s="1">
        <v>-3.9083333333333332</v>
      </c>
      <c r="F75" s="2">
        <f t="shared" si="6"/>
        <v>20.908333333333331</v>
      </c>
      <c r="G75" s="1">
        <f>Dynamisk!$C$14</f>
        <v>27.397260273972602</v>
      </c>
      <c r="H75" s="1">
        <f t="shared" si="7"/>
        <v>1.1415525114155252</v>
      </c>
      <c r="I75" s="2">
        <f>Dynamisk!$C$15</f>
        <v>34.246575342465754</v>
      </c>
      <c r="J75" s="2">
        <f>F75/$F$4*Dynamisk!$C$16</f>
        <v>251.92818189234811</v>
      </c>
      <c r="K75" s="2">
        <f t="shared" si="8"/>
        <v>10.497007578847837</v>
      </c>
      <c r="L75" s="2">
        <f>F75/$F$4*Dynamisk!$C$17</f>
        <v>314.91022736543511</v>
      </c>
      <c r="M75" s="2">
        <f>(F75/$F$4)*Dynamisk!$C$16+G75</f>
        <v>279.32544216632073</v>
      </c>
      <c r="N75" s="2">
        <f>Dynamisk!$C$20/365</f>
        <v>34.246575342465754</v>
      </c>
      <c r="O75" s="2">
        <f t="shared" si="9"/>
        <v>1.4269406392694064</v>
      </c>
      <c r="P75" s="2">
        <f>(F75/$F$4)*Dynamisk!$C$16+G75</f>
        <v>279.32544216632073</v>
      </c>
      <c r="Q75" s="2">
        <f t="shared" si="10"/>
        <v>313.57201750878642</v>
      </c>
      <c r="R75" s="17" t="e">
        <f>IF(P75&lt;=Dynamisk!$F$51,Data_kronologisk!P75,#N/A)</f>
        <v>#N/A</v>
      </c>
      <c r="S75" s="22" t="e">
        <f>IF(AND(P75&gt;=Dynamisk!$F$51,P75&lt;=Dynamisk!$F$50),P75,#N/A)</f>
        <v>#N/A</v>
      </c>
      <c r="T75" s="22" t="e">
        <f>IF(AND(P75&gt;=Dynamisk!$F$50,P75&lt;=Dynamisk!$F$49),P75,#N/A)</f>
        <v>#N/A</v>
      </c>
      <c r="U75" s="23">
        <f>IF(P75&gt;=Dynamisk!$F$49,P75,#N/A)</f>
        <v>279.32544216632073</v>
      </c>
      <c r="V75" s="17">
        <f>IF(Q75&gt;=Dynamisk!$F$41,Dynamisk!$F$41,Q75)</f>
        <v>74.703333321584452</v>
      </c>
      <c r="W75" s="22">
        <f>(IF(AND(Q75&gt;=Dynamisk!$F$41,Q75&lt;=Dynamisk!$F$40),Q75,(IF(Q75&gt;Dynamisk!$F$40,Dynamisk!$F$40,#N/A))))-V75</f>
        <v>112.05499998237669</v>
      </c>
      <c r="X75" s="22">
        <f>(IF(AND(Q75&gt;=Dynamisk!$F$40,Q75&lt;=Dynamisk!$F$39),Q75,(IF(Q75&gt;Dynamisk!$F$39,Dynamisk!$F$39,#N/A))))-W75-V75</f>
        <v>112.05499998237669</v>
      </c>
      <c r="Y75" s="23">
        <f>(IF(AND(Q75&gt;=Dynamisk!$F$39,Q75&lt;=Dynamisk!$F$38),Q75,(IF(Q75&gt;Dynamisk!$F$38,Dynamisk!$F$38,#N/A))))-W75-V75-X75</f>
        <v>14.758684222448608</v>
      </c>
      <c r="Z75" t="e">
        <f>IF(OR(Data_sæsontarif!D75=Dynamisk!$E$76,Data_sæsontarif!D75=Dynamisk!$E$77,Data_sæsontarif!D75=Dynamisk!$E$78,Data_sæsontarif!D75=Dynamisk!$E$79),Data_sæsontarif!M75,#N/A)</f>
        <v>#N/A</v>
      </c>
      <c r="AA75" t="e">
        <f>IF(OR(Data_sæsontarif!D75=Dynamisk!$E$72,Data_sæsontarif!D75=Dynamisk!$E$73,Data_sæsontarif!D75=Dynamisk!$E$74,Data_sæsontarif!D75=Dynamisk!$E$75),Data_sæsontarif!M75,#N/A)</f>
        <v>#N/A</v>
      </c>
      <c r="AB75">
        <f>IF(OR(Data_sæsontarif!D75=Dynamisk!$E$68,Data_sæsontarif!D75=Dynamisk!$E$69,Data_sæsontarif!D75=Dynamisk!$E$70,Data_sæsontarif!D75=Dynamisk!$E$71),Data_sæsontarif!M75,#N/A)</f>
        <v>279.32544216632073</v>
      </c>
    </row>
    <row r="76" spans="1:28" x14ac:dyDescent="0.15">
      <c r="A76">
        <v>70</v>
      </c>
      <c r="B76">
        <v>70</v>
      </c>
      <c r="C76" t="s">
        <v>125</v>
      </c>
      <c r="D76" t="str">
        <f t="shared" si="11"/>
        <v>03</v>
      </c>
      <c r="E76" s="1">
        <v>-5.458333333333333</v>
      </c>
      <c r="F76" s="2">
        <f t="shared" si="6"/>
        <v>22.458333333333332</v>
      </c>
      <c r="G76" s="1">
        <f>Dynamisk!$C$14</f>
        <v>27.397260273972602</v>
      </c>
      <c r="H76" s="1">
        <f t="shared" si="7"/>
        <v>1.1415525114155252</v>
      </c>
      <c r="I76" s="2">
        <f>Dynamisk!$C$15</f>
        <v>34.246575342465754</v>
      </c>
      <c r="J76" s="2">
        <f>F76/$F$4*Dynamisk!$C$16</f>
        <v>270.60440422474221</v>
      </c>
      <c r="K76" s="2">
        <f t="shared" si="8"/>
        <v>11.275183509364259</v>
      </c>
      <c r="L76" s="2">
        <f>F76/$F$4*Dynamisk!$C$17</f>
        <v>338.25550528092776</v>
      </c>
      <c r="M76" s="2">
        <f>(F76/$F$4)*Dynamisk!$C$16+G76</f>
        <v>298.00166449871483</v>
      </c>
      <c r="N76" s="2">
        <f>Dynamisk!$C$20/365</f>
        <v>34.246575342465754</v>
      </c>
      <c r="O76" s="2">
        <f t="shared" si="9"/>
        <v>1.4269406392694064</v>
      </c>
      <c r="P76" s="2">
        <f>(F76/$F$4)*Dynamisk!$C$16+G76</f>
        <v>298.00166449871483</v>
      </c>
      <c r="Q76" s="2">
        <f t="shared" si="10"/>
        <v>332.24823984118058</v>
      </c>
      <c r="R76" s="17" t="e">
        <f>IF(P76&lt;=Dynamisk!$F$51,Data_kronologisk!P76,#N/A)</f>
        <v>#N/A</v>
      </c>
      <c r="S76" s="22" t="e">
        <f>IF(AND(P76&gt;=Dynamisk!$F$51,P76&lt;=Dynamisk!$F$50),P76,#N/A)</f>
        <v>#N/A</v>
      </c>
      <c r="T76" s="22" t="e">
        <f>IF(AND(P76&gt;=Dynamisk!$F$50,P76&lt;=Dynamisk!$F$49),P76,#N/A)</f>
        <v>#N/A</v>
      </c>
      <c r="U76" s="23">
        <f>IF(P76&gt;=Dynamisk!$F$49,P76,#N/A)</f>
        <v>298.00166449871483</v>
      </c>
      <c r="V76" s="17">
        <f>IF(Q76&gt;=Dynamisk!$F$41,Dynamisk!$F$41,Q76)</f>
        <v>74.703333321584452</v>
      </c>
      <c r="W76" s="22">
        <f>(IF(AND(Q76&gt;=Dynamisk!$F$41,Q76&lt;=Dynamisk!$F$40),Q76,(IF(Q76&gt;Dynamisk!$F$40,Dynamisk!$F$40,#N/A))))-V76</f>
        <v>112.05499998237669</v>
      </c>
      <c r="X76" s="22">
        <f>(IF(AND(Q76&gt;=Dynamisk!$F$40,Q76&lt;=Dynamisk!$F$39),Q76,(IF(Q76&gt;Dynamisk!$F$39,Dynamisk!$F$39,#N/A))))-W76-V76</f>
        <v>112.05499998237669</v>
      </c>
      <c r="Y76" s="23">
        <f>(IF(AND(Q76&gt;=Dynamisk!$F$39,Q76&lt;=Dynamisk!$F$38),Q76,(IF(Q76&gt;Dynamisk!$F$38,Dynamisk!$F$38,#N/A))))-W76-V76-X76</f>
        <v>33.434906554842755</v>
      </c>
      <c r="Z76" t="e">
        <f>IF(OR(Data_sæsontarif!D76=Dynamisk!$E$76,Data_sæsontarif!D76=Dynamisk!$E$77,Data_sæsontarif!D76=Dynamisk!$E$78,Data_sæsontarif!D76=Dynamisk!$E$79),Data_sæsontarif!M76,#N/A)</f>
        <v>#N/A</v>
      </c>
      <c r="AA76" t="e">
        <f>IF(OR(Data_sæsontarif!D76=Dynamisk!$E$72,Data_sæsontarif!D76=Dynamisk!$E$73,Data_sæsontarif!D76=Dynamisk!$E$74,Data_sæsontarif!D76=Dynamisk!$E$75),Data_sæsontarif!M76,#N/A)</f>
        <v>#N/A</v>
      </c>
      <c r="AB76">
        <f>IF(OR(Data_sæsontarif!D76=Dynamisk!$E$68,Data_sæsontarif!D76=Dynamisk!$E$69,Data_sæsontarif!D76=Dynamisk!$E$70,Data_sæsontarif!D76=Dynamisk!$E$71),Data_sæsontarif!M76,#N/A)</f>
        <v>298.00166449871483</v>
      </c>
    </row>
    <row r="77" spans="1:28" x14ac:dyDescent="0.15">
      <c r="A77">
        <v>71</v>
      </c>
      <c r="B77">
        <v>71</v>
      </c>
      <c r="C77" t="s">
        <v>126</v>
      </c>
      <c r="D77" t="str">
        <f t="shared" si="11"/>
        <v>03</v>
      </c>
      <c r="E77" s="1">
        <v>-5.2916666666666661</v>
      </c>
      <c r="F77" s="2">
        <f t="shared" si="6"/>
        <v>22.291666666666664</v>
      </c>
      <c r="G77" s="1">
        <f>Dynamisk!$C$14</f>
        <v>27.397260273972602</v>
      </c>
      <c r="H77" s="1">
        <f t="shared" si="7"/>
        <v>1.1415525114155252</v>
      </c>
      <c r="I77" s="2">
        <f>Dynamisk!$C$15</f>
        <v>34.246575342465754</v>
      </c>
      <c r="J77" s="2">
        <f>F77/$F$4*Dynamisk!$C$16</f>
        <v>268.59620827502238</v>
      </c>
      <c r="K77" s="2">
        <f t="shared" si="8"/>
        <v>11.191508678125933</v>
      </c>
      <c r="L77" s="2">
        <f>F77/$F$4*Dynamisk!$C$17</f>
        <v>335.74526034377794</v>
      </c>
      <c r="M77" s="2">
        <f>(F77/$F$4)*Dynamisk!$C$16+G77</f>
        <v>295.993468548995</v>
      </c>
      <c r="N77" s="2">
        <f>Dynamisk!$C$20/365</f>
        <v>34.246575342465754</v>
      </c>
      <c r="O77" s="2">
        <f t="shared" si="9"/>
        <v>1.4269406392694064</v>
      </c>
      <c r="P77" s="2">
        <f>(F77/$F$4)*Dynamisk!$C$16+G77</f>
        <v>295.993468548995</v>
      </c>
      <c r="Q77" s="2">
        <f t="shared" si="10"/>
        <v>330.24004389146074</v>
      </c>
      <c r="R77" s="17" t="e">
        <f>IF(P77&lt;=Dynamisk!$F$51,Data_kronologisk!P77,#N/A)</f>
        <v>#N/A</v>
      </c>
      <c r="S77" s="22" t="e">
        <f>IF(AND(P77&gt;=Dynamisk!$F$51,P77&lt;=Dynamisk!$F$50),P77,#N/A)</f>
        <v>#N/A</v>
      </c>
      <c r="T77" s="22" t="e">
        <f>IF(AND(P77&gt;=Dynamisk!$F$50,P77&lt;=Dynamisk!$F$49),P77,#N/A)</f>
        <v>#N/A</v>
      </c>
      <c r="U77" s="23">
        <f>IF(P77&gt;=Dynamisk!$F$49,P77,#N/A)</f>
        <v>295.993468548995</v>
      </c>
      <c r="V77" s="17">
        <f>IF(Q77&gt;=Dynamisk!$F$41,Dynamisk!$F$41,Q77)</f>
        <v>74.703333321584452</v>
      </c>
      <c r="W77" s="22">
        <f>(IF(AND(Q77&gt;=Dynamisk!$F$41,Q77&lt;=Dynamisk!$F$40),Q77,(IF(Q77&gt;Dynamisk!$F$40,Dynamisk!$F$40,#N/A))))-V77</f>
        <v>112.05499998237669</v>
      </c>
      <c r="X77" s="22">
        <f>(IF(AND(Q77&gt;=Dynamisk!$F$40,Q77&lt;=Dynamisk!$F$39),Q77,(IF(Q77&gt;Dynamisk!$F$39,Dynamisk!$F$39,#N/A))))-W77-V77</f>
        <v>112.05499998237669</v>
      </c>
      <c r="Y77" s="23">
        <f>(IF(AND(Q77&gt;=Dynamisk!$F$39,Q77&lt;=Dynamisk!$F$38),Q77,(IF(Q77&gt;Dynamisk!$F$38,Dynamisk!$F$38,#N/A))))-W77-V77-X77</f>
        <v>31.426710605122921</v>
      </c>
      <c r="Z77" t="e">
        <f>IF(OR(Data_sæsontarif!D77=Dynamisk!$E$76,Data_sæsontarif!D77=Dynamisk!$E$77,Data_sæsontarif!D77=Dynamisk!$E$78,Data_sæsontarif!D77=Dynamisk!$E$79),Data_sæsontarif!M77,#N/A)</f>
        <v>#N/A</v>
      </c>
      <c r="AA77" t="e">
        <f>IF(OR(Data_sæsontarif!D77=Dynamisk!$E$72,Data_sæsontarif!D77=Dynamisk!$E$73,Data_sæsontarif!D77=Dynamisk!$E$74,Data_sæsontarif!D77=Dynamisk!$E$75),Data_sæsontarif!M77,#N/A)</f>
        <v>#N/A</v>
      </c>
      <c r="AB77">
        <f>IF(OR(Data_sæsontarif!D77=Dynamisk!$E$68,Data_sæsontarif!D77=Dynamisk!$E$69,Data_sæsontarif!D77=Dynamisk!$E$70,Data_sæsontarif!D77=Dynamisk!$E$71),Data_sæsontarif!M77,#N/A)</f>
        <v>295.993468548995</v>
      </c>
    </row>
    <row r="78" spans="1:28" x14ac:dyDescent="0.15">
      <c r="A78">
        <v>72</v>
      </c>
      <c r="B78">
        <v>72</v>
      </c>
      <c r="C78" t="s">
        <v>127</v>
      </c>
      <c r="D78" t="str">
        <f t="shared" si="11"/>
        <v>03</v>
      </c>
      <c r="E78" s="1">
        <v>-5.7833333333333341</v>
      </c>
      <c r="F78" s="2">
        <f t="shared" si="6"/>
        <v>22.783333333333335</v>
      </c>
      <c r="G78" s="1">
        <f>Dynamisk!$C$14</f>
        <v>27.397260273972602</v>
      </c>
      <c r="H78" s="1">
        <f t="shared" si="7"/>
        <v>1.1415525114155252</v>
      </c>
      <c r="I78" s="2">
        <f>Dynamisk!$C$15</f>
        <v>34.246575342465754</v>
      </c>
      <c r="J78" s="2">
        <f>F78/$F$4*Dynamisk!$C$16</f>
        <v>274.52038632669581</v>
      </c>
      <c r="K78" s="2">
        <f t="shared" si="8"/>
        <v>11.438349430278992</v>
      </c>
      <c r="L78" s="2">
        <f>F78/$F$4*Dynamisk!$C$17</f>
        <v>343.15048290836978</v>
      </c>
      <c r="M78" s="2">
        <f>(F78/$F$4)*Dynamisk!$C$16+G78</f>
        <v>301.91764660066843</v>
      </c>
      <c r="N78" s="2">
        <f>Dynamisk!$C$20/365</f>
        <v>34.246575342465754</v>
      </c>
      <c r="O78" s="2">
        <f t="shared" si="9"/>
        <v>1.4269406392694064</v>
      </c>
      <c r="P78" s="2">
        <f>(F78/$F$4)*Dynamisk!$C$16+G78</f>
        <v>301.91764660066843</v>
      </c>
      <c r="Q78" s="2">
        <f t="shared" si="10"/>
        <v>336.16422194313418</v>
      </c>
      <c r="R78" s="17" t="e">
        <f>IF(P78&lt;=Dynamisk!$F$51,Data_kronologisk!P78,#N/A)</f>
        <v>#N/A</v>
      </c>
      <c r="S78" s="22" t="e">
        <f>IF(AND(P78&gt;=Dynamisk!$F$51,P78&lt;=Dynamisk!$F$50),P78,#N/A)</f>
        <v>#N/A</v>
      </c>
      <c r="T78" s="22" t="e">
        <f>IF(AND(P78&gt;=Dynamisk!$F$50,P78&lt;=Dynamisk!$F$49),P78,#N/A)</f>
        <v>#N/A</v>
      </c>
      <c r="U78" s="23">
        <f>IF(P78&gt;=Dynamisk!$F$49,P78,#N/A)</f>
        <v>301.91764660066843</v>
      </c>
      <c r="V78" s="17">
        <f>IF(Q78&gt;=Dynamisk!$F$41,Dynamisk!$F$41,Q78)</f>
        <v>74.703333321584452</v>
      </c>
      <c r="W78" s="22">
        <f>(IF(AND(Q78&gt;=Dynamisk!$F$41,Q78&lt;=Dynamisk!$F$40),Q78,(IF(Q78&gt;Dynamisk!$F$40,Dynamisk!$F$40,#N/A))))-V78</f>
        <v>112.05499998237669</v>
      </c>
      <c r="X78" s="22">
        <f>(IF(AND(Q78&gt;=Dynamisk!$F$40,Q78&lt;=Dynamisk!$F$39),Q78,(IF(Q78&gt;Dynamisk!$F$39,Dynamisk!$F$39,#N/A))))-W78-V78</f>
        <v>112.05499998237669</v>
      </c>
      <c r="Y78" s="23">
        <f>(IF(AND(Q78&gt;=Dynamisk!$F$39,Q78&lt;=Dynamisk!$F$38),Q78,(IF(Q78&gt;Dynamisk!$F$38,Dynamisk!$F$38,#N/A))))-W78-V78-X78</f>
        <v>37.350888656796357</v>
      </c>
      <c r="Z78" t="e">
        <f>IF(OR(Data_sæsontarif!D78=Dynamisk!$E$76,Data_sæsontarif!D78=Dynamisk!$E$77,Data_sæsontarif!D78=Dynamisk!$E$78,Data_sæsontarif!D78=Dynamisk!$E$79),Data_sæsontarif!M78,#N/A)</f>
        <v>#N/A</v>
      </c>
      <c r="AA78" t="e">
        <f>IF(OR(Data_sæsontarif!D78=Dynamisk!$E$72,Data_sæsontarif!D78=Dynamisk!$E$73,Data_sæsontarif!D78=Dynamisk!$E$74,Data_sæsontarif!D78=Dynamisk!$E$75),Data_sæsontarif!M78,#N/A)</f>
        <v>#N/A</v>
      </c>
      <c r="AB78">
        <f>IF(OR(Data_sæsontarif!D78=Dynamisk!$E$68,Data_sæsontarif!D78=Dynamisk!$E$69,Data_sæsontarif!D78=Dynamisk!$E$70,Data_sæsontarif!D78=Dynamisk!$E$71),Data_sæsontarif!M78,#N/A)</f>
        <v>301.91764660066843</v>
      </c>
    </row>
    <row r="79" spans="1:28" x14ac:dyDescent="0.15">
      <c r="A79">
        <v>73</v>
      </c>
      <c r="B79">
        <v>73</v>
      </c>
      <c r="C79" t="s">
        <v>128</v>
      </c>
      <c r="D79" t="str">
        <f t="shared" si="11"/>
        <v>03</v>
      </c>
      <c r="E79" s="1">
        <v>-5.7083333333333348</v>
      </c>
      <c r="F79" s="2">
        <f t="shared" si="6"/>
        <v>22.708333333333336</v>
      </c>
      <c r="G79" s="1">
        <f>Dynamisk!$C$14</f>
        <v>27.397260273972602</v>
      </c>
      <c r="H79" s="1">
        <f t="shared" si="7"/>
        <v>1.1415525114155252</v>
      </c>
      <c r="I79" s="2">
        <f>Dynamisk!$C$15</f>
        <v>34.246575342465754</v>
      </c>
      <c r="J79" s="2">
        <f>F79/$F$4*Dynamisk!$C$16</f>
        <v>273.61669814932191</v>
      </c>
      <c r="K79" s="2">
        <f t="shared" si="8"/>
        <v>11.400695756221745</v>
      </c>
      <c r="L79" s="2">
        <f>F79/$F$4*Dynamisk!$C$17</f>
        <v>342.02087268665241</v>
      </c>
      <c r="M79" s="2">
        <f>(F79/$F$4)*Dynamisk!$C$16+G79</f>
        <v>301.01395842329453</v>
      </c>
      <c r="N79" s="2">
        <f>Dynamisk!$C$20/365</f>
        <v>34.246575342465754</v>
      </c>
      <c r="O79" s="2">
        <f t="shared" si="9"/>
        <v>1.4269406392694064</v>
      </c>
      <c r="P79" s="2">
        <f>(F79/$F$4)*Dynamisk!$C$16+G79</f>
        <v>301.01395842329453</v>
      </c>
      <c r="Q79" s="2">
        <f t="shared" si="10"/>
        <v>335.26053376576021</v>
      </c>
      <c r="R79" s="17" t="e">
        <f>IF(P79&lt;=Dynamisk!$F$51,Data_kronologisk!P79,#N/A)</f>
        <v>#N/A</v>
      </c>
      <c r="S79" s="22" t="e">
        <f>IF(AND(P79&gt;=Dynamisk!$F$51,P79&lt;=Dynamisk!$F$50),P79,#N/A)</f>
        <v>#N/A</v>
      </c>
      <c r="T79" s="22" t="e">
        <f>IF(AND(P79&gt;=Dynamisk!$F$50,P79&lt;=Dynamisk!$F$49),P79,#N/A)</f>
        <v>#N/A</v>
      </c>
      <c r="U79" s="23">
        <f>IF(P79&gt;=Dynamisk!$F$49,P79,#N/A)</f>
        <v>301.01395842329453</v>
      </c>
      <c r="V79" s="17">
        <f>IF(Q79&gt;=Dynamisk!$F$41,Dynamisk!$F$41,Q79)</f>
        <v>74.703333321584452</v>
      </c>
      <c r="W79" s="22">
        <f>(IF(AND(Q79&gt;=Dynamisk!$F$41,Q79&lt;=Dynamisk!$F$40),Q79,(IF(Q79&gt;Dynamisk!$F$40,Dynamisk!$F$40,#N/A))))-V79</f>
        <v>112.05499998237669</v>
      </c>
      <c r="X79" s="22">
        <f>(IF(AND(Q79&gt;=Dynamisk!$F$40,Q79&lt;=Dynamisk!$F$39),Q79,(IF(Q79&gt;Dynamisk!$F$39,Dynamisk!$F$39,#N/A))))-W79-V79</f>
        <v>112.05499998237669</v>
      </c>
      <c r="Y79" s="23">
        <f>(IF(AND(Q79&gt;=Dynamisk!$F$39,Q79&lt;=Dynamisk!$F$38),Q79,(IF(Q79&gt;Dynamisk!$F$38,Dynamisk!$F$38,#N/A))))-W79-V79-X79</f>
        <v>36.447200479422392</v>
      </c>
      <c r="Z79" t="e">
        <f>IF(OR(Data_sæsontarif!D79=Dynamisk!$E$76,Data_sæsontarif!D79=Dynamisk!$E$77,Data_sæsontarif!D79=Dynamisk!$E$78,Data_sæsontarif!D79=Dynamisk!$E$79),Data_sæsontarif!M79,#N/A)</f>
        <v>#N/A</v>
      </c>
      <c r="AA79" t="e">
        <f>IF(OR(Data_sæsontarif!D79=Dynamisk!$E$72,Data_sæsontarif!D79=Dynamisk!$E$73,Data_sæsontarif!D79=Dynamisk!$E$74,Data_sæsontarif!D79=Dynamisk!$E$75),Data_sæsontarif!M79,#N/A)</f>
        <v>#N/A</v>
      </c>
      <c r="AB79">
        <f>IF(OR(Data_sæsontarif!D79=Dynamisk!$E$68,Data_sæsontarif!D79=Dynamisk!$E$69,Data_sæsontarif!D79=Dynamisk!$E$70,Data_sæsontarif!D79=Dynamisk!$E$71),Data_sæsontarif!M79,#N/A)</f>
        <v>301.01395842329453</v>
      </c>
    </row>
    <row r="80" spans="1:28" x14ac:dyDescent="0.15">
      <c r="A80">
        <v>74</v>
      </c>
      <c r="B80">
        <v>74</v>
      </c>
      <c r="C80" t="s">
        <v>129</v>
      </c>
      <c r="D80" t="str">
        <f t="shared" si="11"/>
        <v>03</v>
      </c>
      <c r="E80" s="1">
        <v>-1.2583333333333335</v>
      </c>
      <c r="F80" s="2">
        <f t="shared" si="6"/>
        <v>18.258333333333333</v>
      </c>
      <c r="G80" s="1">
        <f>Dynamisk!$C$14</f>
        <v>27.397260273972602</v>
      </c>
      <c r="H80" s="1">
        <f t="shared" si="7"/>
        <v>1.1415525114155252</v>
      </c>
      <c r="I80" s="2">
        <f>Dynamisk!$C$15</f>
        <v>34.246575342465754</v>
      </c>
      <c r="J80" s="2">
        <f>F80/$F$4*Dynamisk!$C$16</f>
        <v>219.9978662918034</v>
      </c>
      <c r="K80" s="2">
        <f t="shared" si="8"/>
        <v>9.1665777621584752</v>
      </c>
      <c r="L80" s="2">
        <f>F80/$F$4*Dynamisk!$C$17</f>
        <v>274.99733286475424</v>
      </c>
      <c r="M80" s="2">
        <f>(F80/$F$4)*Dynamisk!$C$16+G80</f>
        <v>247.395126565776</v>
      </c>
      <c r="N80" s="2">
        <f>Dynamisk!$C$20/365</f>
        <v>34.246575342465754</v>
      </c>
      <c r="O80" s="2">
        <f t="shared" si="9"/>
        <v>1.4269406392694064</v>
      </c>
      <c r="P80" s="2">
        <f>(F80/$F$4)*Dynamisk!$C$16+G80</f>
        <v>247.395126565776</v>
      </c>
      <c r="Q80" s="2">
        <f t="shared" si="10"/>
        <v>281.64170190824177</v>
      </c>
      <c r="R80" s="17" t="e">
        <f>IF(P80&lt;=Dynamisk!$F$51,Data_kronologisk!P80,#N/A)</f>
        <v>#N/A</v>
      </c>
      <c r="S80" s="22" t="e">
        <f>IF(AND(P80&gt;=Dynamisk!$F$51,P80&lt;=Dynamisk!$F$50),P80,#N/A)</f>
        <v>#N/A</v>
      </c>
      <c r="T80" s="22">
        <f>IF(AND(P80&gt;=Dynamisk!$F$50,P80&lt;=Dynamisk!$F$49),P80,#N/A)</f>
        <v>247.395126565776</v>
      </c>
      <c r="U80" s="23" t="e">
        <f>IF(P80&gt;=Dynamisk!$F$49,P80,#N/A)</f>
        <v>#N/A</v>
      </c>
      <c r="V80" s="17">
        <f>IF(Q80&gt;=Dynamisk!$F$41,Dynamisk!$F$41,Q80)</f>
        <v>74.703333321584452</v>
      </c>
      <c r="W80" s="22">
        <f>(IF(AND(Q80&gt;=Dynamisk!$F$41,Q80&lt;=Dynamisk!$F$40),Q80,(IF(Q80&gt;Dynamisk!$F$40,Dynamisk!$F$40,#N/A))))-V80</f>
        <v>112.05499998237669</v>
      </c>
      <c r="X80" s="22">
        <f>(IF(AND(Q80&gt;=Dynamisk!$F$40,Q80&lt;=Dynamisk!$F$39),Q80,(IF(Q80&gt;Dynamisk!$F$39,Dynamisk!$F$39,#N/A))))-W80-V80</f>
        <v>94.883368604280648</v>
      </c>
      <c r="Y80" s="23" t="e">
        <f>(IF(AND(Q80&gt;=Dynamisk!$F$39,Q80&lt;=Dynamisk!$F$38),Q80,(IF(Q80&gt;Dynamisk!$F$38,Dynamisk!$F$38,#N/A))))-W80-V80-X80</f>
        <v>#N/A</v>
      </c>
      <c r="Z80" t="e">
        <f>IF(OR(Data_sæsontarif!D80=Dynamisk!$E$76,Data_sæsontarif!D80=Dynamisk!$E$77,Data_sæsontarif!D80=Dynamisk!$E$78,Data_sæsontarif!D80=Dynamisk!$E$79),Data_sæsontarif!M80,#N/A)</f>
        <v>#N/A</v>
      </c>
      <c r="AA80" t="e">
        <f>IF(OR(Data_sæsontarif!D80=Dynamisk!$E$72,Data_sæsontarif!D80=Dynamisk!$E$73,Data_sæsontarif!D80=Dynamisk!$E$74,Data_sæsontarif!D80=Dynamisk!$E$75),Data_sæsontarif!M80,#N/A)</f>
        <v>#N/A</v>
      </c>
      <c r="AB80">
        <f>IF(OR(Data_sæsontarif!D80=Dynamisk!$E$68,Data_sæsontarif!D80=Dynamisk!$E$69,Data_sæsontarif!D80=Dynamisk!$E$70,Data_sæsontarif!D80=Dynamisk!$E$71),Data_sæsontarif!M80,#N/A)</f>
        <v>247.395126565776</v>
      </c>
    </row>
    <row r="81" spans="1:28" x14ac:dyDescent="0.15">
      <c r="A81">
        <v>75</v>
      </c>
      <c r="B81">
        <v>75</v>
      </c>
      <c r="C81" t="s">
        <v>130</v>
      </c>
      <c r="D81" t="str">
        <f t="shared" si="11"/>
        <v>03</v>
      </c>
      <c r="E81" s="1">
        <v>-0.17499999999999996</v>
      </c>
      <c r="F81" s="2">
        <f t="shared" si="6"/>
        <v>17.175000000000001</v>
      </c>
      <c r="G81" s="1">
        <f>Dynamisk!$C$14</f>
        <v>27.397260273972602</v>
      </c>
      <c r="H81" s="1">
        <f t="shared" si="7"/>
        <v>1.1415525114155252</v>
      </c>
      <c r="I81" s="2">
        <f>Dynamisk!$C$15</f>
        <v>34.246575342465754</v>
      </c>
      <c r="J81" s="2">
        <f>F81/$F$4*Dynamisk!$C$16</f>
        <v>206.94459261862474</v>
      </c>
      <c r="K81" s="2">
        <f t="shared" si="8"/>
        <v>8.6226913591093641</v>
      </c>
      <c r="L81" s="2">
        <f>F81/$F$4*Dynamisk!$C$17</f>
        <v>258.68074077328095</v>
      </c>
      <c r="M81" s="2">
        <f>(F81/$F$4)*Dynamisk!$C$16+G81</f>
        <v>234.34185289259733</v>
      </c>
      <c r="N81" s="2">
        <f>Dynamisk!$C$20/365</f>
        <v>34.246575342465754</v>
      </c>
      <c r="O81" s="2">
        <f t="shared" si="9"/>
        <v>1.4269406392694064</v>
      </c>
      <c r="P81" s="2">
        <f>(F81/$F$4)*Dynamisk!$C$16+G81</f>
        <v>234.34185289259733</v>
      </c>
      <c r="Q81" s="2">
        <f t="shared" si="10"/>
        <v>268.58842823506313</v>
      </c>
      <c r="R81" s="17" t="e">
        <f>IF(P81&lt;=Dynamisk!$F$51,Data_kronologisk!P81,#N/A)</f>
        <v>#N/A</v>
      </c>
      <c r="S81" s="22" t="e">
        <f>IF(AND(P81&gt;=Dynamisk!$F$51,P81&lt;=Dynamisk!$F$50),P81,#N/A)</f>
        <v>#N/A</v>
      </c>
      <c r="T81" s="22">
        <f>IF(AND(P81&gt;=Dynamisk!$F$50,P81&lt;=Dynamisk!$F$49),P81,#N/A)</f>
        <v>234.34185289259733</v>
      </c>
      <c r="U81" s="23" t="e">
        <f>IF(P81&gt;=Dynamisk!$F$49,P81,#N/A)</f>
        <v>#N/A</v>
      </c>
      <c r="V81" s="17">
        <f>IF(Q81&gt;=Dynamisk!$F$41,Dynamisk!$F$41,Q81)</f>
        <v>74.703333321584452</v>
      </c>
      <c r="W81" s="22">
        <f>(IF(AND(Q81&gt;=Dynamisk!$F$41,Q81&lt;=Dynamisk!$F$40),Q81,(IF(Q81&gt;Dynamisk!$F$40,Dynamisk!$F$40,#N/A))))-V81</f>
        <v>112.05499998237669</v>
      </c>
      <c r="X81" s="22">
        <f>(IF(AND(Q81&gt;=Dynamisk!$F$40,Q81&lt;=Dynamisk!$F$39),Q81,(IF(Q81&gt;Dynamisk!$F$39,Dynamisk!$F$39,#N/A))))-W81-V81</f>
        <v>81.83009493110201</v>
      </c>
      <c r="Y81" s="23" t="e">
        <f>(IF(AND(Q81&gt;=Dynamisk!$F$39,Q81&lt;=Dynamisk!$F$38),Q81,(IF(Q81&gt;Dynamisk!$F$38,Dynamisk!$F$38,#N/A))))-W81-V81-X81</f>
        <v>#N/A</v>
      </c>
      <c r="Z81" t="e">
        <f>IF(OR(Data_sæsontarif!D81=Dynamisk!$E$76,Data_sæsontarif!D81=Dynamisk!$E$77,Data_sæsontarif!D81=Dynamisk!$E$78,Data_sæsontarif!D81=Dynamisk!$E$79),Data_sæsontarif!M81,#N/A)</f>
        <v>#N/A</v>
      </c>
      <c r="AA81" t="e">
        <f>IF(OR(Data_sæsontarif!D81=Dynamisk!$E$72,Data_sæsontarif!D81=Dynamisk!$E$73,Data_sæsontarif!D81=Dynamisk!$E$74,Data_sæsontarif!D81=Dynamisk!$E$75),Data_sæsontarif!M81,#N/A)</f>
        <v>#N/A</v>
      </c>
      <c r="AB81">
        <f>IF(OR(Data_sæsontarif!D81=Dynamisk!$E$68,Data_sæsontarif!D81=Dynamisk!$E$69,Data_sæsontarif!D81=Dynamisk!$E$70,Data_sæsontarif!D81=Dynamisk!$E$71),Data_sæsontarif!M81,#N/A)</f>
        <v>234.34185289259733</v>
      </c>
    </row>
    <row r="82" spans="1:28" x14ac:dyDescent="0.15">
      <c r="A82">
        <v>76</v>
      </c>
      <c r="B82">
        <v>76</v>
      </c>
      <c r="C82" t="s">
        <v>131</v>
      </c>
      <c r="D82" t="str">
        <f t="shared" si="11"/>
        <v>03</v>
      </c>
      <c r="E82" s="1">
        <v>-1.9833333333333334</v>
      </c>
      <c r="F82" s="2">
        <f t="shared" si="6"/>
        <v>18.983333333333334</v>
      </c>
      <c r="G82" s="1">
        <f>Dynamisk!$C$14</f>
        <v>27.397260273972602</v>
      </c>
      <c r="H82" s="1">
        <f t="shared" si="7"/>
        <v>1.1415525114155252</v>
      </c>
      <c r="I82" s="2">
        <f>Dynamisk!$C$15</f>
        <v>34.246575342465754</v>
      </c>
      <c r="J82" s="2">
        <f>F82/$F$4*Dynamisk!$C$16</f>
        <v>228.73351867308452</v>
      </c>
      <c r="K82" s="2">
        <f t="shared" si="8"/>
        <v>9.5305632780451877</v>
      </c>
      <c r="L82" s="2">
        <f>F82/$F$4*Dynamisk!$C$17</f>
        <v>285.91689834135565</v>
      </c>
      <c r="M82" s="2">
        <f>(F82/$F$4)*Dynamisk!$C$16+G82</f>
        <v>256.13077894705714</v>
      </c>
      <c r="N82" s="2">
        <f>Dynamisk!$C$20/365</f>
        <v>34.246575342465754</v>
      </c>
      <c r="O82" s="2">
        <f t="shared" si="9"/>
        <v>1.4269406392694064</v>
      </c>
      <c r="P82" s="2">
        <f>(F82/$F$4)*Dynamisk!$C$16+G82</f>
        <v>256.13077894705714</v>
      </c>
      <c r="Q82" s="2">
        <f t="shared" si="10"/>
        <v>290.37735428952283</v>
      </c>
      <c r="R82" s="17" t="e">
        <f>IF(P82&lt;=Dynamisk!$F$51,Data_kronologisk!P82,#N/A)</f>
        <v>#N/A</v>
      </c>
      <c r="S82" s="22" t="e">
        <f>IF(AND(P82&gt;=Dynamisk!$F$51,P82&lt;=Dynamisk!$F$50),P82,#N/A)</f>
        <v>#N/A</v>
      </c>
      <c r="T82" s="22">
        <f>IF(AND(P82&gt;=Dynamisk!$F$50,P82&lt;=Dynamisk!$F$49),P82,#N/A)</f>
        <v>256.13077894705714</v>
      </c>
      <c r="U82" s="23" t="e">
        <f>IF(P82&gt;=Dynamisk!$F$49,P82,#N/A)</f>
        <v>#N/A</v>
      </c>
      <c r="V82" s="17">
        <f>IF(Q82&gt;=Dynamisk!$F$41,Dynamisk!$F$41,Q82)</f>
        <v>74.703333321584452</v>
      </c>
      <c r="W82" s="22">
        <f>(IF(AND(Q82&gt;=Dynamisk!$F$41,Q82&lt;=Dynamisk!$F$40),Q82,(IF(Q82&gt;Dynamisk!$F$40,Dynamisk!$F$40,#N/A))))-V82</f>
        <v>112.05499998237669</v>
      </c>
      <c r="X82" s="22">
        <f>(IF(AND(Q82&gt;=Dynamisk!$F$40,Q82&lt;=Dynamisk!$F$39),Q82,(IF(Q82&gt;Dynamisk!$F$39,Dynamisk!$F$39,#N/A))))-W82-V82</f>
        <v>103.6190209855617</v>
      </c>
      <c r="Y82" s="23" t="e">
        <f>(IF(AND(Q82&gt;=Dynamisk!$F$39,Q82&lt;=Dynamisk!$F$38),Q82,(IF(Q82&gt;Dynamisk!$F$38,Dynamisk!$F$38,#N/A))))-W82-V82-X82</f>
        <v>#N/A</v>
      </c>
      <c r="Z82" t="e">
        <f>IF(OR(Data_sæsontarif!D82=Dynamisk!$E$76,Data_sæsontarif!D82=Dynamisk!$E$77,Data_sæsontarif!D82=Dynamisk!$E$78,Data_sæsontarif!D82=Dynamisk!$E$79),Data_sæsontarif!M82,#N/A)</f>
        <v>#N/A</v>
      </c>
      <c r="AA82" t="e">
        <f>IF(OR(Data_sæsontarif!D82=Dynamisk!$E$72,Data_sæsontarif!D82=Dynamisk!$E$73,Data_sæsontarif!D82=Dynamisk!$E$74,Data_sæsontarif!D82=Dynamisk!$E$75),Data_sæsontarif!M82,#N/A)</f>
        <v>#N/A</v>
      </c>
      <c r="AB82">
        <f>IF(OR(Data_sæsontarif!D82=Dynamisk!$E$68,Data_sæsontarif!D82=Dynamisk!$E$69,Data_sæsontarif!D82=Dynamisk!$E$70,Data_sæsontarif!D82=Dynamisk!$E$71),Data_sæsontarif!M82,#N/A)</f>
        <v>256.13077894705714</v>
      </c>
    </row>
    <row r="83" spans="1:28" x14ac:dyDescent="0.15">
      <c r="A83">
        <v>77</v>
      </c>
      <c r="B83">
        <v>77</v>
      </c>
      <c r="C83" t="s">
        <v>132</v>
      </c>
      <c r="D83" t="str">
        <f t="shared" si="11"/>
        <v>03</v>
      </c>
      <c r="E83" s="1">
        <v>-1.175</v>
      </c>
      <c r="F83" s="2">
        <f t="shared" si="6"/>
        <v>18.175000000000001</v>
      </c>
      <c r="G83" s="1">
        <f>Dynamisk!$C$14</f>
        <v>27.397260273972602</v>
      </c>
      <c r="H83" s="1">
        <f t="shared" si="7"/>
        <v>1.1415525114155252</v>
      </c>
      <c r="I83" s="2">
        <f>Dynamisk!$C$15</f>
        <v>34.246575342465754</v>
      </c>
      <c r="J83" s="2">
        <f>F83/$F$4*Dynamisk!$C$16</f>
        <v>218.99376831694352</v>
      </c>
      <c r="K83" s="2">
        <f t="shared" si="8"/>
        <v>9.1247403465393138</v>
      </c>
      <c r="L83" s="2">
        <f>F83/$F$4*Dynamisk!$C$17</f>
        <v>273.74221039617936</v>
      </c>
      <c r="M83" s="2">
        <f>(F83/$F$4)*Dynamisk!$C$16+G83</f>
        <v>246.39102859091611</v>
      </c>
      <c r="N83" s="2">
        <f>Dynamisk!$C$20/365</f>
        <v>34.246575342465754</v>
      </c>
      <c r="O83" s="2">
        <f t="shared" si="9"/>
        <v>1.4269406392694064</v>
      </c>
      <c r="P83" s="2">
        <f>(F83/$F$4)*Dynamisk!$C$16+G83</f>
        <v>246.39102859091611</v>
      </c>
      <c r="Q83" s="2">
        <f t="shared" si="10"/>
        <v>280.63760393338191</v>
      </c>
      <c r="R83" s="17" t="e">
        <f>IF(P83&lt;=Dynamisk!$F$51,Data_kronologisk!P83,#N/A)</f>
        <v>#N/A</v>
      </c>
      <c r="S83" s="22" t="e">
        <f>IF(AND(P83&gt;=Dynamisk!$F$51,P83&lt;=Dynamisk!$F$50),P83,#N/A)</f>
        <v>#N/A</v>
      </c>
      <c r="T83" s="22">
        <f>IF(AND(P83&gt;=Dynamisk!$F$50,P83&lt;=Dynamisk!$F$49),P83,#N/A)</f>
        <v>246.39102859091611</v>
      </c>
      <c r="U83" s="23" t="e">
        <f>IF(P83&gt;=Dynamisk!$F$49,P83,#N/A)</f>
        <v>#N/A</v>
      </c>
      <c r="V83" s="17">
        <f>IF(Q83&gt;=Dynamisk!$F$41,Dynamisk!$F$41,Q83)</f>
        <v>74.703333321584452</v>
      </c>
      <c r="W83" s="22">
        <f>(IF(AND(Q83&gt;=Dynamisk!$F$41,Q83&lt;=Dynamisk!$F$40),Q83,(IF(Q83&gt;Dynamisk!$F$40,Dynamisk!$F$40,#N/A))))-V83</f>
        <v>112.05499998237669</v>
      </c>
      <c r="X83" s="22">
        <f>(IF(AND(Q83&gt;=Dynamisk!$F$40,Q83&lt;=Dynamisk!$F$39),Q83,(IF(Q83&gt;Dynamisk!$F$39,Dynamisk!$F$39,#N/A))))-W83-V83</f>
        <v>93.879270629420787</v>
      </c>
      <c r="Y83" s="23" t="e">
        <f>(IF(AND(Q83&gt;=Dynamisk!$F$39,Q83&lt;=Dynamisk!$F$38),Q83,(IF(Q83&gt;Dynamisk!$F$38,Dynamisk!$F$38,#N/A))))-W83-V83-X83</f>
        <v>#N/A</v>
      </c>
      <c r="Z83" t="e">
        <f>IF(OR(Data_sæsontarif!D83=Dynamisk!$E$76,Data_sæsontarif!D83=Dynamisk!$E$77,Data_sæsontarif!D83=Dynamisk!$E$78,Data_sæsontarif!D83=Dynamisk!$E$79),Data_sæsontarif!M83,#N/A)</f>
        <v>#N/A</v>
      </c>
      <c r="AA83" t="e">
        <f>IF(OR(Data_sæsontarif!D83=Dynamisk!$E$72,Data_sæsontarif!D83=Dynamisk!$E$73,Data_sæsontarif!D83=Dynamisk!$E$74,Data_sæsontarif!D83=Dynamisk!$E$75),Data_sæsontarif!M83,#N/A)</f>
        <v>#N/A</v>
      </c>
      <c r="AB83">
        <f>IF(OR(Data_sæsontarif!D83=Dynamisk!$E$68,Data_sæsontarif!D83=Dynamisk!$E$69,Data_sæsontarif!D83=Dynamisk!$E$70,Data_sæsontarif!D83=Dynamisk!$E$71),Data_sæsontarif!M83,#N/A)</f>
        <v>246.39102859091611</v>
      </c>
    </row>
    <row r="84" spans="1:28" x14ac:dyDescent="0.15">
      <c r="A84">
        <v>78</v>
      </c>
      <c r="B84">
        <v>78</v>
      </c>
      <c r="C84" t="s">
        <v>133</v>
      </c>
      <c r="D84" t="str">
        <f t="shared" si="11"/>
        <v>03</v>
      </c>
      <c r="E84" s="1">
        <v>0.77083333333333315</v>
      </c>
      <c r="F84" s="2">
        <f t="shared" si="6"/>
        <v>16.229166666666668</v>
      </c>
      <c r="G84" s="1">
        <f>Dynamisk!$C$14</f>
        <v>27.397260273972602</v>
      </c>
      <c r="H84" s="1">
        <f t="shared" si="7"/>
        <v>1.1415525114155252</v>
      </c>
      <c r="I84" s="2">
        <f>Dynamisk!$C$15</f>
        <v>34.246575342465754</v>
      </c>
      <c r="J84" s="2">
        <f>F84/$F$4*Dynamisk!$C$16</f>
        <v>195.54808060396493</v>
      </c>
      <c r="K84" s="2">
        <f t="shared" si="8"/>
        <v>8.1478366918318716</v>
      </c>
      <c r="L84" s="2">
        <f>F84/$F$4*Dynamisk!$C$17</f>
        <v>244.43510075495615</v>
      </c>
      <c r="M84" s="2">
        <f>(F84/$F$4)*Dynamisk!$C$16+G84</f>
        <v>222.94534087793753</v>
      </c>
      <c r="N84" s="2">
        <f>Dynamisk!$C$20/365</f>
        <v>34.246575342465754</v>
      </c>
      <c r="O84" s="2">
        <f t="shared" si="9"/>
        <v>1.4269406392694064</v>
      </c>
      <c r="P84" s="2">
        <f>(F84/$F$4)*Dynamisk!$C$16+G84</f>
        <v>222.94534087793753</v>
      </c>
      <c r="Q84" s="2">
        <f t="shared" si="10"/>
        <v>257.1919162204033</v>
      </c>
      <c r="R84" s="17" t="e">
        <f>IF(P84&lt;=Dynamisk!$F$51,Data_kronologisk!P84,#N/A)</f>
        <v>#N/A</v>
      </c>
      <c r="S84" s="22" t="e">
        <f>IF(AND(P84&gt;=Dynamisk!$F$51,P84&lt;=Dynamisk!$F$50),P84,#N/A)</f>
        <v>#N/A</v>
      </c>
      <c r="T84" s="22">
        <f>IF(AND(P84&gt;=Dynamisk!$F$50,P84&lt;=Dynamisk!$F$49),P84,#N/A)</f>
        <v>222.94534087793753</v>
      </c>
      <c r="U84" s="23" t="e">
        <f>IF(P84&gt;=Dynamisk!$F$49,P84,#N/A)</f>
        <v>#N/A</v>
      </c>
      <c r="V84" s="17">
        <f>IF(Q84&gt;=Dynamisk!$F$41,Dynamisk!$F$41,Q84)</f>
        <v>74.703333321584452</v>
      </c>
      <c r="W84" s="22">
        <f>(IF(AND(Q84&gt;=Dynamisk!$F$41,Q84&lt;=Dynamisk!$F$40),Q84,(IF(Q84&gt;Dynamisk!$F$40,Dynamisk!$F$40,#N/A))))-V84</f>
        <v>112.05499998237669</v>
      </c>
      <c r="X84" s="22">
        <f>(IF(AND(Q84&gt;=Dynamisk!$F$40,Q84&lt;=Dynamisk!$F$39),Q84,(IF(Q84&gt;Dynamisk!$F$39,Dynamisk!$F$39,#N/A))))-W84-V84</f>
        <v>70.433582916442177</v>
      </c>
      <c r="Y84" s="23" t="e">
        <f>(IF(AND(Q84&gt;=Dynamisk!$F$39,Q84&lt;=Dynamisk!$F$38),Q84,(IF(Q84&gt;Dynamisk!$F$38,Dynamisk!$F$38,#N/A))))-W84-V84-X84</f>
        <v>#N/A</v>
      </c>
      <c r="Z84" t="e">
        <f>IF(OR(Data_sæsontarif!D84=Dynamisk!$E$76,Data_sæsontarif!D84=Dynamisk!$E$77,Data_sæsontarif!D84=Dynamisk!$E$78,Data_sæsontarif!D84=Dynamisk!$E$79),Data_sæsontarif!M84,#N/A)</f>
        <v>#N/A</v>
      </c>
      <c r="AA84" t="e">
        <f>IF(OR(Data_sæsontarif!D84=Dynamisk!$E$72,Data_sæsontarif!D84=Dynamisk!$E$73,Data_sæsontarif!D84=Dynamisk!$E$74,Data_sæsontarif!D84=Dynamisk!$E$75),Data_sæsontarif!M84,#N/A)</f>
        <v>#N/A</v>
      </c>
      <c r="AB84">
        <f>IF(OR(Data_sæsontarif!D84=Dynamisk!$E$68,Data_sæsontarif!D84=Dynamisk!$E$69,Data_sæsontarif!D84=Dynamisk!$E$70,Data_sæsontarif!D84=Dynamisk!$E$71),Data_sæsontarif!M84,#N/A)</f>
        <v>222.94534087793753</v>
      </c>
    </row>
    <row r="85" spans="1:28" x14ac:dyDescent="0.15">
      <c r="A85">
        <v>79</v>
      </c>
      <c r="B85">
        <v>79</v>
      </c>
      <c r="C85" t="s">
        <v>134</v>
      </c>
      <c r="D85" t="str">
        <f t="shared" si="11"/>
        <v>03</v>
      </c>
      <c r="E85" s="1">
        <v>-1.2166666666666668</v>
      </c>
      <c r="F85" s="2">
        <f t="shared" si="6"/>
        <v>18.216666666666669</v>
      </c>
      <c r="G85" s="1">
        <f>Dynamisk!$C$14</f>
        <v>27.397260273972602</v>
      </c>
      <c r="H85" s="1">
        <f t="shared" si="7"/>
        <v>1.1415525114155252</v>
      </c>
      <c r="I85" s="2">
        <f>Dynamisk!$C$15</f>
        <v>34.246575342465754</v>
      </c>
      <c r="J85" s="2">
        <f>F85/$F$4*Dynamisk!$C$16</f>
        <v>219.49581730437347</v>
      </c>
      <c r="K85" s="2">
        <f t="shared" si="8"/>
        <v>9.1456590543488954</v>
      </c>
      <c r="L85" s="2">
        <f>F85/$F$4*Dynamisk!$C$17</f>
        <v>274.36977163046686</v>
      </c>
      <c r="M85" s="2">
        <f>(F85/$F$4)*Dynamisk!$C$16+G85</f>
        <v>246.89307757834607</v>
      </c>
      <c r="N85" s="2">
        <f>Dynamisk!$C$20/365</f>
        <v>34.246575342465754</v>
      </c>
      <c r="O85" s="2">
        <f t="shared" si="9"/>
        <v>1.4269406392694064</v>
      </c>
      <c r="P85" s="2">
        <f>(F85/$F$4)*Dynamisk!$C$16+G85</f>
        <v>246.89307757834607</v>
      </c>
      <c r="Q85" s="2">
        <f t="shared" si="10"/>
        <v>281.13965292081184</v>
      </c>
      <c r="R85" s="17" t="e">
        <f>IF(P85&lt;=Dynamisk!$F$51,Data_kronologisk!P85,#N/A)</f>
        <v>#N/A</v>
      </c>
      <c r="S85" s="22" t="e">
        <f>IF(AND(P85&gt;=Dynamisk!$F$51,P85&lt;=Dynamisk!$F$50),P85,#N/A)</f>
        <v>#N/A</v>
      </c>
      <c r="T85" s="22">
        <f>IF(AND(P85&gt;=Dynamisk!$F$50,P85&lt;=Dynamisk!$F$49),P85,#N/A)</f>
        <v>246.89307757834607</v>
      </c>
      <c r="U85" s="23" t="e">
        <f>IF(P85&gt;=Dynamisk!$F$49,P85,#N/A)</f>
        <v>#N/A</v>
      </c>
      <c r="V85" s="17">
        <f>IF(Q85&gt;=Dynamisk!$F$41,Dynamisk!$F$41,Q85)</f>
        <v>74.703333321584452</v>
      </c>
      <c r="W85" s="22">
        <f>(IF(AND(Q85&gt;=Dynamisk!$F$41,Q85&lt;=Dynamisk!$F$40),Q85,(IF(Q85&gt;Dynamisk!$F$40,Dynamisk!$F$40,#N/A))))-V85</f>
        <v>112.05499998237669</v>
      </c>
      <c r="X85" s="22">
        <f>(IF(AND(Q85&gt;=Dynamisk!$F$40,Q85&lt;=Dynamisk!$F$39),Q85,(IF(Q85&gt;Dynamisk!$F$39,Dynamisk!$F$39,#N/A))))-W85-V85</f>
        <v>94.381319616850718</v>
      </c>
      <c r="Y85" s="23" t="e">
        <f>(IF(AND(Q85&gt;=Dynamisk!$F$39,Q85&lt;=Dynamisk!$F$38),Q85,(IF(Q85&gt;Dynamisk!$F$38,Dynamisk!$F$38,#N/A))))-W85-V85-X85</f>
        <v>#N/A</v>
      </c>
      <c r="Z85" t="e">
        <f>IF(OR(Data_sæsontarif!D85=Dynamisk!$E$76,Data_sæsontarif!D85=Dynamisk!$E$77,Data_sæsontarif!D85=Dynamisk!$E$78,Data_sæsontarif!D85=Dynamisk!$E$79),Data_sæsontarif!M85,#N/A)</f>
        <v>#N/A</v>
      </c>
      <c r="AA85" t="e">
        <f>IF(OR(Data_sæsontarif!D85=Dynamisk!$E$72,Data_sæsontarif!D85=Dynamisk!$E$73,Data_sæsontarif!D85=Dynamisk!$E$74,Data_sæsontarif!D85=Dynamisk!$E$75),Data_sæsontarif!M85,#N/A)</f>
        <v>#N/A</v>
      </c>
      <c r="AB85">
        <f>IF(OR(Data_sæsontarif!D85=Dynamisk!$E$68,Data_sæsontarif!D85=Dynamisk!$E$69,Data_sæsontarif!D85=Dynamisk!$E$70,Data_sæsontarif!D85=Dynamisk!$E$71),Data_sæsontarif!M85,#N/A)</f>
        <v>246.89307757834607</v>
      </c>
    </row>
    <row r="86" spans="1:28" x14ac:dyDescent="0.15">
      <c r="A86">
        <v>80</v>
      </c>
      <c r="B86">
        <v>80</v>
      </c>
      <c r="C86" t="s">
        <v>135</v>
      </c>
      <c r="D86" t="str">
        <f t="shared" si="11"/>
        <v>03</v>
      </c>
      <c r="E86" s="1">
        <v>-0.60833333333333328</v>
      </c>
      <c r="F86" s="2">
        <f t="shared" si="6"/>
        <v>17.608333333333334</v>
      </c>
      <c r="G86" s="1">
        <f>Dynamisk!$C$14</f>
        <v>27.397260273972602</v>
      </c>
      <c r="H86" s="1">
        <f t="shared" si="7"/>
        <v>1.1415525114155252</v>
      </c>
      <c r="I86" s="2">
        <f>Dynamisk!$C$15</f>
        <v>34.246575342465754</v>
      </c>
      <c r="J86" s="2">
        <f>F86/$F$4*Dynamisk!$C$16</f>
        <v>212.16590208789623</v>
      </c>
      <c r="K86" s="2">
        <f t="shared" si="8"/>
        <v>8.8402459203290089</v>
      </c>
      <c r="L86" s="2">
        <f>F86/$F$4*Dynamisk!$C$17</f>
        <v>265.20737760987026</v>
      </c>
      <c r="M86" s="2">
        <f>(F86/$F$4)*Dynamisk!$C$16+G86</f>
        <v>239.56316236186882</v>
      </c>
      <c r="N86" s="2">
        <f>Dynamisk!$C$20/365</f>
        <v>34.246575342465754</v>
      </c>
      <c r="O86" s="2">
        <f t="shared" si="9"/>
        <v>1.4269406392694064</v>
      </c>
      <c r="P86" s="2">
        <f>(F86/$F$4)*Dynamisk!$C$16+G86</f>
        <v>239.56316236186882</v>
      </c>
      <c r="Q86" s="2">
        <f t="shared" si="10"/>
        <v>273.80973770433457</v>
      </c>
      <c r="R86" s="17" t="e">
        <f>IF(P86&lt;=Dynamisk!$F$51,Data_kronologisk!P86,#N/A)</f>
        <v>#N/A</v>
      </c>
      <c r="S86" s="22" t="e">
        <f>IF(AND(P86&gt;=Dynamisk!$F$51,P86&lt;=Dynamisk!$F$50),P86,#N/A)</f>
        <v>#N/A</v>
      </c>
      <c r="T86" s="22">
        <f>IF(AND(P86&gt;=Dynamisk!$F$50,P86&lt;=Dynamisk!$F$49),P86,#N/A)</f>
        <v>239.56316236186882</v>
      </c>
      <c r="U86" s="23" t="e">
        <f>IF(P86&gt;=Dynamisk!$F$49,P86,#N/A)</f>
        <v>#N/A</v>
      </c>
      <c r="V86" s="17">
        <f>IF(Q86&gt;=Dynamisk!$F$41,Dynamisk!$F$41,Q86)</f>
        <v>74.703333321584452</v>
      </c>
      <c r="W86" s="22">
        <f>(IF(AND(Q86&gt;=Dynamisk!$F$41,Q86&lt;=Dynamisk!$F$40),Q86,(IF(Q86&gt;Dynamisk!$F$40,Dynamisk!$F$40,#N/A))))-V86</f>
        <v>112.05499998237669</v>
      </c>
      <c r="X86" s="22">
        <f>(IF(AND(Q86&gt;=Dynamisk!$F$40,Q86&lt;=Dynamisk!$F$39),Q86,(IF(Q86&gt;Dynamisk!$F$39,Dynamisk!$F$39,#N/A))))-W86-V86</f>
        <v>87.051404400373443</v>
      </c>
      <c r="Y86" s="23" t="e">
        <f>(IF(AND(Q86&gt;=Dynamisk!$F$39,Q86&lt;=Dynamisk!$F$38),Q86,(IF(Q86&gt;Dynamisk!$F$38,Dynamisk!$F$38,#N/A))))-W86-V86-X86</f>
        <v>#N/A</v>
      </c>
      <c r="Z86" t="e">
        <f>IF(OR(Data_sæsontarif!D86=Dynamisk!$E$76,Data_sæsontarif!D86=Dynamisk!$E$77,Data_sæsontarif!D86=Dynamisk!$E$78,Data_sæsontarif!D86=Dynamisk!$E$79),Data_sæsontarif!M86,#N/A)</f>
        <v>#N/A</v>
      </c>
      <c r="AA86" t="e">
        <f>IF(OR(Data_sæsontarif!D86=Dynamisk!$E$72,Data_sæsontarif!D86=Dynamisk!$E$73,Data_sæsontarif!D86=Dynamisk!$E$74,Data_sæsontarif!D86=Dynamisk!$E$75),Data_sæsontarif!M86,#N/A)</f>
        <v>#N/A</v>
      </c>
      <c r="AB86">
        <f>IF(OR(Data_sæsontarif!D86=Dynamisk!$E$68,Data_sæsontarif!D86=Dynamisk!$E$69,Data_sæsontarif!D86=Dynamisk!$E$70,Data_sæsontarif!D86=Dynamisk!$E$71),Data_sæsontarif!M86,#N/A)</f>
        <v>239.56316236186882</v>
      </c>
    </row>
    <row r="87" spans="1:28" x14ac:dyDescent="0.15">
      <c r="A87">
        <v>81</v>
      </c>
      <c r="B87">
        <v>81</v>
      </c>
      <c r="C87" t="s">
        <v>136</v>
      </c>
      <c r="D87" t="str">
        <f t="shared" si="11"/>
        <v>03</v>
      </c>
      <c r="E87" s="1">
        <v>-0.40416666666666679</v>
      </c>
      <c r="F87" s="2">
        <f t="shared" si="6"/>
        <v>17.404166666666669</v>
      </c>
      <c r="G87" s="1">
        <f>Dynamisk!$C$14</f>
        <v>27.397260273972602</v>
      </c>
      <c r="H87" s="1">
        <f t="shared" si="7"/>
        <v>1.1415525114155252</v>
      </c>
      <c r="I87" s="2">
        <f>Dynamisk!$C$15</f>
        <v>34.246575342465754</v>
      </c>
      <c r="J87" s="2">
        <f>F87/$F$4*Dynamisk!$C$16</f>
        <v>209.7058620494895</v>
      </c>
      <c r="K87" s="2">
        <f t="shared" si="8"/>
        <v>8.737744252062063</v>
      </c>
      <c r="L87" s="2">
        <f>F87/$F$4*Dynamisk!$C$17</f>
        <v>262.13232756186187</v>
      </c>
      <c r="M87" s="2">
        <f>(F87/$F$4)*Dynamisk!$C$16+G87</f>
        <v>237.10312232346209</v>
      </c>
      <c r="N87" s="2">
        <f>Dynamisk!$C$20/365</f>
        <v>34.246575342465754</v>
      </c>
      <c r="O87" s="2">
        <f t="shared" si="9"/>
        <v>1.4269406392694064</v>
      </c>
      <c r="P87" s="2">
        <f>(F87/$F$4)*Dynamisk!$C$16+G87</f>
        <v>237.10312232346209</v>
      </c>
      <c r="Q87" s="2">
        <f t="shared" si="10"/>
        <v>271.34969766592786</v>
      </c>
      <c r="R87" s="17" t="e">
        <f>IF(P87&lt;=Dynamisk!$F$51,Data_kronologisk!P87,#N/A)</f>
        <v>#N/A</v>
      </c>
      <c r="S87" s="22" t="e">
        <f>IF(AND(P87&gt;=Dynamisk!$F$51,P87&lt;=Dynamisk!$F$50),P87,#N/A)</f>
        <v>#N/A</v>
      </c>
      <c r="T87" s="22">
        <f>IF(AND(P87&gt;=Dynamisk!$F$50,P87&lt;=Dynamisk!$F$49),P87,#N/A)</f>
        <v>237.10312232346209</v>
      </c>
      <c r="U87" s="23" t="e">
        <f>IF(P87&gt;=Dynamisk!$F$49,P87,#N/A)</f>
        <v>#N/A</v>
      </c>
      <c r="V87" s="17">
        <f>IF(Q87&gt;=Dynamisk!$F$41,Dynamisk!$F$41,Q87)</f>
        <v>74.703333321584452</v>
      </c>
      <c r="W87" s="22">
        <f>(IF(AND(Q87&gt;=Dynamisk!$F$41,Q87&lt;=Dynamisk!$F$40),Q87,(IF(Q87&gt;Dynamisk!$F$40,Dynamisk!$F$40,#N/A))))-V87</f>
        <v>112.05499998237669</v>
      </c>
      <c r="X87" s="22">
        <f>(IF(AND(Q87&gt;=Dynamisk!$F$40,Q87&lt;=Dynamisk!$F$39),Q87,(IF(Q87&gt;Dynamisk!$F$39,Dynamisk!$F$39,#N/A))))-W87-V87</f>
        <v>84.59136436196674</v>
      </c>
      <c r="Y87" s="23" t="e">
        <f>(IF(AND(Q87&gt;=Dynamisk!$F$39,Q87&lt;=Dynamisk!$F$38),Q87,(IF(Q87&gt;Dynamisk!$F$38,Dynamisk!$F$38,#N/A))))-W87-V87-X87</f>
        <v>#N/A</v>
      </c>
      <c r="Z87" t="e">
        <f>IF(OR(Data_sæsontarif!D87=Dynamisk!$E$76,Data_sæsontarif!D87=Dynamisk!$E$77,Data_sæsontarif!D87=Dynamisk!$E$78,Data_sæsontarif!D87=Dynamisk!$E$79),Data_sæsontarif!M87,#N/A)</f>
        <v>#N/A</v>
      </c>
      <c r="AA87" t="e">
        <f>IF(OR(Data_sæsontarif!D87=Dynamisk!$E$72,Data_sæsontarif!D87=Dynamisk!$E$73,Data_sæsontarif!D87=Dynamisk!$E$74,Data_sæsontarif!D87=Dynamisk!$E$75),Data_sæsontarif!M87,#N/A)</f>
        <v>#N/A</v>
      </c>
      <c r="AB87">
        <f>IF(OR(Data_sæsontarif!D87=Dynamisk!$E$68,Data_sæsontarif!D87=Dynamisk!$E$69,Data_sæsontarif!D87=Dynamisk!$E$70,Data_sæsontarif!D87=Dynamisk!$E$71),Data_sæsontarif!M87,#N/A)</f>
        <v>237.10312232346209</v>
      </c>
    </row>
    <row r="88" spans="1:28" x14ac:dyDescent="0.15">
      <c r="A88">
        <v>82</v>
      </c>
      <c r="B88">
        <v>82</v>
      </c>
      <c r="C88" t="s">
        <v>137</v>
      </c>
      <c r="D88" t="str">
        <f t="shared" si="11"/>
        <v>03</v>
      </c>
      <c r="E88" s="1">
        <v>0.47916666666666657</v>
      </c>
      <c r="F88" s="2">
        <f t="shared" si="6"/>
        <v>16.520833333333332</v>
      </c>
      <c r="G88" s="1">
        <f>Dynamisk!$C$14</f>
        <v>27.397260273972602</v>
      </c>
      <c r="H88" s="1">
        <f t="shared" si="7"/>
        <v>1.1415525114155252</v>
      </c>
      <c r="I88" s="2">
        <f>Dynamisk!$C$15</f>
        <v>34.246575342465754</v>
      </c>
      <c r="J88" s="2">
        <f>F88/$F$4*Dynamisk!$C$16</f>
        <v>199.06242351597453</v>
      </c>
      <c r="K88" s="2">
        <f t="shared" si="8"/>
        <v>8.2942676464989393</v>
      </c>
      <c r="L88" s="2">
        <f>F88/$F$4*Dynamisk!$C$17</f>
        <v>248.82802939496818</v>
      </c>
      <c r="M88" s="2">
        <f>(F88/$F$4)*Dynamisk!$C$16+G88</f>
        <v>226.45968378994712</v>
      </c>
      <c r="N88" s="2">
        <f>Dynamisk!$C$20/365</f>
        <v>34.246575342465754</v>
      </c>
      <c r="O88" s="2">
        <f t="shared" si="9"/>
        <v>1.4269406392694064</v>
      </c>
      <c r="P88" s="2">
        <f>(F88/$F$4)*Dynamisk!$C$16+G88</f>
        <v>226.45968378994712</v>
      </c>
      <c r="Q88" s="2">
        <f t="shared" si="10"/>
        <v>260.70625913241292</v>
      </c>
      <c r="R88" s="17" t="e">
        <f>IF(P88&lt;=Dynamisk!$F$51,Data_kronologisk!P88,#N/A)</f>
        <v>#N/A</v>
      </c>
      <c r="S88" s="22" t="e">
        <f>IF(AND(P88&gt;=Dynamisk!$F$51,P88&lt;=Dynamisk!$F$50),P88,#N/A)</f>
        <v>#N/A</v>
      </c>
      <c r="T88" s="22">
        <f>IF(AND(P88&gt;=Dynamisk!$F$50,P88&lt;=Dynamisk!$F$49),P88,#N/A)</f>
        <v>226.45968378994712</v>
      </c>
      <c r="U88" s="23" t="e">
        <f>IF(P88&gt;=Dynamisk!$F$49,P88,#N/A)</f>
        <v>#N/A</v>
      </c>
      <c r="V88" s="17">
        <f>IF(Q88&gt;=Dynamisk!$F$41,Dynamisk!$F$41,Q88)</f>
        <v>74.703333321584452</v>
      </c>
      <c r="W88" s="22">
        <f>(IF(AND(Q88&gt;=Dynamisk!$F$41,Q88&lt;=Dynamisk!$F$40),Q88,(IF(Q88&gt;Dynamisk!$F$40,Dynamisk!$F$40,#N/A))))-V88</f>
        <v>112.05499998237669</v>
      </c>
      <c r="X88" s="22">
        <f>(IF(AND(Q88&gt;=Dynamisk!$F$40,Q88&lt;=Dynamisk!$F$39),Q88,(IF(Q88&gt;Dynamisk!$F$39,Dynamisk!$F$39,#N/A))))-W88-V88</f>
        <v>73.947925828451801</v>
      </c>
      <c r="Y88" s="23" t="e">
        <f>(IF(AND(Q88&gt;=Dynamisk!$F$39,Q88&lt;=Dynamisk!$F$38),Q88,(IF(Q88&gt;Dynamisk!$F$38,Dynamisk!$F$38,#N/A))))-W88-V88-X88</f>
        <v>#N/A</v>
      </c>
      <c r="Z88" t="e">
        <f>IF(OR(Data_sæsontarif!D88=Dynamisk!$E$76,Data_sæsontarif!D88=Dynamisk!$E$77,Data_sæsontarif!D88=Dynamisk!$E$78,Data_sæsontarif!D88=Dynamisk!$E$79),Data_sæsontarif!M88,#N/A)</f>
        <v>#N/A</v>
      </c>
      <c r="AA88" t="e">
        <f>IF(OR(Data_sæsontarif!D88=Dynamisk!$E$72,Data_sæsontarif!D88=Dynamisk!$E$73,Data_sæsontarif!D88=Dynamisk!$E$74,Data_sæsontarif!D88=Dynamisk!$E$75),Data_sæsontarif!M88,#N/A)</f>
        <v>#N/A</v>
      </c>
      <c r="AB88">
        <f>IF(OR(Data_sæsontarif!D88=Dynamisk!$E$68,Data_sæsontarif!D88=Dynamisk!$E$69,Data_sæsontarif!D88=Dynamisk!$E$70,Data_sæsontarif!D88=Dynamisk!$E$71),Data_sæsontarif!M88,#N/A)</f>
        <v>226.45968378994712</v>
      </c>
    </row>
    <row r="89" spans="1:28" x14ac:dyDescent="0.15">
      <c r="A89">
        <v>83</v>
      </c>
      <c r="B89">
        <v>83</v>
      </c>
      <c r="C89" t="s">
        <v>138</v>
      </c>
      <c r="D89" t="str">
        <f t="shared" si="11"/>
        <v>03</v>
      </c>
      <c r="E89" s="1">
        <v>1.5416666666666667</v>
      </c>
      <c r="F89" s="2">
        <f t="shared" si="6"/>
        <v>15.458333333333334</v>
      </c>
      <c r="G89" s="1">
        <f>Dynamisk!$C$14</f>
        <v>27.397260273972602</v>
      </c>
      <c r="H89" s="1">
        <f t="shared" si="7"/>
        <v>1.1415525114155252</v>
      </c>
      <c r="I89" s="2">
        <f>Dynamisk!$C$15</f>
        <v>34.246575342465754</v>
      </c>
      <c r="J89" s="2">
        <f>F89/$F$4*Dynamisk!$C$16</f>
        <v>186.26017433651089</v>
      </c>
      <c r="K89" s="2">
        <f t="shared" si="8"/>
        <v>7.76084059735462</v>
      </c>
      <c r="L89" s="2">
        <f>F89/$F$4*Dynamisk!$C$17</f>
        <v>232.82521792063861</v>
      </c>
      <c r="M89" s="2">
        <f>(F89/$F$4)*Dynamisk!$C$16+G89</f>
        <v>213.65743461048348</v>
      </c>
      <c r="N89" s="2">
        <f>Dynamisk!$C$20/365</f>
        <v>34.246575342465754</v>
      </c>
      <c r="O89" s="2">
        <f t="shared" si="9"/>
        <v>1.4269406392694064</v>
      </c>
      <c r="P89" s="2">
        <f>(F89/$F$4)*Dynamisk!$C$16+G89</f>
        <v>213.65743461048348</v>
      </c>
      <c r="Q89" s="2">
        <f t="shared" si="10"/>
        <v>247.90400995294925</v>
      </c>
      <c r="R89" s="17" t="e">
        <f>IF(P89&lt;=Dynamisk!$F$51,Data_kronologisk!P89,#N/A)</f>
        <v>#N/A</v>
      </c>
      <c r="S89" s="22" t="e">
        <f>IF(AND(P89&gt;=Dynamisk!$F$51,P89&lt;=Dynamisk!$F$50),P89,#N/A)</f>
        <v>#N/A</v>
      </c>
      <c r="T89" s="22">
        <f>IF(AND(P89&gt;=Dynamisk!$F$50,P89&lt;=Dynamisk!$F$49),P89,#N/A)</f>
        <v>213.65743461048348</v>
      </c>
      <c r="U89" s="23" t="e">
        <f>IF(P89&gt;=Dynamisk!$F$49,P89,#N/A)</f>
        <v>#N/A</v>
      </c>
      <c r="V89" s="17">
        <f>IF(Q89&gt;=Dynamisk!$F$41,Dynamisk!$F$41,Q89)</f>
        <v>74.703333321584452</v>
      </c>
      <c r="W89" s="22">
        <f>(IF(AND(Q89&gt;=Dynamisk!$F$41,Q89&lt;=Dynamisk!$F$40),Q89,(IF(Q89&gt;Dynamisk!$F$40,Dynamisk!$F$40,#N/A))))-V89</f>
        <v>112.05499998237669</v>
      </c>
      <c r="X89" s="22">
        <f>(IF(AND(Q89&gt;=Dynamisk!$F$40,Q89&lt;=Dynamisk!$F$39),Q89,(IF(Q89&gt;Dynamisk!$F$39,Dynamisk!$F$39,#N/A))))-W89-V89</f>
        <v>61.145676648988129</v>
      </c>
      <c r="Y89" s="23" t="e">
        <f>(IF(AND(Q89&gt;=Dynamisk!$F$39,Q89&lt;=Dynamisk!$F$38),Q89,(IF(Q89&gt;Dynamisk!$F$38,Dynamisk!$F$38,#N/A))))-W89-V89-X89</f>
        <v>#N/A</v>
      </c>
      <c r="Z89" t="e">
        <f>IF(OR(Data_sæsontarif!D89=Dynamisk!$E$76,Data_sæsontarif!D89=Dynamisk!$E$77,Data_sæsontarif!D89=Dynamisk!$E$78,Data_sæsontarif!D89=Dynamisk!$E$79),Data_sæsontarif!M89,#N/A)</f>
        <v>#N/A</v>
      </c>
      <c r="AA89" t="e">
        <f>IF(OR(Data_sæsontarif!D89=Dynamisk!$E$72,Data_sæsontarif!D89=Dynamisk!$E$73,Data_sæsontarif!D89=Dynamisk!$E$74,Data_sæsontarif!D89=Dynamisk!$E$75),Data_sæsontarif!M89,#N/A)</f>
        <v>#N/A</v>
      </c>
      <c r="AB89">
        <f>IF(OR(Data_sæsontarif!D89=Dynamisk!$E$68,Data_sæsontarif!D89=Dynamisk!$E$69,Data_sæsontarif!D89=Dynamisk!$E$70,Data_sæsontarif!D89=Dynamisk!$E$71),Data_sæsontarif!M89,#N/A)</f>
        <v>213.65743461048348</v>
      </c>
    </row>
    <row r="90" spans="1:28" x14ac:dyDescent="0.15">
      <c r="A90">
        <v>84</v>
      </c>
      <c r="B90">
        <v>84</v>
      </c>
      <c r="C90" t="s">
        <v>139</v>
      </c>
      <c r="D90" t="str">
        <f t="shared" si="11"/>
        <v>03</v>
      </c>
      <c r="E90" s="1">
        <v>0.83750000000000024</v>
      </c>
      <c r="F90" s="2">
        <f t="shared" si="6"/>
        <v>16.162500000000001</v>
      </c>
      <c r="G90" s="1">
        <f>Dynamisk!$C$14</f>
        <v>27.397260273972602</v>
      </c>
      <c r="H90" s="1">
        <f t="shared" si="7"/>
        <v>1.1415525114155252</v>
      </c>
      <c r="I90" s="2">
        <f>Dynamisk!$C$15</f>
        <v>34.246575342465754</v>
      </c>
      <c r="J90" s="2">
        <f>F90/$F$4*Dynamisk!$C$16</f>
        <v>194.74480222407703</v>
      </c>
      <c r="K90" s="2">
        <f t="shared" si="8"/>
        <v>8.1143667593365425</v>
      </c>
      <c r="L90" s="2">
        <f>F90/$F$4*Dynamisk!$C$17</f>
        <v>243.43100278009626</v>
      </c>
      <c r="M90" s="2">
        <f>(F90/$F$4)*Dynamisk!$C$16+G90</f>
        <v>222.14206249804963</v>
      </c>
      <c r="N90" s="2">
        <f>Dynamisk!$C$20/365</f>
        <v>34.246575342465754</v>
      </c>
      <c r="O90" s="2">
        <f t="shared" si="9"/>
        <v>1.4269406392694064</v>
      </c>
      <c r="P90" s="2">
        <f>(F90/$F$4)*Dynamisk!$C$16+G90</f>
        <v>222.14206249804963</v>
      </c>
      <c r="Q90" s="2">
        <f t="shared" si="10"/>
        <v>256.38863784051534</v>
      </c>
      <c r="R90" s="17" t="e">
        <f>IF(P90&lt;=Dynamisk!$F$51,Data_kronologisk!P90,#N/A)</f>
        <v>#N/A</v>
      </c>
      <c r="S90" s="22" t="e">
        <f>IF(AND(P90&gt;=Dynamisk!$F$51,P90&lt;=Dynamisk!$F$50),P90,#N/A)</f>
        <v>#N/A</v>
      </c>
      <c r="T90" s="22">
        <f>IF(AND(P90&gt;=Dynamisk!$F$50,P90&lt;=Dynamisk!$F$49),P90,#N/A)</f>
        <v>222.14206249804963</v>
      </c>
      <c r="U90" s="23" t="e">
        <f>IF(P90&gt;=Dynamisk!$F$49,P90,#N/A)</f>
        <v>#N/A</v>
      </c>
      <c r="V90" s="17">
        <f>IF(Q90&gt;=Dynamisk!$F$41,Dynamisk!$F$41,Q90)</f>
        <v>74.703333321584452</v>
      </c>
      <c r="W90" s="22">
        <f>(IF(AND(Q90&gt;=Dynamisk!$F$41,Q90&lt;=Dynamisk!$F$40),Q90,(IF(Q90&gt;Dynamisk!$F$40,Dynamisk!$F$40,#N/A))))-V90</f>
        <v>112.05499998237669</v>
      </c>
      <c r="X90" s="22">
        <f>(IF(AND(Q90&gt;=Dynamisk!$F$40,Q90&lt;=Dynamisk!$F$39),Q90,(IF(Q90&gt;Dynamisk!$F$39,Dynamisk!$F$39,#N/A))))-W90-V90</f>
        <v>69.63030453655422</v>
      </c>
      <c r="Y90" s="23" t="e">
        <f>(IF(AND(Q90&gt;=Dynamisk!$F$39,Q90&lt;=Dynamisk!$F$38),Q90,(IF(Q90&gt;Dynamisk!$F$38,Dynamisk!$F$38,#N/A))))-W90-V90-X90</f>
        <v>#N/A</v>
      </c>
      <c r="Z90" t="e">
        <f>IF(OR(Data_sæsontarif!D90=Dynamisk!$E$76,Data_sæsontarif!D90=Dynamisk!$E$77,Data_sæsontarif!D90=Dynamisk!$E$78,Data_sæsontarif!D90=Dynamisk!$E$79),Data_sæsontarif!M90,#N/A)</f>
        <v>#N/A</v>
      </c>
      <c r="AA90" t="e">
        <f>IF(OR(Data_sæsontarif!D90=Dynamisk!$E$72,Data_sæsontarif!D90=Dynamisk!$E$73,Data_sæsontarif!D90=Dynamisk!$E$74,Data_sæsontarif!D90=Dynamisk!$E$75),Data_sæsontarif!M90,#N/A)</f>
        <v>#N/A</v>
      </c>
      <c r="AB90">
        <f>IF(OR(Data_sæsontarif!D90=Dynamisk!$E$68,Data_sæsontarif!D90=Dynamisk!$E$69,Data_sæsontarif!D90=Dynamisk!$E$70,Data_sæsontarif!D90=Dynamisk!$E$71),Data_sæsontarif!M90,#N/A)</f>
        <v>222.14206249804963</v>
      </c>
    </row>
    <row r="91" spans="1:28" x14ac:dyDescent="0.15">
      <c r="A91">
        <v>85</v>
      </c>
      <c r="B91">
        <v>85</v>
      </c>
      <c r="C91" t="s">
        <v>140</v>
      </c>
      <c r="D91" t="str">
        <f t="shared" si="11"/>
        <v>03</v>
      </c>
      <c r="E91" s="1">
        <v>2.0083333333333333</v>
      </c>
      <c r="F91" s="2">
        <f t="shared" si="6"/>
        <v>14.991666666666667</v>
      </c>
      <c r="G91" s="1">
        <f>Dynamisk!$C$14</f>
        <v>27.397260273972602</v>
      </c>
      <c r="H91" s="1">
        <f t="shared" si="7"/>
        <v>1.1415525114155252</v>
      </c>
      <c r="I91" s="2">
        <f>Dynamisk!$C$15</f>
        <v>34.246575342465754</v>
      </c>
      <c r="J91" s="2">
        <f>F91/$F$4*Dynamisk!$C$16</f>
        <v>180.63722567729545</v>
      </c>
      <c r="K91" s="2">
        <f t="shared" si="8"/>
        <v>7.5265510698873106</v>
      </c>
      <c r="L91" s="2">
        <f>F91/$F$4*Dynamisk!$C$17</f>
        <v>225.7965320966193</v>
      </c>
      <c r="M91" s="2">
        <f>(F91/$F$4)*Dynamisk!$C$16+G91</f>
        <v>208.03448595126804</v>
      </c>
      <c r="N91" s="2">
        <f>Dynamisk!$C$20/365</f>
        <v>34.246575342465754</v>
      </c>
      <c r="O91" s="2">
        <f t="shared" si="9"/>
        <v>1.4269406392694064</v>
      </c>
      <c r="P91" s="2">
        <f>(F91/$F$4)*Dynamisk!$C$16+G91</f>
        <v>208.03448595126804</v>
      </c>
      <c r="Q91" s="2">
        <f t="shared" si="10"/>
        <v>242.28106129373384</v>
      </c>
      <c r="R91" s="17" t="e">
        <f>IF(P91&lt;=Dynamisk!$F$51,Data_kronologisk!P91,#N/A)</f>
        <v>#N/A</v>
      </c>
      <c r="S91" s="22" t="e">
        <f>IF(AND(P91&gt;=Dynamisk!$F$51,P91&lt;=Dynamisk!$F$50),P91,#N/A)</f>
        <v>#N/A</v>
      </c>
      <c r="T91" s="22">
        <f>IF(AND(P91&gt;=Dynamisk!$F$50,P91&lt;=Dynamisk!$F$49),P91,#N/A)</f>
        <v>208.03448595126804</v>
      </c>
      <c r="U91" s="23" t="e">
        <f>IF(P91&gt;=Dynamisk!$F$49,P91,#N/A)</f>
        <v>#N/A</v>
      </c>
      <c r="V91" s="17">
        <f>IF(Q91&gt;=Dynamisk!$F$41,Dynamisk!$F$41,Q91)</f>
        <v>74.703333321584452</v>
      </c>
      <c r="W91" s="22">
        <f>(IF(AND(Q91&gt;=Dynamisk!$F$41,Q91&lt;=Dynamisk!$F$40),Q91,(IF(Q91&gt;Dynamisk!$F$40,Dynamisk!$F$40,#N/A))))-V91</f>
        <v>112.05499998237669</v>
      </c>
      <c r="X91" s="22">
        <f>(IF(AND(Q91&gt;=Dynamisk!$F$40,Q91&lt;=Dynamisk!$F$39),Q91,(IF(Q91&gt;Dynamisk!$F$39,Dynamisk!$F$39,#N/A))))-W91-V91</f>
        <v>55.522727989772719</v>
      </c>
      <c r="Y91" s="23" t="e">
        <f>(IF(AND(Q91&gt;=Dynamisk!$F$39,Q91&lt;=Dynamisk!$F$38),Q91,(IF(Q91&gt;Dynamisk!$F$38,Dynamisk!$F$38,#N/A))))-W91-V91-X91</f>
        <v>#N/A</v>
      </c>
      <c r="Z91" t="e">
        <f>IF(OR(Data_sæsontarif!D91=Dynamisk!$E$76,Data_sæsontarif!D91=Dynamisk!$E$77,Data_sæsontarif!D91=Dynamisk!$E$78,Data_sæsontarif!D91=Dynamisk!$E$79),Data_sæsontarif!M91,#N/A)</f>
        <v>#N/A</v>
      </c>
      <c r="AA91" t="e">
        <f>IF(OR(Data_sæsontarif!D91=Dynamisk!$E$72,Data_sæsontarif!D91=Dynamisk!$E$73,Data_sæsontarif!D91=Dynamisk!$E$74,Data_sæsontarif!D91=Dynamisk!$E$75),Data_sæsontarif!M91,#N/A)</f>
        <v>#N/A</v>
      </c>
      <c r="AB91">
        <f>IF(OR(Data_sæsontarif!D91=Dynamisk!$E$68,Data_sæsontarif!D91=Dynamisk!$E$69,Data_sæsontarif!D91=Dynamisk!$E$70,Data_sæsontarif!D91=Dynamisk!$E$71),Data_sæsontarif!M91,#N/A)</f>
        <v>208.03448595126804</v>
      </c>
    </row>
    <row r="92" spans="1:28" x14ac:dyDescent="0.15">
      <c r="A92">
        <v>86</v>
      </c>
      <c r="B92">
        <v>86</v>
      </c>
      <c r="C92" t="s">
        <v>141</v>
      </c>
      <c r="D92" t="str">
        <f t="shared" si="11"/>
        <v>03</v>
      </c>
      <c r="E92" s="1">
        <v>9.1208333333333336</v>
      </c>
      <c r="F92" s="2">
        <f t="shared" si="6"/>
        <v>7.8791666666666664</v>
      </c>
      <c r="G92" s="1">
        <f>Dynamisk!$C$14</f>
        <v>27.397260273972602</v>
      </c>
      <c r="H92" s="1">
        <f t="shared" si="7"/>
        <v>1.1415525114155252</v>
      </c>
      <c r="I92" s="2">
        <f>Dynamisk!$C$15</f>
        <v>34.246575342465754</v>
      </c>
      <c r="J92" s="2">
        <f>F92/$F$4*Dynamisk!$C$16</f>
        <v>94.937463523003245</v>
      </c>
      <c r="K92" s="2">
        <f t="shared" si="8"/>
        <v>3.9557276467918019</v>
      </c>
      <c r="L92" s="2">
        <f>F92/$F$4*Dynamisk!$C$17</f>
        <v>118.67182940375406</v>
      </c>
      <c r="M92" s="2">
        <f>(F92/$F$4)*Dynamisk!$C$16+G92</f>
        <v>122.33472379697585</v>
      </c>
      <c r="N92" s="2">
        <f>Dynamisk!$C$20/365</f>
        <v>34.246575342465754</v>
      </c>
      <c r="O92" s="2">
        <f t="shared" si="9"/>
        <v>1.4269406392694064</v>
      </c>
      <c r="P92" s="2">
        <f>(F92/$F$4)*Dynamisk!$C$16+G92</f>
        <v>122.33472379697585</v>
      </c>
      <c r="Q92" s="2">
        <f t="shared" si="10"/>
        <v>156.5812991394416</v>
      </c>
      <c r="R92" s="17" t="e">
        <f>IF(P92&lt;=Dynamisk!$F$51,Data_kronologisk!P92,#N/A)</f>
        <v>#N/A</v>
      </c>
      <c r="S92" s="22">
        <f>IF(AND(P92&gt;=Dynamisk!$F$51,P92&lt;=Dynamisk!$F$50),P92,#N/A)</f>
        <v>122.33472379697585</v>
      </c>
      <c r="T92" s="22" t="e">
        <f>IF(AND(P92&gt;=Dynamisk!$F$50,P92&lt;=Dynamisk!$F$49),P92,#N/A)</f>
        <v>#N/A</v>
      </c>
      <c r="U92" s="23" t="e">
        <f>IF(P92&gt;=Dynamisk!$F$49,P92,#N/A)</f>
        <v>#N/A</v>
      </c>
      <c r="V92" s="17">
        <f>IF(Q92&gt;=Dynamisk!$F$41,Dynamisk!$F$41,Q92)</f>
        <v>74.703333321584452</v>
      </c>
      <c r="W92" s="22">
        <f>(IF(AND(Q92&gt;=Dynamisk!$F$41,Q92&lt;=Dynamisk!$F$40),Q92,(IF(Q92&gt;Dynamisk!$F$40,Dynamisk!$F$40,#N/A))))-V92</f>
        <v>81.877965817857145</v>
      </c>
      <c r="X92" s="22" t="e">
        <f>(IF(AND(Q92&gt;=Dynamisk!$F$40,Q92&lt;=Dynamisk!$F$39),Q92,(IF(Q92&gt;Dynamisk!$F$39,Dynamisk!$F$39,#N/A))))-W92-V92</f>
        <v>#N/A</v>
      </c>
      <c r="Y92" s="23" t="e">
        <f>(IF(AND(Q92&gt;=Dynamisk!$F$39,Q92&lt;=Dynamisk!$F$38),Q92,(IF(Q92&gt;Dynamisk!$F$38,Dynamisk!$F$38,#N/A))))-W92-V92-X92</f>
        <v>#N/A</v>
      </c>
      <c r="Z92" t="e">
        <f>IF(OR(Data_sæsontarif!D92=Dynamisk!$E$76,Data_sæsontarif!D92=Dynamisk!$E$77,Data_sæsontarif!D92=Dynamisk!$E$78,Data_sæsontarif!D92=Dynamisk!$E$79),Data_sæsontarif!M92,#N/A)</f>
        <v>#N/A</v>
      </c>
      <c r="AA92" t="e">
        <f>IF(OR(Data_sæsontarif!D92=Dynamisk!$E$72,Data_sæsontarif!D92=Dynamisk!$E$73,Data_sæsontarif!D92=Dynamisk!$E$74,Data_sæsontarif!D92=Dynamisk!$E$75),Data_sæsontarif!M92,#N/A)</f>
        <v>#N/A</v>
      </c>
      <c r="AB92">
        <f>IF(OR(Data_sæsontarif!D92=Dynamisk!$E$68,Data_sæsontarif!D92=Dynamisk!$E$69,Data_sæsontarif!D92=Dynamisk!$E$70,Data_sæsontarif!D92=Dynamisk!$E$71),Data_sæsontarif!M92,#N/A)</f>
        <v>122.33472379697585</v>
      </c>
    </row>
    <row r="93" spans="1:28" x14ac:dyDescent="0.15">
      <c r="A93">
        <v>87</v>
      </c>
      <c r="B93">
        <v>87</v>
      </c>
      <c r="C93" t="s">
        <v>142</v>
      </c>
      <c r="D93" t="str">
        <f t="shared" si="11"/>
        <v>03</v>
      </c>
      <c r="E93" s="1">
        <v>8.1833333333333318</v>
      </c>
      <c r="F93" s="2">
        <f t="shared" si="6"/>
        <v>8.8166666666666682</v>
      </c>
      <c r="G93" s="1">
        <f>Dynamisk!$C$14</f>
        <v>27.397260273972602</v>
      </c>
      <c r="H93" s="1">
        <f t="shared" si="7"/>
        <v>1.1415525114155252</v>
      </c>
      <c r="I93" s="2">
        <f>Dynamisk!$C$15</f>
        <v>34.246575342465754</v>
      </c>
      <c r="J93" s="2">
        <f>F93/$F$4*Dynamisk!$C$16</f>
        <v>106.2335657401771</v>
      </c>
      <c r="K93" s="2">
        <f t="shared" si="8"/>
        <v>4.4263985725073791</v>
      </c>
      <c r="L93" s="2">
        <f>F93/$F$4*Dynamisk!$C$17</f>
        <v>132.79195717522137</v>
      </c>
      <c r="M93" s="2">
        <f>(F93/$F$4)*Dynamisk!$C$16+G93</f>
        <v>133.6308260141497</v>
      </c>
      <c r="N93" s="2">
        <f>Dynamisk!$C$20/365</f>
        <v>34.246575342465754</v>
      </c>
      <c r="O93" s="2">
        <f t="shared" si="9"/>
        <v>1.4269406392694064</v>
      </c>
      <c r="P93" s="2">
        <f>(F93/$F$4)*Dynamisk!$C$16+G93</f>
        <v>133.6308260141497</v>
      </c>
      <c r="Q93" s="2">
        <f t="shared" si="10"/>
        <v>167.87740135661545</v>
      </c>
      <c r="R93" s="17" t="e">
        <f>IF(P93&lt;=Dynamisk!$F$51,Data_kronologisk!P93,#N/A)</f>
        <v>#N/A</v>
      </c>
      <c r="S93" s="22">
        <f>IF(AND(P93&gt;=Dynamisk!$F$51,P93&lt;=Dynamisk!$F$50),P93,#N/A)</f>
        <v>133.6308260141497</v>
      </c>
      <c r="T93" s="22" t="e">
        <f>IF(AND(P93&gt;=Dynamisk!$F$50,P93&lt;=Dynamisk!$F$49),P93,#N/A)</f>
        <v>#N/A</v>
      </c>
      <c r="U93" s="23" t="e">
        <f>IF(P93&gt;=Dynamisk!$F$49,P93,#N/A)</f>
        <v>#N/A</v>
      </c>
      <c r="V93" s="17">
        <f>IF(Q93&gt;=Dynamisk!$F$41,Dynamisk!$F$41,Q93)</f>
        <v>74.703333321584452</v>
      </c>
      <c r="W93" s="22">
        <f>(IF(AND(Q93&gt;=Dynamisk!$F$41,Q93&lt;=Dynamisk!$F$40),Q93,(IF(Q93&gt;Dynamisk!$F$40,Dynamisk!$F$40,#N/A))))-V93</f>
        <v>93.174068035030999</v>
      </c>
      <c r="X93" s="22" t="e">
        <f>(IF(AND(Q93&gt;=Dynamisk!$F$40,Q93&lt;=Dynamisk!$F$39),Q93,(IF(Q93&gt;Dynamisk!$F$39,Dynamisk!$F$39,#N/A))))-W93-V93</f>
        <v>#N/A</v>
      </c>
      <c r="Y93" s="23" t="e">
        <f>(IF(AND(Q93&gt;=Dynamisk!$F$39,Q93&lt;=Dynamisk!$F$38),Q93,(IF(Q93&gt;Dynamisk!$F$38,Dynamisk!$F$38,#N/A))))-W93-V93-X93</f>
        <v>#N/A</v>
      </c>
      <c r="Z93" t="e">
        <f>IF(OR(Data_sæsontarif!D93=Dynamisk!$E$76,Data_sæsontarif!D93=Dynamisk!$E$77,Data_sæsontarif!D93=Dynamisk!$E$78,Data_sæsontarif!D93=Dynamisk!$E$79),Data_sæsontarif!M93,#N/A)</f>
        <v>#N/A</v>
      </c>
      <c r="AA93" t="e">
        <f>IF(OR(Data_sæsontarif!D93=Dynamisk!$E$72,Data_sæsontarif!D93=Dynamisk!$E$73,Data_sæsontarif!D93=Dynamisk!$E$74,Data_sæsontarif!D93=Dynamisk!$E$75),Data_sæsontarif!M93,#N/A)</f>
        <v>#N/A</v>
      </c>
      <c r="AB93">
        <f>IF(OR(Data_sæsontarif!D93=Dynamisk!$E$68,Data_sæsontarif!D93=Dynamisk!$E$69,Data_sæsontarif!D93=Dynamisk!$E$70,Data_sæsontarif!D93=Dynamisk!$E$71),Data_sæsontarif!M93,#N/A)</f>
        <v>133.6308260141497</v>
      </c>
    </row>
    <row r="94" spans="1:28" x14ac:dyDescent="0.15">
      <c r="A94">
        <v>88</v>
      </c>
      <c r="B94">
        <v>88</v>
      </c>
      <c r="C94" t="s">
        <v>143</v>
      </c>
      <c r="D94" t="str">
        <f t="shared" si="11"/>
        <v>03</v>
      </c>
      <c r="E94" s="1">
        <v>5.7041666666666666</v>
      </c>
      <c r="F94" s="2">
        <f t="shared" si="6"/>
        <v>11.295833333333334</v>
      </c>
      <c r="G94" s="1">
        <f>Dynamisk!$C$14</f>
        <v>27.397260273972602</v>
      </c>
      <c r="H94" s="1">
        <f t="shared" si="7"/>
        <v>1.1415525114155252</v>
      </c>
      <c r="I94" s="2">
        <f>Dynamisk!$C$15</f>
        <v>34.246575342465754</v>
      </c>
      <c r="J94" s="2">
        <f>F94/$F$4*Dynamisk!$C$16</f>
        <v>136.10548049225903</v>
      </c>
      <c r="K94" s="2">
        <f t="shared" si="8"/>
        <v>5.6710616871774597</v>
      </c>
      <c r="L94" s="2">
        <f>F94/$F$4*Dynamisk!$C$17</f>
        <v>170.1318506153238</v>
      </c>
      <c r="M94" s="2">
        <f>(F94/$F$4)*Dynamisk!$C$16+G94</f>
        <v>163.50274076623163</v>
      </c>
      <c r="N94" s="2">
        <f>Dynamisk!$C$20/365</f>
        <v>34.246575342465754</v>
      </c>
      <c r="O94" s="2">
        <f t="shared" si="9"/>
        <v>1.4269406392694064</v>
      </c>
      <c r="P94" s="2">
        <f>(F94/$F$4)*Dynamisk!$C$16+G94</f>
        <v>163.50274076623163</v>
      </c>
      <c r="Q94" s="2">
        <f t="shared" si="10"/>
        <v>197.74931610869737</v>
      </c>
      <c r="R94" s="17" t="e">
        <f>IF(P94&lt;=Dynamisk!$F$51,Data_kronologisk!P94,#N/A)</f>
        <v>#N/A</v>
      </c>
      <c r="S94" s="22">
        <f>IF(AND(P94&gt;=Dynamisk!$F$51,P94&lt;=Dynamisk!$F$50),P94,#N/A)</f>
        <v>163.50274076623163</v>
      </c>
      <c r="T94" s="22" t="e">
        <f>IF(AND(P94&gt;=Dynamisk!$F$50,P94&lt;=Dynamisk!$F$49),P94,#N/A)</f>
        <v>#N/A</v>
      </c>
      <c r="U94" s="23" t="e">
        <f>IF(P94&gt;=Dynamisk!$F$49,P94,#N/A)</f>
        <v>#N/A</v>
      </c>
      <c r="V94" s="17">
        <f>IF(Q94&gt;=Dynamisk!$F$41,Dynamisk!$F$41,Q94)</f>
        <v>74.703333321584452</v>
      </c>
      <c r="W94" s="22">
        <f>(IF(AND(Q94&gt;=Dynamisk!$F$41,Q94&lt;=Dynamisk!$F$40),Q94,(IF(Q94&gt;Dynamisk!$F$40,Dynamisk!$F$40,#N/A))))-V94</f>
        <v>112.05499998237669</v>
      </c>
      <c r="X94" s="22">
        <f>(IF(AND(Q94&gt;=Dynamisk!$F$40,Q94&lt;=Dynamisk!$F$39),Q94,(IF(Q94&gt;Dynamisk!$F$39,Dynamisk!$F$39,#N/A))))-W94-V94</f>
        <v>10.990982804736234</v>
      </c>
      <c r="Y94" s="23" t="e">
        <f>(IF(AND(Q94&gt;=Dynamisk!$F$39,Q94&lt;=Dynamisk!$F$38),Q94,(IF(Q94&gt;Dynamisk!$F$38,Dynamisk!$F$38,#N/A))))-W94-V94-X94</f>
        <v>#N/A</v>
      </c>
      <c r="Z94" t="e">
        <f>IF(OR(Data_sæsontarif!D94=Dynamisk!$E$76,Data_sæsontarif!D94=Dynamisk!$E$77,Data_sæsontarif!D94=Dynamisk!$E$78,Data_sæsontarif!D94=Dynamisk!$E$79),Data_sæsontarif!M94,#N/A)</f>
        <v>#N/A</v>
      </c>
      <c r="AA94" t="e">
        <f>IF(OR(Data_sæsontarif!D94=Dynamisk!$E$72,Data_sæsontarif!D94=Dynamisk!$E$73,Data_sæsontarif!D94=Dynamisk!$E$74,Data_sæsontarif!D94=Dynamisk!$E$75),Data_sæsontarif!M94,#N/A)</f>
        <v>#N/A</v>
      </c>
      <c r="AB94">
        <f>IF(OR(Data_sæsontarif!D94=Dynamisk!$E$68,Data_sæsontarif!D94=Dynamisk!$E$69,Data_sæsontarif!D94=Dynamisk!$E$70,Data_sæsontarif!D94=Dynamisk!$E$71),Data_sæsontarif!M94,#N/A)</f>
        <v>163.50274076623163</v>
      </c>
    </row>
    <row r="95" spans="1:28" x14ac:dyDescent="0.15">
      <c r="A95">
        <v>89</v>
      </c>
      <c r="B95">
        <v>89</v>
      </c>
      <c r="C95" t="s">
        <v>144</v>
      </c>
      <c r="D95" t="str">
        <f t="shared" si="11"/>
        <v>03</v>
      </c>
      <c r="E95" s="1">
        <v>5.1458333333333339</v>
      </c>
      <c r="F95" s="2">
        <f t="shared" si="6"/>
        <v>11.854166666666666</v>
      </c>
      <c r="G95" s="1">
        <f>Dynamisk!$C$14</f>
        <v>27.397260273972602</v>
      </c>
      <c r="H95" s="1">
        <f t="shared" si="7"/>
        <v>1.1415525114155252</v>
      </c>
      <c r="I95" s="2">
        <f>Dynamisk!$C$15</f>
        <v>34.246575342465754</v>
      </c>
      <c r="J95" s="2">
        <f>F95/$F$4*Dynamisk!$C$16</f>
        <v>142.83293692382031</v>
      </c>
      <c r="K95" s="2">
        <f t="shared" si="8"/>
        <v>5.9513723718258467</v>
      </c>
      <c r="L95" s="2">
        <f>F95/$F$4*Dynamisk!$C$17</f>
        <v>178.54117115477541</v>
      </c>
      <c r="M95" s="2">
        <f>(F95/$F$4)*Dynamisk!$C$16+G95</f>
        <v>170.2301971977929</v>
      </c>
      <c r="N95" s="2">
        <f>Dynamisk!$C$20/365</f>
        <v>34.246575342465754</v>
      </c>
      <c r="O95" s="2">
        <f t="shared" si="9"/>
        <v>1.4269406392694064</v>
      </c>
      <c r="P95" s="2">
        <f>(F95/$F$4)*Dynamisk!$C$16+G95</f>
        <v>170.2301971977929</v>
      </c>
      <c r="Q95" s="2">
        <f t="shared" si="10"/>
        <v>204.47677254025871</v>
      </c>
      <c r="R95" s="17" t="e">
        <f>IF(P95&lt;=Dynamisk!$F$51,Data_kronologisk!P95,#N/A)</f>
        <v>#N/A</v>
      </c>
      <c r="S95" s="22" t="e">
        <f>IF(AND(P95&gt;=Dynamisk!$F$51,P95&lt;=Dynamisk!$F$50),P95,#N/A)</f>
        <v>#N/A</v>
      </c>
      <c r="T95" s="22">
        <f>IF(AND(P95&gt;=Dynamisk!$F$50,P95&lt;=Dynamisk!$F$49),P95,#N/A)</f>
        <v>170.2301971977929</v>
      </c>
      <c r="U95" s="23" t="e">
        <f>IF(P95&gt;=Dynamisk!$F$49,P95,#N/A)</f>
        <v>#N/A</v>
      </c>
      <c r="V95" s="17">
        <f>IF(Q95&gt;=Dynamisk!$F$41,Dynamisk!$F$41,Q95)</f>
        <v>74.703333321584452</v>
      </c>
      <c r="W95" s="22">
        <f>(IF(AND(Q95&gt;=Dynamisk!$F$41,Q95&lt;=Dynamisk!$F$40),Q95,(IF(Q95&gt;Dynamisk!$F$40,Dynamisk!$F$40,#N/A))))-V95</f>
        <v>112.05499998237669</v>
      </c>
      <c r="X95" s="22">
        <f>(IF(AND(Q95&gt;=Dynamisk!$F$40,Q95&lt;=Dynamisk!$F$39),Q95,(IF(Q95&gt;Dynamisk!$F$39,Dynamisk!$F$39,#N/A))))-W95-V95</f>
        <v>17.71843923629757</v>
      </c>
      <c r="Y95" s="23" t="e">
        <f>(IF(AND(Q95&gt;=Dynamisk!$F$39,Q95&lt;=Dynamisk!$F$38),Q95,(IF(Q95&gt;Dynamisk!$F$38,Dynamisk!$F$38,#N/A))))-W95-V95-X95</f>
        <v>#N/A</v>
      </c>
      <c r="Z95" t="e">
        <f>IF(OR(Data_sæsontarif!D95=Dynamisk!$E$76,Data_sæsontarif!D95=Dynamisk!$E$77,Data_sæsontarif!D95=Dynamisk!$E$78,Data_sæsontarif!D95=Dynamisk!$E$79),Data_sæsontarif!M95,#N/A)</f>
        <v>#N/A</v>
      </c>
      <c r="AA95" t="e">
        <f>IF(OR(Data_sæsontarif!D95=Dynamisk!$E$72,Data_sæsontarif!D95=Dynamisk!$E$73,Data_sæsontarif!D95=Dynamisk!$E$74,Data_sæsontarif!D95=Dynamisk!$E$75),Data_sæsontarif!M95,#N/A)</f>
        <v>#N/A</v>
      </c>
      <c r="AB95">
        <f>IF(OR(Data_sæsontarif!D95=Dynamisk!$E$68,Data_sæsontarif!D95=Dynamisk!$E$69,Data_sæsontarif!D95=Dynamisk!$E$70,Data_sæsontarif!D95=Dynamisk!$E$71),Data_sæsontarif!M95,#N/A)</f>
        <v>170.2301971977929</v>
      </c>
    </row>
    <row r="96" spans="1:28" x14ac:dyDescent="0.15">
      <c r="A96">
        <v>90</v>
      </c>
      <c r="B96">
        <v>90</v>
      </c>
      <c r="C96" t="s">
        <v>145</v>
      </c>
      <c r="D96" t="str">
        <f t="shared" si="11"/>
        <v>03</v>
      </c>
      <c r="E96" s="1">
        <v>6.5916666666666686</v>
      </c>
      <c r="F96" s="2">
        <f t="shared" si="6"/>
        <v>10.408333333333331</v>
      </c>
      <c r="G96" s="1">
        <f>Dynamisk!$C$14</f>
        <v>27.397260273972602</v>
      </c>
      <c r="H96" s="1">
        <f t="shared" si="7"/>
        <v>1.1415525114155252</v>
      </c>
      <c r="I96" s="2">
        <f>Dynamisk!$C$15</f>
        <v>34.246575342465754</v>
      </c>
      <c r="J96" s="2">
        <f>F96/$F$4*Dynamisk!$C$16</f>
        <v>125.4118370600011</v>
      </c>
      <c r="K96" s="2">
        <f t="shared" si="8"/>
        <v>5.2254932108333794</v>
      </c>
      <c r="L96" s="2">
        <f>F96/$F$4*Dynamisk!$C$17</f>
        <v>156.76479632500138</v>
      </c>
      <c r="M96" s="2">
        <f>(F96/$F$4)*Dynamisk!$C$16+G96</f>
        <v>152.80909733397371</v>
      </c>
      <c r="N96" s="2">
        <f>Dynamisk!$C$20/365</f>
        <v>34.246575342465754</v>
      </c>
      <c r="O96" s="2">
        <f t="shared" si="9"/>
        <v>1.4269406392694064</v>
      </c>
      <c r="P96" s="2">
        <f>(F96/$F$4)*Dynamisk!$C$16+G96</f>
        <v>152.80909733397371</v>
      </c>
      <c r="Q96" s="2">
        <f t="shared" si="10"/>
        <v>187.05567267643946</v>
      </c>
      <c r="R96" s="17" t="e">
        <f>IF(P96&lt;=Dynamisk!$F$51,Data_kronologisk!P96,#N/A)</f>
        <v>#N/A</v>
      </c>
      <c r="S96" s="22">
        <f>IF(AND(P96&gt;=Dynamisk!$F$51,P96&lt;=Dynamisk!$F$50),P96,#N/A)</f>
        <v>152.80909733397371</v>
      </c>
      <c r="T96" s="22" t="e">
        <f>IF(AND(P96&gt;=Dynamisk!$F$50,P96&lt;=Dynamisk!$F$49),P96,#N/A)</f>
        <v>#N/A</v>
      </c>
      <c r="U96" s="23" t="e">
        <f>IF(P96&gt;=Dynamisk!$F$49,P96,#N/A)</f>
        <v>#N/A</v>
      </c>
      <c r="V96" s="17">
        <f>IF(Q96&gt;=Dynamisk!$F$41,Dynamisk!$F$41,Q96)</f>
        <v>74.703333321584452</v>
      </c>
      <c r="W96" s="22">
        <f>(IF(AND(Q96&gt;=Dynamisk!$F$41,Q96&lt;=Dynamisk!$F$40),Q96,(IF(Q96&gt;Dynamisk!$F$40,Dynamisk!$F$40,#N/A))))-V96</f>
        <v>112.05499998237669</v>
      </c>
      <c r="X96" s="22">
        <f>(IF(AND(Q96&gt;=Dynamisk!$F$40,Q96&lt;=Dynamisk!$F$39),Q96,(IF(Q96&gt;Dynamisk!$F$39,Dynamisk!$F$39,#N/A))))-W96-V96</f>
        <v>0.29733937247831932</v>
      </c>
      <c r="Y96" s="23" t="e">
        <f>(IF(AND(Q96&gt;=Dynamisk!$F$39,Q96&lt;=Dynamisk!$F$38),Q96,(IF(Q96&gt;Dynamisk!$F$38,Dynamisk!$F$38,#N/A))))-W96-V96-X96</f>
        <v>#N/A</v>
      </c>
      <c r="Z96" t="e">
        <f>IF(OR(Data_sæsontarif!D96=Dynamisk!$E$76,Data_sæsontarif!D96=Dynamisk!$E$77,Data_sæsontarif!D96=Dynamisk!$E$78,Data_sæsontarif!D96=Dynamisk!$E$79),Data_sæsontarif!M96,#N/A)</f>
        <v>#N/A</v>
      </c>
      <c r="AA96" t="e">
        <f>IF(OR(Data_sæsontarif!D96=Dynamisk!$E$72,Data_sæsontarif!D96=Dynamisk!$E$73,Data_sæsontarif!D96=Dynamisk!$E$74,Data_sæsontarif!D96=Dynamisk!$E$75),Data_sæsontarif!M96,#N/A)</f>
        <v>#N/A</v>
      </c>
      <c r="AB96">
        <f>IF(OR(Data_sæsontarif!D96=Dynamisk!$E$68,Data_sæsontarif!D96=Dynamisk!$E$69,Data_sæsontarif!D96=Dynamisk!$E$70,Data_sæsontarif!D96=Dynamisk!$E$71),Data_sæsontarif!M96,#N/A)</f>
        <v>152.80909733397371</v>
      </c>
    </row>
    <row r="97" spans="1:28" x14ac:dyDescent="0.15">
      <c r="A97">
        <v>91</v>
      </c>
      <c r="B97">
        <v>91</v>
      </c>
      <c r="C97" t="s">
        <v>146</v>
      </c>
      <c r="D97" t="str">
        <f t="shared" si="11"/>
        <v>04</v>
      </c>
      <c r="E97" s="1">
        <v>4.6875000000000009</v>
      </c>
      <c r="F97" s="2">
        <f t="shared" si="6"/>
        <v>12.3125</v>
      </c>
      <c r="G97" s="1">
        <f>Dynamisk!$C$14</f>
        <v>27.397260273972602</v>
      </c>
      <c r="H97" s="1">
        <f t="shared" si="7"/>
        <v>1.1415525114155252</v>
      </c>
      <c r="I97" s="2">
        <f>Dynamisk!$C$15</f>
        <v>34.246575342465754</v>
      </c>
      <c r="J97" s="2">
        <f>F97/$F$4*Dynamisk!$C$16</f>
        <v>148.35547578554977</v>
      </c>
      <c r="K97" s="2">
        <f t="shared" si="8"/>
        <v>6.1814781577312408</v>
      </c>
      <c r="L97" s="2">
        <f>F97/$F$4*Dynamisk!$C$17</f>
        <v>185.44434473193721</v>
      </c>
      <c r="M97" s="2">
        <f>(F97/$F$4)*Dynamisk!$C$16+G97</f>
        <v>175.75273605952236</v>
      </c>
      <c r="N97" s="2">
        <f>Dynamisk!$C$20/365</f>
        <v>34.246575342465754</v>
      </c>
      <c r="O97" s="2">
        <f t="shared" si="9"/>
        <v>1.4269406392694064</v>
      </c>
      <c r="P97" s="2">
        <f>(F97/$F$4)*Dynamisk!$C$16+G97</f>
        <v>175.75273605952236</v>
      </c>
      <c r="Q97" s="2">
        <f t="shared" si="10"/>
        <v>209.99931140198817</v>
      </c>
      <c r="R97" s="17" t="e">
        <f>IF(P97&lt;=Dynamisk!$F$51,Data_kronologisk!P97,#N/A)</f>
        <v>#N/A</v>
      </c>
      <c r="S97" s="22" t="e">
        <f>IF(AND(P97&gt;=Dynamisk!$F$51,P97&lt;=Dynamisk!$F$50),P97,#N/A)</f>
        <v>#N/A</v>
      </c>
      <c r="T97" s="22">
        <f>IF(AND(P97&gt;=Dynamisk!$F$50,P97&lt;=Dynamisk!$F$49),P97,#N/A)</f>
        <v>175.75273605952236</v>
      </c>
      <c r="U97" s="23" t="e">
        <f>IF(P97&gt;=Dynamisk!$F$49,P97,#N/A)</f>
        <v>#N/A</v>
      </c>
      <c r="V97" s="17">
        <f>IF(Q97&gt;=Dynamisk!$F$41,Dynamisk!$F$41,Q97)</f>
        <v>74.703333321584452</v>
      </c>
      <c r="W97" s="22">
        <f>(IF(AND(Q97&gt;=Dynamisk!$F$41,Q97&lt;=Dynamisk!$F$40),Q97,(IF(Q97&gt;Dynamisk!$F$40,Dynamisk!$F$40,#N/A))))-V97</f>
        <v>112.05499998237669</v>
      </c>
      <c r="X97" s="22">
        <f>(IF(AND(Q97&gt;=Dynamisk!$F$40,Q97&lt;=Dynamisk!$F$39),Q97,(IF(Q97&gt;Dynamisk!$F$39,Dynamisk!$F$39,#N/A))))-W97-V97</f>
        <v>23.240978098027028</v>
      </c>
      <c r="Y97" s="23" t="e">
        <f>(IF(AND(Q97&gt;=Dynamisk!$F$39,Q97&lt;=Dynamisk!$F$38),Q97,(IF(Q97&gt;Dynamisk!$F$38,Dynamisk!$F$38,#N/A))))-W97-V97-X97</f>
        <v>#N/A</v>
      </c>
      <c r="Z97" t="e">
        <f>IF(OR(Data_sæsontarif!D97=Dynamisk!$E$76,Data_sæsontarif!D97=Dynamisk!$E$77,Data_sæsontarif!D97=Dynamisk!$E$78,Data_sæsontarif!D97=Dynamisk!$E$79),Data_sæsontarif!M97,#N/A)</f>
        <v>#N/A</v>
      </c>
      <c r="AA97">
        <f>IF(OR(Data_sæsontarif!D97=Dynamisk!$E$72,Data_sæsontarif!D97=Dynamisk!$E$73,Data_sæsontarif!D97=Dynamisk!$E$74,Data_sæsontarif!D97=Dynamisk!$E$75),Data_sæsontarif!M97,#N/A)</f>
        <v>175.75273605952236</v>
      </c>
      <c r="AB97" t="e">
        <f>IF(OR(Data_sæsontarif!D97=Dynamisk!$E$68,Data_sæsontarif!D97=Dynamisk!$E$69,Data_sæsontarif!D97=Dynamisk!$E$70,Data_sæsontarif!D97=Dynamisk!$E$71),Data_sæsontarif!M97,#N/A)</f>
        <v>#N/A</v>
      </c>
    </row>
    <row r="98" spans="1:28" x14ac:dyDescent="0.15">
      <c r="A98">
        <v>92</v>
      </c>
      <c r="B98">
        <v>92</v>
      </c>
      <c r="C98" t="s">
        <v>147</v>
      </c>
      <c r="D98" t="str">
        <f t="shared" si="11"/>
        <v>04</v>
      </c>
      <c r="E98" s="1">
        <v>5.6000000000000005</v>
      </c>
      <c r="F98" s="2">
        <f t="shared" si="6"/>
        <v>11.399999999999999</v>
      </c>
      <c r="G98" s="1">
        <f>Dynamisk!$C$14</f>
        <v>27.397260273972602</v>
      </c>
      <c r="H98" s="1">
        <f t="shared" si="7"/>
        <v>1.1415525114155252</v>
      </c>
      <c r="I98" s="2">
        <f>Dynamisk!$C$15</f>
        <v>34.246575342465754</v>
      </c>
      <c r="J98" s="2">
        <f>F98/$F$4*Dynamisk!$C$16</f>
        <v>137.36060296083386</v>
      </c>
      <c r="K98" s="2">
        <f t="shared" si="8"/>
        <v>5.7233584567014111</v>
      </c>
      <c r="L98" s="2">
        <f>F98/$F$4*Dynamisk!$C$17</f>
        <v>171.70075370104234</v>
      </c>
      <c r="M98" s="2">
        <f>(F98/$F$4)*Dynamisk!$C$16+G98</f>
        <v>164.75786323480645</v>
      </c>
      <c r="N98" s="2">
        <f>Dynamisk!$C$20/365</f>
        <v>34.246575342465754</v>
      </c>
      <c r="O98" s="2">
        <f t="shared" si="9"/>
        <v>1.4269406392694064</v>
      </c>
      <c r="P98" s="2">
        <f>(F98/$F$4)*Dynamisk!$C$16+G98</f>
        <v>164.75786323480645</v>
      </c>
      <c r="Q98" s="2">
        <f t="shared" si="10"/>
        <v>199.00443857727225</v>
      </c>
      <c r="R98" s="17" t="e">
        <f>IF(P98&lt;=Dynamisk!$F$51,Data_kronologisk!P98,#N/A)</f>
        <v>#N/A</v>
      </c>
      <c r="S98" s="22">
        <f>IF(AND(P98&gt;=Dynamisk!$F$51,P98&lt;=Dynamisk!$F$50),P98,#N/A)</f>
        <v>164.75786323480645</v>
      </c>
      <c r="T98" s="22" t="e">
        <f>IF(AND(P98&gt;=Dynamisk!$F$50,P98&lt;=Dynamisk!$F$49),P98,#N/A)</f>
        <v>#N/A</v>
      </c>
      <c r="U98" s="23" t="e">
        <f>IF(P98&gt;=Dynamisk!$F$49,P98,#N/A)</f>
        <v>#N/A</v>
      </c>
      <c r="V98" s="17">
        <f>IF(Q98&gt;=Dynamisk!$F$41,Dynamisk!$F$41,Q98)</f>
        <v>74.703333321584452</v>
      </c>
      <c r="W98" s="22">
        <f>(IF(AND(Q98&gt;=Dynamisk!$F$41,Q98&lt;=Dynamisk!$F$40),Q98,(IF(Q98&gt;Dynamisk!$F$40,Dynamisk!$F$40,#N/A))))-V98</f>
        <v>112.05499998237669</v>
      </c>
      <c r="X98" s="22">
        <f>(IF(AND(Q98&gt;=Dynamisk!$F$40,Q98&lt;=Dynamisk!$F$39),Q98,(IF(Q98&gt;Dynamisk!$F$39,Dynamisk!$F$39,#N/A))))-W98-V98</f>
        <v>12.246105273311116</v>
      </c>
      <c r="Y98" s="23" t="e">
        <f>(IF(AND(Q98&gt;=Dynamisk!$F$39,Q98&lt;=Dynamisk!$F$38),Q98,(IF(Q98&gt;Dynamisk!$F$38,Dynamisk!$F$38,#N/A))))-W98-V98-X98</f>
        <v>#N/A</v>
      </c>
      <c r="Z98" t="e">
        <f>IF(OR(Data_sæsontarif!D98=Dynamisk!$E$76,Data_sæsontarif!D98=Dynamisk!$E$77,Data_sæsontarif!D98=Dynamisk!$E$78,Data_sæsontarif!D98=Dynamisk!$E$79),Data_sæsontarif!M98,#N/A)</f>
        <v>#N/A</v>
      </c>
      <c r="AA98">
        <f>IF(OR(Data_sæsontarif!D98=Dynamisk!$E$72,Data_sæsontarif!D98=Dynamisk!$E$73,Data_sæsontarif!D98=Dynamisk!$E$74,Data_sæsontarif!D98=Dynamisk!$E$75),Data_sæsontarif!M98,#N/A)</f>
        <v>164.75786323480645</v>
      </c>
      <c r="AB98" t="e">
        <f>IF(OR(Data_sæsontarif!D98=Dynamisk!$E$68,Data_sæsontarif!D98=Dynamisk!$E$69,Data_sæsontarif!D98=Dynamisk!$E$70,Data_sæsontarif!D98=Dynamisk!$E$71),Data_sæsontarif!M98,#N/A)</f>
        <v>#N/A</v>
      </c>
    </row>
    <row r="99" spans="1:28" x14ac:dyDescent="0.15">
      <c r="A99">
        <v>93</v>
      </c>
      <c r="B99">
        <v>93</v>
      </c>
      <c r="C99" t="s">
        <v>148</v>
      </c>
      <c r="D99" t="str">
        <f t="shared" si="11"/>
        <v>04</v>
      </c>
      <c r="E99" s="1">
        <v>5.1791666666666663</v>
      </c>
      <c r="F99" s="2">
        <f t="shared" si="6"/>
        <v>11.820833333333333</v>
      </c>
      <c r="G99" s="1">
        <f>Dynamisk!$C$14</f>
        <v>27.397260273972602</v>
      </c>
      <c r="H99" s="1">
        <f t="shared" si="7"/>
        <v>1.1415525114155252</v>
      </c>
      <c r="I99" s="2">
        <f>Dynamisk!$C$15</f>
        <v>34.246575342465754</v>
      </c>
      <c r="J99" s="2">
        <f>F99/$F$4*Dynamisk!$C$16</f>
        <v>142.43129773387636</v>
      </c>
      <c r="K99" s="2">
        <f t="shared" si="8"/>
        <v>5.9346374055781821</v>
      </c>
      <c r="L99" s="2">
        <f>F99/$F$4*Dynamisk!$C$17</f>
        <v>178.03912216734545</v>
      </c>
      <c r="M99" s="2">
        <f>(F99/$F$4)*Dynamisk!$C$16+G99</f>
        <v>169.82855800784895</v>
      </c>
      <c r="N99" s="2">
        <f>Dynamisk!$C$20/365</f>
        <v>34.246575342465754</v>
      </c>
      <c r="O99" s="2">
        <f t="shared" si="9"/>
        <v>1.4269406392694064</v>
      </c>
      <c r="P99" s="2">
        <f>(F99/$F$4)*Dynamisk!$C$16+G99</f>
        <v>169.82855800784895</v>
      </c>
      <c r="Q99" s="2">
        <f t="shared" si="10"/>
        <v>204.07513335031473</v>
      </c>
      <c r="R99" s="17" t="e">
        <f>IF(P99&lt;=Dynamisk!$F$51,Data_kronologisk!P99,#N/A)</f>
        <v>#N/A</v>
      </c>
      <c r="S99" s="22" t="e">
        <f>IF(AND(P99&gt;=Dynamisk!$F$51,P99&lt;=Dynamisk!$F$50),P99,#N/A)</f>
        <v>#N/A</v>
      </c>
      <c r="T99" s="22">
        <f>IF(AND(P99&gt;=Dynamisk!$F$50,P99&lt;=Dynamisk!$F$49),P99,#N/A)</f>
        <v>169.82855800784895</v>
      </c>
      <c r="U99" s="23" t="e">
        <f>IF(P99&gt;=Dynamisk!$F$49,P99,#N/A)</f>
        <v>#N/A</v>
      </c>
      <c r="V99" s="17">
        <f>IF(Q99&gt;=Dynamisk!$F$41,Dynamisk!$F$41,Q99)</f>
        <v>74.703333321584452</v>
      </c>
      <c r="W99" s="22">
        <f>(IF(AND(Q99&gt;=Dynamisk!$F$41,Q99&lt;=Dynamisk!$F$40),Q99,(IF(Q99&gt;Dynamisk!$F$40,Dynamisk!$F$40,#N/A))))-V99</f>
        <v>112.05499998237669</v>
      </c>
      <c r="X99" s="22">
        <f>(IF(AND(Q99&gt;=Dynamisk!$F$40,Q99&lt;=Dynamisk!$F$39),Q99,(IF(Q99&gt;Dynamisk!$F$39,Dynamisk!$F$39,#N/A))))-W99-V99</f>
        <v>17.316800046353592</v>
      </c>
      <c r="Y99" s="23" t="e">
        <f>(IF(AND(Q99&gt;=Dynamisk!$F$39,Q99&lt;=Dynamisk!$F$38),Q99,(IF(Q99&gt;Dynamisk!$F$38,Dynamisk!$F$38,#N/A))))-W99-V99-X99</f>
        <v>#N/A</v>
      </c>
      <c r="Z99" t="e">
        <f>IF(OR(Data_sæsontarif!D99=Dynamisk!$E$76,Data_sæsontarif!D99=Dynamisk!$E$77,Data_sæsontarif!D99=Dynamisk!$E$78,Data_sæsontarif!D99=Dynamisk!$E$79),Data_sæsontarif!M99,#N/A)</f>
        <v>#N/A</v>
      </c>
      <c r="AA99">
        <f>IF(OR(Data_sæsontarif!D99=Dynamisk!$E$72,Data_sæsontarif!D99=Dynamisk!$E$73,Data_sæsontarif!D99=Dynamisk!$E$74,Data_sæsontarif!D99=Dynamisk!$E$75),Data_sæsontarif!M99,#N/A)</f>
        <v>169.82855800784895</v>
      </c>
      <c r="AB99" t="e">
        <f>IF(OR(Data_sæsontarif!D99=Dynamisk!$E$68,Data_sæsontarif!D99=Dynamisk!$E$69,Data_sæsontarif!D99=Dynamisk!$E$70,Data_sæsontarif!D99=Dynamisk!$E$71),Data_sæsontarif!M99,#N/A)</f>
        <v>#N/A</v>
      </c>
    </row>
    <row r="100" spans="1:28" x14ac:dyDescent="0.15">
      <c r="A100">
        <v>94</v>
      </c>
      <c r="B100">
        <v>94</v>
      </c>
      <c r="C100" t="s">
        <v>149</v>
      </c>
      <c r="D100" t="str">
        <f t="shared" si="11"/>
        <v>04</v>
      </c>
      <c r="E100" s="1">
        <v>4.4000000000000004</v>
      </c>
      <c r="F100" s="2">
        <f t="shared" si="6"/>
        <v>12.6</v>
      </c>
      <c r="G100" s="1">
        <f>Dynamisk!$C$14</f>
        <v>27.397260273972602</v>
      </c>
      <c r="H100" s="1">
        <f t="shared" si="7"/>
        <v>1.1415525114155252</v>
      </c>
      <c r="I100" s="2">
        <f>Dynamisk!$C$15</f>
        <v>34.246575342465754</v>
      </c>
      <c r="J100" s="2">
        <f>F100/$F$4*Dynamisk!$C$16</f>
        <v>151.81961379881642</v>
      </c>
      <c r="K100" s="2">
        <f t="shared" si="8"/>
        <v>6.3258172416173508</v>
      </c>
      <c r="L100" s="2">
        <f>F100/$F$4*Dynamisk!$C$17</f>
        <v>189.77451724852051</v>
      </c>
      <c r="M100" s="2">
        <f>(F100/$F$4)*Dynamisk!$C$16+G100</f>
        <v>179.21687407278901</v>
      </c>
      <c r="N100" s="2">
        <f>Dynamisk!$C$20/365</f>
        <v>34.246575342465754</v>
      </c>
      <c r="O100" s="2">
        <f t="shared" si="9"/>
        <v>1.4269406392694064</v>
      </c>
      <c r="P100" s="2">
        <f>(F100/$F$4)*Dynamisk!$C$16+G100</f>
        <v>179.21687407278901</v>
      </c>
      <c r="Q100" s="2">
        <f t="shared" si="10"/>
        <v>213.46344941525479</v>
      </c>
      <c r="R100" s="17" t="e">
        <f>IF(P100&lt;=Dynamisk!$F$51,Data_kronologisk!P100,#N/A)</f>
        <v>#N/A</v>
      </c>
      <c r="S100" s="22" t="e">
        <f>IF(AND(P100&gt;=Dynamisk!$F$51,P100&lt;=Dynamisk!$F$50),P100,#N/A)</f>
        <v>#N/A</v>
      </c>
      <c r="T100" s="22">
        <f>IF(AND(P100&gt;=Dynamisk!$F$50,P100&lt;=Dynamisk!$F$49),P100,#N/A)</f>
        <v>179.21687407278901</v>
      </c>
      <c r="U100" s="23" t="e">
        <f>IF(P100&gt;=Dynamisk!$F$49,P100,#N/A)</f>
        <v>#N/A</v>
      </c>
      <c r="V100" s="17">
        <f>IF(Q100&gt;=Dynamisk!$F$41,Dynamisk!$F$41,Q100)</f>
        <v>74.703333321584452</v>
      </c>
      <c r="W100" s="22">
        <f>(IF(AND(Q100&gt;=Dynamisk!$F$41,Q100&lt;=Dynamisk!$F$40),Q100,(IF(Q100&gt;Dynamisk!$F$40,Dynamisk!$F$40,#N/A))))-V100</f>
        <v>112.05499998237669</v>
      </c>
      <c r="X100" s="22">
        <f>(IF(AND(Q100&gt;=Dynamisk!$F$40,Q100&lt;=Dynamisk!$F$39),Q100,(IF(Q100&gt;Dynamisk!$F$39,Dynamisk!$F$39,#N/A))))-W100-V100</f>
        <v>26.705116111293648</v>
      </c>
      <c r="Y100" s="23" t="e">
        <f>(IF(AND(Q100&gt;=Dynamisk!$F$39,Q100&lt;=Dynamisk!$F$38),Q100,(IF(Q100&gt;Dynamisk!$F$38,Dynamisk!$F$38,#N/A))))-W100-V100-X100</f>
        <v>#N/A</v>
      </c>
      <c r="Z100" t="e">
        <f>IF(OR(Data_sæsontarif!D100=Dynamisk!$E$76,Data_sæsontarif!D100=Dynamisk!$E$77,Data_sæsontarif!D100=Dynamisk!$E$78,Data_sæsontarif!D100=Dynamisk!$E$79),Data_sæsontarif!M100,#N/A)</f>
        <v>#N/A</v>
      </c>
      <c r="AA100">
        <f>IF(OR(Data_sæsontarif!D100=Dynamisk!$E$72,Data_sæsontarif!D100=Dynamisk!$E$73,Data_sæsontarif!D100=Dynamisk!$E$74,Data_sæsontarif!D100=Dynamisk!$E$75),Data_sæsontarif!M100,#N/A)</f>
        <v>179.21687407278901</v>
      </c>
      <c r="AB100" t="e">
        <f>IF(OR(Data_sæsontarif!D100=Dynamisk!$E$68,Data_sæsontarif!D100=Dynamisk!$E$69,Data_sæsontarif!D100=Dynamisk!$E$70,Data_sæsontarif!D100=Dynamisk!$E$71),Data_sæsontarif!M100,#N/A)</f>
        <v>#N/A</v>
      </c>
    </row>
    <row r="101" spans="1:28" x14ac:dyDescent="0.15">
      <c r="A101">
        <v>95</v>
      </c>
      <c r="B101">
        <v>95</v>
      </c>
      <c r="C101" t="s">
        <v>150</v>
      </c>
      <c r="D101" t="str">
        <f t="shared" si="11"/>
        <v>04</v>
      </c>
      <c r="E101" s="1">
        <v>5.1083333333333334</v>
      </c>
      <c r="F101" s="2">
        <f t="shared" si="6"/>
        <v>11.891666666666666</v>
      </c>
      <c r="G101" s="1">
        <f>Dynamisk!$C$14</f>
        <v>27.397260273972602</v>
      </c>
      <c r="H101" s="1">
        <f t="shared" si="7"/>
        <v>1.1415525114155252</v>
      </c>
      <c r="I101" s="2">
        <f>Dynamisk!$C$15</f>
        <v>34.246575342465754</v>
      </c>
      <c r="J101" s="2">
        <f>F101/$F$4*Dynamisk!$C$16</f>
        <v>143.28478101250727</v>
      </c>
      <c r="K101" s="2">
        <f t="shared" si="8"/>
        <v>5.9701992088544698</v>
      </c>
      <c r="L101" s="2">
        <f>F101/$F$4*Dynamisk!$C$17</f>
        <v>179.1059762656341</v>
      </c>
      <c r="M101" s="2">
        <f>(F101/$F$4)*Dynamisk!$C$16+G101</f>
        <v>170.68204128647986</v>
      </c>
      <c r="N101" s="2">
        <f>Dynamisk!$C$20/365</f>
        <v>34.246575342465754</v>
      </c>
      <c r="O101" s="2">
        <f t="shared" si="9"/>
        <v>1.4269406392694064</v>
      </c>
      <c r="P101" s="2">
        <f>(F101/$F$4)*Dynamisk!$C$16+G101</f>
        <v>170.68204128647986</v>
      </c>
      <c r="Q101" s="2">
        <f t="shared" si="10"/>
        <v>204.92861662894563</v>
      </c>
      <c r="R101" s="17" t="e">
        <f>IF(P101&lt;=Dynamisk!$F$51,Data_kronologisk!P101,#N/A)</f>
        <v>#N/A</v>
      </c>
      <c r="S101" s="22" t="e">
        <f>IF(AND(P101&gt;=Dynamisk!$F$51,P101&lt;=Dynamisk!$F$50),P101,#N/A)</f>
        <v>#N/A</v>
      </c>
      <c r="T101" s="22">
        <f>IF(AND(P101&gt;=Dynamisk!$F$50,P101&lt;=Dynamisk!$F$49),P101,#N/A)</f>
        <v>170.68204128647986</v>
      </c>
      <c r="U101" s="23" t="e">
        <f>IF(P101&gt;=Dynamisk!$F$49,P101,#N/A)</f>
        <v>#N/A</v>
      </c>
      <c r="V101" s="17">
        <f>IF(Q101&gt;=Dynamisk!$F$41,Dynamisk!$F$41,Q101)</f>
        <v>74.703333321584452</v>
      </c>
      <c r="W101" s="22">
        <f>(IF(AND(Q101&gt;=Dynamisk!$F$41,Q101&lt;=Dynamisk!$F$40),Q101,(IF(Q101&gt;Dynamisk!$F$40,Dynamisk!$F$40,#N/A))))-V101</f>
        <v>112.05499998237669</v>
      </c>
      <c r="X101" s="22">
        <f>(IF(AND(Q101&gt;=Dynamisk!$F$40,Q101&lt;=Dynamisk!$F$39),Q101,(IF(Q101&gt;Dynamisk!$F$39,Dynamisk!$F$39,#N/A))))-W101-V101</f>
        <v>18.170283324984496</v>
      </c>
      <c r="Y101" s="23" t="e">
        <f>(IF(AND(Q101&gt;=Dynamisk!$F$39,Q101&lt;=Dynamisk!$F$38),Q101,(IF(Q101&gt;Dynamisk!$F$38,Dynamisk!$F$38,#N/A))))-W101-V101-X101</f>
        <v>#N/A</v>
      </c>
      <c r="Z101" t="e">
        <f>IF(OR(Data_sæsontarif!D101=Dynamisk!$E$76,Data_sæsontarif!D101=Dynamisk!$E$77,Data_sæsontarif!D101=Dynamisk!$E$78,Data_sæsontarif!D101=Dynamisk!$E$79),Data_sæsontarif!M101,#N/A)</f>
        <v>#N/A</v>
      </c>
      <c r="AA101">
        <f>IF(OR(Data_sæsontarif!D101=Dynamisk!$E$72,Data_sæsontarif!D101=Dynamisk!$E$73,Data_sæsontarif!D101=Dynamisk!$E$74,Data_sæsontarif!D101=Dynamisk!$E$75),Data_sæsontarif!M101,#N/A)</f>
        <v>170.68204128647986</v>
      </c>
      <c r="AB101" t="e">
        <f>IF(OR(Data_sæsontarif!D101=Dynamisk!$E$68,Data_sæsontarif!D101=Dynamisk!$E$69,Data_sæsontarif!D101=Dynamisk!$E$70,Data_sæsontarif!D101=Dynamisk!$E$71),Data_sæsontarif!M101,#N/A)</f>
        <v>#N/A</v>
      </c>
    </row>
    <row r="102" spans="1:28" x14ac:dyDescent="0.15">
      <c r="A102">
        <v>96</v>
      </c>
      <c r="B102">
        <v>96</v>
      </c>
      <c r="C102" t="s">
        <v>151</v>
      </c>
      <c r="D102" t="str">
        <f t="shared" si="11"/>
        <v>04</v>
      </c>
      <c r="E102" s="1">
        <v>6.7583333333333337</v>
      </c>
      <c r="F102" s="2">
        <f t="shared" si="6"/>
        <v>10.241666666666667</v>
      </c>
      <c r="G102" s="1">
        <f>Dynamisk!$C$14</f>
        <v>27.397260273972602</v>
      </c>
      <c r="H102" s="1">
        <f t="shared" si="7"/>
        <v>1.1415525114155252</v>
      </c>
      <c r="I102" s="2">
        <f>Dynamisk!$C$15</f>
        <v>34.246575342465754</v>
      </c>
      <c r="J102" s="2">
        <f>F102/$F$4*Dynamisk!$C$16</f>
        <v>123.40364111028133</v>
      </c>
      <c r="K102" s="2">
        <f t="shared" si="8"/>
        <v>5.1418183795950556</v>
      </c>
      <c r="L102" s="2">
        <f>F102/$F$4*Dynamisk!$C$17</f>
        <v>154.25455138785165</v>
      </c>
      <c r="M102" s="2">
        <f>(F102/$F$4)*Dynamisk!$C$16+G102</f>
        <v>150.80090138425393</v>
      </c>
      <c r="N102" s="2">
        <f>Dynamisk!$C$20/365</f>
        <v>34.246575342465754</v>
      </c>
      <c r="O102" s="2">
        <f t="shared" si="9"/>
        <v>1.4269406392694064</v>
      </c>
      <c r="P102" s="2">
        <f>(F102/$F$4)*Dynamisk!$C$16+G102</f>
        <v>150.80090138425393</v>
      </c>
      <c r="Q102" s="2">
        <f t="shared" si="10"/>
        <v>185.04747672671968</v>
      </c>
      <c r="R102" s="17" t="e">
        <f>IF(P102&lt;=Dynamisk!$F$51,Data_kronologisk!P102,#N/A)</f>
        <v>#N/A</v>
      </c>
      <c r="S102" s="22">
        <f>IF(AND(P102&gt;=Dynamisk!$F$51,P102&lt;=Dynamisk!$F$50),P102,#N/A)</f>
        <v>150.80090138425393</v>
      </c>
      <c r="T102" s="22" t="e">
        <f>IF(AND(P102&gt;=Dynamisk!$F$50,P102&lt;=Dynamisk!$F$49),P102,#N/A)</f>
        <v>#N/A</v>
      </c>
      <c r="U102" s="23" t="e">
        <f>IF(P102&gt;=Dynamisk!$F$49,P102,#N/A)</f>
        <v>#N/A</v>
      </c>
      <c r="V102" s="17">
        <f>IF(Q102&gt;=Dynamisk!$F$41,Dynamisk!$F$41,Q102)</f>
        <v>74.703333321584452</v>
      </c>
      <c r="W102" s="22">
        <f>(IF(AND(Q102&gt;=Dynamisk!$F$41,Q102&lt;=Dynamisk!$F$40),Q102,(IF(Q102&gt;Dynamisk!$F$40,Dynamisk!$F$40,#N/A))))-V102</f>
        <v>110.34414340513523</v>
      </c>
      <c r="X102" s="22" t="e">
        <f>(IF(AND(Q102&gt;=Dynamisk!$F$40,Q102&lt;=Dynamisk!$F$39),Q102,(IF(Q102&gt;Dynamisk!$F$39,Dynamisk!$F$39,#N/A))))-W102-V102</f>
        <v>#N/A</v>
      </c>
      <c r="Y102" s="23" t="e">
        <f>(IF(AND(Q102&gt;=Dynamisk!$F$39,Q102&lt;=Dynamisk!$F$38),Q102,(IF(Q102&gt;Dynamisk!$F$38,Dynamisk!$F$38,#N/A))))-W102-V102-X102</f>
        <v>#N/A</v>
      </c>
      <c r="Z102" t="e">
        <f>IF(OR(Data_sæsontarif!D102=Dynamisk!$E$76,Data_sæsontarif!D102=Dynamisk!$E$77,Data_sæsontarif!D102=Dynamisk!$E$78,Data_sæsontarif!D102=Dynamisk!$E$79),Data_sæsontarif!M102,#N/A)</f>
        <v>#N/A</v>
      </c>
      <c r="AA102">
        <f>IF(OR(Data_sæsontarif!D102=Dynamisk!$E$72,Data_sæsontarif!D102=Dynamisk!$E$73,Data_sæsontarif!D102=Dynamisk!$E$74,Data_sæsontarif!D102=Dynamisk!$E$75),Data_sæsontarif!M102,#N/A)</f>
        <v>150.80090138425393</v>
      </c>
      <c r="AB102" t="e">
        <f>IF(OR(Data_sæsontarif!D102=Dynamisk!$E$68,Data_sæsontarif!D102=Dynamisk!$E$69,Data_sæsontarif!D102=Dynamisk!$E$70,Data_sæsontarif!D102=Dynamisk!$E$71),Data_sæsontarif!M102,#N/A)</f>
        <v>#N/A</v>
      </c>
    </row>
    <row r="103" spans="1:28" x14ac:dyDescent="0.15">
      <c r="A103">
        <v>97</v>
      </c>
      <c r="B103">
        <v>97</v>
      </c>
      <c r="C103" t="s">
        <v>152</v>
      </c>
      <c r="D103" t="str">
        <f t="shared" si="11"/>
        <v>04</v>
      </c>
      <c r="E103" s="1">
        <v>7.6000000000000005</v>
      </c>
      <c r="F103" s="2">
        <f t="shared" si="6"/>
        <v>9.3999999999999986</v>
      </c>
      <c r="G103" s="1">
        <f>Dynamisk!$C$14</f>
        <v>27.397260273972602</v>
      </c>
      <c r="H103" s="1">
        <f t="shared" si="7"/>
        <v>1.1415525114155252</v>
      </c>
      <c r="I103" s="2">
        <f>Dynamisk!$C$15</f>
        <v>34.246575342465754</v>
      </c>
      <c r="J103" s="2">
        <f>F103/$F$4*Dynamisk!$C$16</f>
        <v>113.26225156419635</v>
      </c>
      <c r="K103" s="2">
        <f t="shared" si="8"/>
        <v>4.7192604818415145</v>
      </c>
      <c r="L103" s="2">
        <f>F103/$F$4*Dynamisk!$C$17</f>
        <v>141.57781445524543</v>
      </c>
      <c r="M103" s="2">
        <f>(F103/$F$4)*Dynamisk!$C$16+G103</f>
        <v>140.65951183816895</v>
      </c>
      <c r="N103" s="2">
        <f>Dynamisk!$C$20/365</f>
        <v>34.246575342465754</v>
      </c>
      <c r="O103" s="2">
        <f t="shared" si="9"/>
        <v>1.4269406392694064</v>
      </c>
      <c r="P103" s="2">
        <f>(F103/$F$4)*Dynamisk!$C$16+G103</f>
        <v>140.65951183816895</v>
      </c>
      <c r="Q103" s="2">
        <f t="shared" si="10"/>
        <v>174.9060871806347</v>
      </c>
      <c r="R103" s="17" t="e">
        <f>IF(P103&lt;=Dynamisk!$F$51,Data_kronologisk!P103,#N/A)</f>
        <v>#N/A</v>
      </c>
      <c r="S103" s="22">
        <f>IF(AND(P103&gt;=Dynamisk!$F$51,P103&lt;=Dynamisk!$F$50),P103,#N/A)</f>
        <v>140.65951183816895</v>
      </c>
      <c r="T103" s="22" t="e">
        <f>IF(AND(P103&gt;=Dynamisk!$F$50,P103&lt;=Dynamisk!$F$49),P103,#N/A)</f>
        <v>#N/A</v>
      </c>
      <c r="U103" s="23" t="e">
        <f>IF(P103&gt;=Dynamisk!$F$49,P103,#N/A)</f>
        <v>#N/A</v>
      </c>
      <c r="V103" s="17">
        <f>IF(Q103&gt;=Dynamisk!$F$41,Dynamisk!$F$41,Q103)</f>
        <v>74.703333321584452</v>
      </c>
      <c r="W103" s="22">
        <f>(IF(AND(Q103&gt;=Dynamisk!$F$41,Q103&lt;=Dynamisk!$F$40),Q103,(IF(Q103&gt;Dynamisk!$F$40,Dynamisk!$F$40,#N/A))))-V103</f>
        <v>100.20275385905025</v>
      </c>
      <c r="X103" s="22" t="e">
        <f>(IF(AND(Q103&gt;=Dynamisk!$F$40,Q103&lt;=Dynamisk!$F$39),Q103,(IF(Q103&gt;Dynamisk!$F$39,Dynamisk!$F$39,#N/A))))-W103-V103</f>
        <v>#N/A</v>
      </c>
      <c r="Y103" s="23" t="e">
        <f>(IF(AND(Q103&gt;=Dynamisk!$F$39,Q103&lt;=Dynamisk!$F$38),Q103,(IF(Q103&gt;Dynamisk!$F$38,Dynamisk!$F$38,#N/A))))-W103-V103-X103</f>
        <v>#N/A</v>
      </c>
      <c r="Z103" t="e">
        <f>IF(OR(Data_sæsontarif!D103=Dynamisk!$E$76,Data_sæsontarif!D103=Dynamisk!$E$77,Data_sæsontarif!D103=Dynamisk!$E$78,Data_sæsontarif!D103=Dynamisk!$E$79),Data_sæsontarif!M103,#N/A)</f>
        <v>#N/A</v>
      </c>
      <c r="AA103">
        <f>IF(OR(Data_sæsontarif!D103=Dynamisk!$E$72,Data_sæsontarif!D103=Dynamisk!$E$73,Data_sæsontarif!D103=Dynamisk!$E$74,Data_sæsontarif!D103=Dynamisk!$E$75),Data_sæsontarif!M103,#N/A)</f>
        <v>140.65951183816895</v>
      </c>
      <c r="AB103" t="e">
        <f>IF(OR(Data_sæsontarif!D103=Dynamisk!$E$68,Data_sæsontarif!D103=Dynamisk!$E$69,Data_sæsontarif!D103=Dynamisk!$E$70,Data_sæsontarif!D103=Dynamisk!$E$71),Data_sæsontarif!M103,#N/A)</f>
        <v>#N/A</v>
      </c>
    </row>
    <row r="104" spans="1:28" x14ac:dyDescent="0.15">
      <c r="A104">
        <v>98</v>
      </c>
      <c r="B104">
        <v>98</v>
      </c>
      <c r="C104" t="s">
        <v>153</v>
      </c>
      <c r="D104" t="str">
        <f t="shared" si="11"/>
        <v>04</v>
      </c>
      <c r="E104" s="1">
        <v>7.5708333333333329</v>
      </c>
      <c r="F104" s="2">
        <f t="shared" si="6"/>
        <v>9.4291666666666671</v>
      </c>
      <c r="G104" s="1">
        <f>Dynamisk!$C$14</f>
        <v>27.397260273972602</v>
      </c>
      <c r="H104" s="1">
        <f t="shared" si="7"/>
        <v>1.1415525114155252</v>
      </c>
      <c r="I104" s="2">
        <f>Dynamisk!$C$15</f>
        <v>34.246575342465754</v>
      </c>
      <c r="J104" s="2">
        <f>F104/$F$4*Dynamisk!$C$16</f>
        <v>113.61368585539734</v>
      </c>
      <c r="K104" s="2">
        <f t="shared" si="8"/>
        <v>4.7339035773082223</v>
      </c>
      <c r="L104" s="2">
        <f>F104/$F$4*Dynamisk!$C$17</f>
        <v>142.01710731924666</v>
      </c>
      <c r="M104" s="2">
        <f>(F104/$F$4)*Dynamisk!$C$16+G104</f>
        <v>141.01094612936993</v>
      </c>
      <c r="N104" s="2">
        <f>Dynamisk!$C$20/365</f>
        <v>34.246575342465754</v>
      </c>
      <c r="O104" s="2">
        <f t="shared" si="9"/>
        <v>1.4269406392694064</v>
      </c>
      <c r="P104" s="2">
        <f>(F104/$F$4)*Dynamisk!$C$16+G104</f>
        <v>141.01094612936993</v>
      </c>
      <c r="Q104" s="2">
        <f t="shared" si="10"/>
        <v>175.25752147183567</v>
      </c>
      <c r="R104" s="17" t="e">
        <f>IF(P104&lt;=Dynamisk!$F$51,Data_kronologisk!P104,#N/A)</f>
        <v>#N/A</v>
      </c>
      <c r="S104" s="22">
        <f>IF(AND(P104&gt;=Dynamisk!$F$51,P104&lt;=Dynamisk!$F$50),P104,#N/A)</f>
        <v>141.01094612936993</v>
      </c>
      <c r="T104" s="22" t="e">
        <f>IF(AND(P104&gt;=Dynamisk!$F$50,P104&lt;=Dynamisk!$F$49),P104,#N/A)</f>
        <v>#N/A</v>
      </c>
      <c r="U104" s="23" t="e">
        <f>IF(P104&gt;=Dynamisk!$F$49,P104,#N/A)</f>
        <v>#N/A</v>
      </c>
      <c r="V104" s="17">
        <f>IF(Q104&gt;=Dynamisk!$F$41,Dynamisk!$F$41,Q104)</f>
        <v>74.703333321584452</v>
      </c>
      <c r="W104" s="22">
        <f>(IF(AND(Q104&gt;=Dynamisk!$F$41,Q104&lt;=Dynamisk!$F$40),Q104,(IF(Q104&gt;Dynamisk!$F$40,Dynamisk!$F$40,#N/A))))-V104</f>
        <v>100.55418815025122</v>
      </c>
      <c r="X104" s="22" t="e">
        <f>(IF(AND(Q104&gt;=Dynamisk!$F$40,Q104&lt;=Dynamisk!$F$39),Q104,(IF(Q104&gt;Dynamisk!$F$39,Dynamisk!$F$39,#N/A))))-W104-V104</f>
        <v>#N/A</v>
      </c>
      <c r="Y104" s="23" t="e">
        <f>(IF(AND(Q104&gt;=Dynamisk!$F$39,Q104&lt;=Dynamisk!$F$38),Q104,(IF(Q104&gt;Dynamisk!$F$38,Dynamisk!$F$38,#N/A))))-W104-V104-X104</f>
        <v>#N/A</v>
      </c>
      <c r="Z104" t="e">
        <f>IF(OR(Data_sæsontarif!D104=Dynamisk!$E$76,Data_sæsontarif!D104=Dynamisk!$E$77,Data_sæsontarif!D104=Dynamisk!$E$78,Data_sæsontarif!D104=Dynamisk!$E$79),Data_sæsontarif!M104,#N/A)</f>
        <v>#N/A</v>
      </c>
      <c r="AA104">
        <f>IF(OR(Data_sæsontarif!D104=Dynamisk!$E$72,Data_sæsontarif!D104=Dynamisk!$E$73,Data_sæsontarif!D104=Dynamisk!$E$74,Data_sæsontarif!D104=Dynamisk!$E$75),Data_sæsontarif!M104,#N/A)</f>
        <v>141.01094612936993</v>
      </c>
      <c r="AB104" t="e">
        <f>IF(OR(Data_sæsontarif!D104=Dynamisk!$E$68,Data_sæsontarif!D104=Dynamisk!$E$69,Data_sæsontarif!D104=Dynamisk!$E$70,Data_sæsontarif!D104=Dynamisk!$E$71),Data_sæsontarif!M104,#N/A)</f>
        <v>#N/A</v>
      </c>
    </row>
    <row r="105" spans="1:28" x14ac:dyDescent="0.15">
      <c r="A105">
        <v>99</v>
      </c>
      <c r="B105">
        <v>99</v>
      </c>
      <c r="C105" t="s">
        <v>154</v>
      </c>
      <c r="D105" t="str">
        <f t="shared" si="11"/>
        <v>04</v>
      </c>
      <c r="E105" s="1">
        <v>7.195833333333332</v>
      </c>
      <c r="F105" s="2">
        <f t="shared" si="6"/>
        <v>9.8041666666666671</v>
      </c>
      <c r="G105" s="1">
        <f>Dynamisk!$C$14</f>
        <v>27.397260273972602</v>
      </c>
      <c r="H105" s="1">
        <f t="shared" si="7"/>
        <v>1.1415525114155252</v>
      </c>
      <c r="I105" s="2">
        <f>Dynamisk!$C$15</f>
        <v>34.246575342465754</v>
      </c>
      <c r="J105" s="2">
        <f>F105/$F$4*Dynamisk!$C$16</f>
        <v>118.13212674226686</v>
      </c>
      <c r="K105" s="2">
        <f t="shared" si="8"/>
        <v>4.9221719475944523</v>
      </c>
      <c r="L105" s="2">
        <f>F105/$F$4*Dynamisk!$C$17</f>
        <v>147.66515842783357</v>
      </c>
      <c r="M105" s="2">
        <f>(F105/$F$4)*Dynamisk!$C$16+G105</f>
        <v>145.52938701623947</v>
      </c>
      <c r="N105" s="2">
        <f>Dynamisk!$C$20/365</f>
        <v>34.246575342465754</v>
      </c>
      <c r="O105" s="2">
        <f t="shared" si="9"/>
        <v>1.4269406392694064</v>
      </c>
      <c r="P105" s="2">
        <f>(F105/$F$4)*Dynamisk!$C$16+G105</f>
        <v>145.52938701623947</v>
      </c>
      <c r="Q105" s="2">
        <f t="shared" si="10"/>
        <v>179.77596235870521</v>
      </c>
      <c r="R105" s="17" t="e">
        <f>IF(P105&lt;=Dynamisk!$F$51,Data_kronologisk!P105,#N/A)</f>
        <v>#N/A</v>
      </c>
      <c r="S105" s="22">
        <f>IF(AND(P105&gt;=Dynamisk!$F$51,P105&lt;=Dynamisk!$F$50),P105,#N/A)</f>
        <v>145.52938701623947</v>
      </c>
      <c r="T105" s="22" t="e">
        <f>IF(AND(P105&gt;=Dynamisk!$F$50,P105&lt;=Dynamisk!$F$49),P105,#N/A)</f>
        <v>#N/A</v>
      </c>
      <c r="U105" s="23" t="e">
        <f>IF(P105&gt;=Dynamisk!$F$49,P105,#N/A)</f>
        <v>#N/A</v>
      </c>
      <c r="V105" s="17">
        <f>IF(Q105&gt;=Dynamisk!$F$41,Dynamisk!$F$41,Q105)</f>
        <v>74.703333321584452</v>
      </c>
      <c r="W105" s="22">
        <f>(IF(AND(Q105&gt;=Dynamisk!$F$41,Q105&lt;=Dynamisk!$F$40),Q105,(IF(Q105&gt;Dynamisk!$F$40,Dynamisk!$F$40,#N/A))))-V105</f>
        <v>105.07262903712076</v>
      </c>
      <c r="X105" s="22" t="e">
        <f>(IF(AND(Q105&gt;=Dynamisk!$F$40,Q105&lt;=Dynamisk!$F$39),Q105,(IF(Q105&gt;Dynamisk!$F$39,Dynamisk!$F$39,#N/A))))-W105-V105</f>
        <v>#N/A</v>
      </c>
      <c r="Y105" s="23" t="e">
        <f>(IF(AND(Q105&gt;=Dynamisk!$F$39,Q105&lt;=Dynamisk!$F$38),Q105,(IF(Q105&gt;Dynamisk!$F$38,Dynamisk!$F$38,#N/A))))-W105-V105-X105</f>
        <v>#N/A</v>
      </c>
      <c r="Z105" t="e">
        <f>IF(OR(Data_sæsontarif!D105=Dynamisk!$E$76,Data_sæsontarif!D105=Dynamisk!$E$77,Data_sæsontarif!D105=Dynamisk!$E$78,Data_sæsontarif!D105=Dynamisk!$E$79),Data_sæsontarif!M105,#N/A)</f>
        <v>#N/A</v>
      </c>
      <c r="AA105">
        <f>IF(OR(Data_sæsontarif!D105=Dynamisk!$E$72,Data_sæsontarif!D105=Dynamisk!$E$73,Data_sæsontarif!D105=Dynamisk!$E$74,Data_sæsontarif!D105=Dynamisk!$E$75),Data_sæsontarif!M105,#N/A)</f>
        <v>145.52938701623947</v>
      </c>
      <c r="AB105" t="e">
        <f>IF(OR(Data_sæsontarif!D105=Dynamisk!$E$68,Data_sæsontarif!D105=Dynamisk!$E$69,Data_sæsontarif!D105=Dynamisk!$E$70,Data_sæsontarif!D105=Dynamisk!$E$71),Data_sæsontarif!M105,#N/A)</f>
        <v>#N/A</v>
      </c>
    </row>
    <row r="106" spans="1:28" x14ac:dyDescent="0.15">
      <c r="A106">
        <v>100</v>
      </c>
      <c r="B106">
        <v>100</v>
      </c>
      <c r="C106" t="s">
        <v>155</v>
      </c>
      <c r="D106" t="str">
        <f t="shared" si="11"/>
        <v>04</v>
      </c>
      <c r="E106" s="1">
        <v>6.166666666666667</v>
      </c>
      <c r="F106" s="2">
        <f t="shared" si="6"/>
        <v>10.833333333333332</v>
      </c>
      <c r="G106" s="1">
        <f>Dynamisk!$C$14</f>
        <v>27.397260273972602</v>
      </c>
      <c r="H106" s="1">
        <f t="shared" si="7"/>
        <v>1.1415525114155252</v>
      </c>
      <c r="I106" s="2">
        <f>Dynamisk!$C$15</f>
        <v>34.246575342465754</v>
      </c>
      <c r="J106" s="2">
        <f>F106/$F$4*Dynamisk!$C$16</f>
        <v>130.53273673178657</v>
      </c>
      <c r="K106" s="2">
        <f t="shared" si="8"/>
        <v>5.4388640304911071</v>
      </c>
      <c r="L106" s="2">
        <f>F106/$F$4*Dynamisk!$C$17</f>
        <v>163.16592091473322</v>
      </c>
      <c r="M106" s="2">
        <f>(F106/$F$4)*Dynamisk!$C$16+G106</f>
        <v>157.92999700575916</v>
      </c>
      <c r="N106" s="2">
        <f>Dynamisk!$C$20/365</f>
        <v>34.246575342465754</v>
      </c>
      <c r="O106" s="2">
        <f t="shared" si="9"/>
        <v>1.4269406392694064</v>
      </c>
      <c r="P106" s="2">
        <f>(F106/$F$4)*Dynamisk!$C$16+G106</f>
        <v>157.92999700575916</v>
      </c>
      <c r="Q106" s="2">
        <f t="shared" si="10"/>
        <v>192.17657234822491</v>
      </c>
      <c r="R106" s="17" t="e">
        <f>IF(P106&lt;=Dynamisk!$F$51,Data_kronologisk!P106,#N/A)</f>
        <v>#N/A</v>
      </c>
      <c r="S106" s="22">
        <f>IF(AND(P106&gt;=Dynamisk!$F$51,P106&lt;=Dynamisk!$F$50),P106,#N/A)</f>
        <v>157.92999700575916</v>
      </c>
      <c r="T106" s="22" t="e">
        <f>IF(AND(P106&gt;=Dynamisk!$F$50,P106&lt;=Dynamisk!$F$49),P106,#N/A)</f>
        <v>#N/A</v>
      </c>
      <c r="U106" s="23" t="e">
        <f>IF(P106&gt;=Dynamisk!$F$49,P106,#N/A)</f>
        <v>#N/A</v>
      </c>
      <c r="V106" s="17">
        <f>IF(Q106&gt;=Dynamisk!$F$41,Dynamisk!$F$41,Q106)</f>
        <v>74.703333321584452</v>
      </c>
      <c r="W106" s="22">
        <f>(IF(AND(Q106&gt;=Dynamisk!$F$41,Q106&lt;=Dynamisk!$F$40),Q106,(IF(Q106&gt;Dynamisk!$F$40,Dynamisk!$F$40,#N/A))))-V106</f>
        <v>112.05499998237669</v>
      </c>
      <c r="X106" s="22">
        <f>(IF(AND(Q106&gt;=Dynamisk!$F$40,Q106&lt;=Dynamisk!$F$39),Q106,(IF(Q106&gt;Dynamisk!$F$39,Dynamisk!$F$39,#N/A))))-W106-V106</f>
        <v>5.4182390442637711</v>
      </c>
      <c r="Y106" s="23" t="e">
        <f>(IF(AND(Q106&gt;=Dynamisk!$F$39,Q106&lt;=Dynamisk!$F$38),Q106,(IF(Q106&gt;Dynamisk!$F$38,Dynamisk!$F$38,#N/A))))-W106-V106-X106</f>
        <v>#N/A</v>
      </c>
      <c r="Z106" t="e">
        <f>IF(OR(Data_sæsontarif!D106=Dynamisk!$E$76,Data_sæsontarif!D106=Dynamisk!$E$77,Data_sæsontarif!D106=Dynamisk!$E$78,Data_sæsontarif!D106=Dynamisk!$E$79),Data_sæsontarif!M106,#N/A)</f>
        <v>#N/A</v>
      </c>
      <c r="AA106">
        <f>IF(OR(Data_sæsontarif!D106=Dynamisk!$E$72,Data_sæsontarif!D106=Dynamisk!$E$73,Data_sæsontarif!D106=Dynamisk!$E$74,Data_sæsontarif!D106=Dynamisk!$E$75),Data_sæsontarif!M106,#N/A)</f>
        <v>157.92999700575916</v>
      </c>
      <c r="AB106" t="e">
        <f>IF(OR(Data_sæsontarif!D106=Dynamisk!$E$68,Data_sæsontarif!D106=Dynamisk!$E$69,Data_sæsontarif!D106=Dynamisk!$E$70,Data_sæsontarif!D106=Dynamisk!$E$71),Data_sæsontarif!M106,#N/A)</f>
        <v>#N/A</v>
      </c>
    </row>
    <row r="107" spans="1:28" x14ac:dyDescent="0.15">
      <c r="A107">
        <v>101</v>
      </c>
      <c r="B107">
        <v>101</v>
      </c>
      <c r="C107" t="s">
        <v>156</v>
      </c>
      <c r="D107" t="str">
        <f t="shared" si="11"/>
        <v>04</v>
      </c>
      <c r="E107" s="1">
        <v>7.4958333333333327</v>
      </c>
      <c r="F107" s="2">
        <f t="shared" si="6"/>
        <v>9.5041666666666664</v>
      </c>
      <c r="G107" s="1">
        <f>Dynamisk!$C$14</f>
        <v>27.397260273972602</v>
      </c>
      <c r="H107" s="1">
        <f t="shared" si="7"/>
        <v>1.1415525114155252</v>
      </c>
      <c r="I107" s="2">
        <f>Dynamisk!$C$15</f>
        <v>34.246575342465754</v>
      </c>
      <c r="J107" s="2">
        <f>F107/$F$4*Dynamisk!$C$16</f>
        <v>114.51737403277123</v>
      </c>
      <c r="K107" s="2">
        <f t="shared" si="8"/>
        <v>4.7715572513654676</v>
      </c>
      <c r="L107" s="2">
        <f>F107/$F$4*Dynamisk!$C$17</f>
        <v>143.14671754096403</v>
      </c>
      <c r="M107" s="2">
        <f>(F107/$F$4)*Dynamisk!$C$16+G107</f>
        <v>141.91463430674384</v>
      </c>
      <c r="N107" s="2">
        <f>Dynamisk!$C$20/365</f>
        <v>34.246575342465754</v>
      </c>
      <c r="O107" s="2">
        <f t="shared" si="9"/>
        <v>1.4269406392694064</v>
      </c>
      <c r="P107" s="2">
        <f>(F107/$F$4)*Dynamisk!$C$16+G107</f>
        <v>141.91463430674384</v>
      </c>
      <c r="Q107" s="2">
        <f t="shared" si="10"/>
        <v>176.16120964920958</v>
      </c>
      <c r="R107" s="17" t="e">
        <f>IF(P107&lt;=Dynamisk!$F$51,Data_kronologisk!P107,#N/A)</f>
        <v>#N/A</v>
      </c>
      <c r="S107" s="22">
        <f>IF(AND(P107&gt;=Dynamisk!$F$51,P107&lt;=Dynamisk!$F$50),P107,#N/A)</f>
        <v>141.91463430674384</v>
      </c>
      <c r="T107" s="22" t="e">
        <f>IF(AND(P107&gt;=Dynamisk!$F$50,P107&lt;=Dynamisk!$F$49),P107,#N/A)</f>
        <v>#N/A</v>
      </c>
      <c r="U107" s="23" t="e">
        <f>IF(P107&gt;=Dynamisk!$F$49,P107,#N/A)</f>
        <v>#N/A</v>
      </c>
      <c r="V107" s="17">
        <f>IF(Q107&gt;=Dynamisk!$F$41,Dynamisk!$F$41,Q107)</f>
        <v>74.703333321584452</v>
      </c>
      <c r="W107" s="22">
        <f>(IF(AND(Q107&gt;=Dynamisk!$F$41,Q107&lt;=Dynamisk!$F$40),Q107,(IF(Q107&gt;Dynamisk!$F$40,Dynamisk!$F$40,#N/A))))-V107</f>
        <v>101.45787632762513</v>
      </c>
      <c r="X107" s="22" t="e">
        <f>(IF(AND(Q107&gt;=Dynamisk!$F$40,Q107&lt;=Dynamisk!$F$39),Q107,(IF(Q107&gt;Dynamisk!$F$39,Dynamisk!$F$39,#N/A))))-W107-V107</f>
        <v>#N/A</v>
      </c>
      <c r="Y107" s="23" t="e">
        <f>(IF(AND(Q107&gt;=Dynamisk!$F$39,Q107&lt;=Dynamisk!$F$38),Q107,(IF(Q107&gt;Dynamisk!$F$38,Dynamisk!$F$38,#N/A))))-W107-V107-X107</f>
        <v>#N/A</v>
      </c>
      <c r="Z107" t="e">
        <f>IF(OR(Data_sæsontarif!D107=Dynamisk!$E$76,Data_sæsontarif!D107=Dynamisk!$E$77,Data_sæsontarif!D107=Dynamisk!$E$78,Data_sæsontarif!D107=Dynamisk!$E$79),Data_sæsontarif!M107,#N/A)</f>
        <v>#N/A</v>
      </c>
      <c r="AA107">
        <f>IF(OR(Data_sæsontarif!D107=Dynamisk!$E$72,Data_sæsontarif!D107=Dynamisk!$E$73,Data_sæsontarif!D107=Dynamisk!$E$74,Data_sæsontarif!D107=Dynamisk!$E$75),Data_sæsontarif!M107,#N/A)</f>
        <v>141.91463430674384</v>
      </c>
      <c r="AB107" t="e">
        <f>IF(OR(Data_sæsontarif!D107=Dynamisk!$E$68,Data_sæsontarif!D107=Dynamisk!$E$69,Data_sæsontarif!D107=Dynamisk!$E$70,Data_sæsontarif!D107=Dynamisk!$E$71),Data_sæsontarif!M107,#N/A)</f>
        <v>#N/A</v>
      </c>
    </row>
    <row r="108" spans="1:28" x14ac:dyDescent="0.15">
      <c r="A108">
        <v>102</v>
      </c>
      <c r="B108">
        <v>102</v>
      </c>
      <c r="C108" t="s">
        <v>157</v>
      </c>
      <c r="D108" t="str">
        <f t="shared" si="11"/>
        <v>04</v>
      </c>
      <c r="E108" s="1">
        <v>6.875</v>
      </c>
      <c r="F108" s="2">
        <f t="shared" si="6"/>
        <v>10.125</v>
      </c>
      <c r="G108" s="1">
        <f>Dynamisk!$C$14</f>
        <v>27.397260273972602</v>
      </c>
      <c r="H108" s="1">
        <f t="shared" si="7"/>
        <v>1.1415525114155252</v>
      </c>
      <c r="I108" s="2">
        <f>Dynamisk!$C$15</f>
        <v>34.246575342465754</v>
      </c>
      <c r="J108" s="2">
        <f>F108/$F$4*Dynamisk!$C$16</f>
        <v>121.99790394547747</v>
      </c>
      <c r="K108" s="2">
        <f t="shared" si="8"/>
        <v>5.0832459977282278</v>
      </c>
      <c r="L108" s="2">
        <f>F108/$F$4*Dynamisk!$C$17</f>
        <v>152.49737993184684</v>
      </c>
      <c r="M108" s="2">
        <f>(F108/$F$4)*Dynamisk!$C$16+G108</f>
        <v>149.39516421945007</v>
      </c>
      <c r="N108" s="2">
        <f>Dynamisk!$C$20/365</f>
        <v>34.246575342465754</v>
      </c>
      <c r="O108" s="2">
        <f t="shared" si="9"/>
        <v>1.4269406392694064</v>
      </c>
      <c r="P108" s="2">
        <f>(F108/$F$4)*Dynamisk!$C$16+G108</f>
        <v>149.39516421945007</v>
      </c>
      <c r="Q108" s="2">
        <f t="shared" si="10"/>
        <v>183.64173956191581</v>
      </c>
      <c r="R108" s="17" t="e">
        <f>IF(P108&lt;=Dynamisk!$F$51,Data_kronologisk!P108,#N/A)</f>
        <v>#N/A</v>
      </c>
      <c r="S108" s="22">
        <f>IF(AND(P108&gt;=Dynamisk!$F$51,P108&lt;=Dynamisk!$F$50),P108,#N/A)</f>
        <v>149.39516421945007</v>
      </c>
      <c r="T108" s="22" t="e">
        <f>IF(AND(P108&gt;=Dynamisk!$F$50,P108&lt;=Dynamisk!$F$49),P108,#N/A)</f>
        <v>#N/A</v>
      </c>
      <c r="U108" s="23" t="e">
        <f>IF(P108&gt;=Dynamisk!$F$49,P108,#N/A)</f>
        <v>#N/A</v>
      </c>
      <c r="V108" s="17">
        <f>IF(Q108&gt;=Dynamisk!$F$41,Dynamisk!$F$41,Q108)</f>
        <v>74.703333321584452</v>
      </c>
      <c r="W108" s="22">
        <f>(IF(AND(Q108&gt;=Dynamisk!$F$41,Q108&lt;=Dynamisk!$F$40),Q108,(IF(Q108&gt;Dynamisk!$F$40,Dynamisk!$F$40,#N/A))))-V108</f>
        <v>108.93840624033136</v>
      </c>
      <c r="X108" s="22" t="e">
        <f>(IF(AND(Q108&gt;=Dynamisk!$F$40,Q108&lt;=Dynamisk!$F$39),Q108,(IF(Q108&gt;Dynamisk!$F$39,Dynamisk!$F$39,#N/A))))-W108-V108</f>
        <v>#N/A</v>
      </c>
      <c r="Y108" s="23" t="e">
        <f>(IF(AND(Q108&gt;=Dynamisk!$F$39,Q108&lt;=Dynamisk!$F$38),Q108,(IF(Q108&gt;Dynamisk!$F$38,Dynamisk!$F$38,#N/A))))-W108-V108-X108</f>
        <v>#N/A</v>
      </c>
      <c r="Z108" t="e">
        <f>IF(OR(Data_sæsontarif!D108=Dynamisk!$E$76,Data_sæsontarif!D108=Dynamisk!$E$77,Data_sæsontarif!D108=Dynamisk!$E$78,Data_sæsontarif!D108=Dynamisk!$E$79),Data_sæsontarif!M108,#N/A)</f>
        <v>#N/A</v>
      </c>
      <c r="AA108">
        <f>IF(OR(Data_sæsontarif!D108=Dynamisk!$E$72,Data_sæsontarif!D108=Dynamisk!$E$73,Data_sæsontarif!D108=Dynamisk!$E$74,Data_sæsontarif!D108=Dynamisk!$E$75),Data_sæsontarif!M108,#N/A)</f>
        <v>149.39516421945007</v>
      </c>
      <c r="AB108" t="e">
        <f>IF(OR(Data_sæsontarif!D108=Dynamisk!$E$68,Data_sæsontarif!D108=Dynamisk!$E$69,Data_sæsontarif!D108=Dynamisk!$E$70,Data_sæsontarif!D108=Dynamisk!$E$71),Data_sæsontarif!M108,#N/A)</f>
        <v>#N/A</v>
      </c>
    </row>
    <row r="109" spans="1:28" x14ac:dyDescent="0.15">
      <c r="A109">
        <v>103</v>
      </c>
      <c r="B109">
        <v>103</v>
      </c>
      <c r="C109" t="s">
        <v>158</v>
      </c>
      <c r="D109" t="str">
        <f t="shared" si="11"/>
        <v>04</v>
      </c>
      <c r="E109" s="1">
        <v>6.2124999999999995</v>
      </c>
      <c r="F109" s="2">
        <f t="shared" si="6"/>
        <v>10.787500000000001</v>
      </c>
      <c r="G109" s="1">
        <f>Dynamisk!$C$14</f>
        <v>27.397260273972602</v>
      </c>
      <c r="H109" s="1">
        <f t="shared" si="7"/>
        <v>1.1415525114155252</v>
      </c>
      <c r="I109" s="2">
        <f>Dynamisk!$C$15</f>
        <v>34.246575342465754</v>
      </c>
      <c r="J109" s="2">
        <f>F109/$F$4*Dynamisk!$C$16</f>
        <v>129.98048284561366</v>
      </c>
      <c r="K109" s="2">
        <f t="shared" si="8"/>
        <v>5.4158534519005697</v>
      </c>
      <c r="L109" s="2">
        <f>F109/$F$4*Dynamisk!$C$17</f>
        <v>162.47560355701708</v>
      </c>
      <c r="M109" s="2">
        <f>(F109/$F$4)*Dynamisk!$C$16+G109</f>
        <v>157.37774311958626</v>
      </c>
      <c r="N109" s="2">
        <f>Dynamisk!$C$20/365</f>
        <v>34.246575342465754</v>
      </c>
      <c r="O109" s="2">
        <f t="shared" si="9"/>
        <v>1.4269406392694064</v>
      </c>
      <c r="P109" s="2">
        <f>(F109/$F$4)*Dynamisk!$C$16+G109</f>
        <v>157.37774311958626</v>
      </c>
      <c r="Q109" s="2">
        <f t="shared" si="10"/>
        <v>191.62431846205203</v>
      </c>
      <c r="R109" s="17" t="e">
        <f>IF(P109&lt;=Dynamisk!$F$51,Data_kronologisk!P109,#N/A)</f>
        <v>#N/A</v>
      </c>
      <c r="S109" s="22">
        <f>IF(AND(P109&gt;=Dynamisk!$F$51,P109&lt;=Dynamisk!$F$50),P109,#N/A)</f>
        <v>157.37774311958626</v>
      </c>
      <c r="T109" s="22" t="e">
        <f>IF(AND(P109&gt;=Dynamisk!$F$50,P109&lt;=Dynamisk!$F$49),P109,#N/A)</f>
        <v>#N/A</v>
      </c>
      <c r="U109" s="23" t="e">
        <f>IF(P109&gt;=Dynamisk!$F$49,P109,#N/A)</f>
        <v>#N/A</v>
      </c>
      <c r="V109" s="17">
        <f>IF(Q109&gt;=Dynamisk!$F$41,Dynamisk!$F$41,Q109)</f>
        <v>74.703333321584452</v>
      </c>
      <c r="W109" s="22">
        <f>(IF(AND(Q109&gt;=Dynamisk!$F$41,Q109&lt;=Dynamisk!$F$40),Q109,(IF(Q109&gt;Dynamisk!$F$40,Dynamisk!$F$40,#N/A))))-V109</f>
        <v>112.05499998237669</v>
      </c>
      <c r="X109" s="22">
        <f>(IF(AND(Q109&gt;=Dynamisk!$F$40,Q109&lt;=Dynamisk!$F$39),Q109,(IF(Q109&gt;Dynamisk!$F$39,Dynamisk!$F$39,#N/A))))-W109-V109</f>
        <v>4.8659851580908935</v>
      </c>
      <c r="Y109" s="23" t="e">
        <f>(IF(AND(Q109&gt;=Dynamisk!$F$39,Q109&lt;=Dynamisk!$F$38),Q109,(IF(Q109&gt;Dynamisk!$F$38,Dynamisk!$F$38,#N/A))))-W109-V109-X109</f>
        <v>#N/A</v>
      </c>
      <c r="Z109" t="e">
        <f>IF(OR(Data_sæsontarif!D109=Dynamisk!$E$76,Data_sæsontarif!D109=Dynamisk!$E$77,Data_sæsontarif!D109=Dynamisk!$E$78,Data_sæsontarif!D109=Dynamisk!$E$79),Data_sæsontarif!M109,#N/A)</f>
        <v>#N/A</v>
      </c>
      <c r="AA109">
        <f>IF(OR(Data_sæsontarif!D109=Dynamisk!$E$72,Data_sæsontarif!D109=Dynamisk!$E$73,Data_sæsontarif!D109=Dynamisk!$E$74,Data_sæsontarif!D109=Dynamisk!$E$75),Data_sæsontarif!M109,#N/A)</f>
        <v>157.37774311958626</v>
      </c>
      <c r="AB109" t="e">
        <f>IF(OR(Data_sæsontarif!D109=Dynamisk!$E$68,Data_sæsontarif!D109=Dynamisk!$E$69,Data_sæsontarif!D109=Dynamisk!$E$70,Data_sæsontarif!D109=Dynamisk!$E$71),Data_sæsontarif!M109,#N/A)</f>
        <v>#N/A</v>
      </c>
    </row>
    <row r="110" spans="1:28" x14ac:dyDescent="0.15">
      <c r="A110">
        <v>104</v>
      </c>
      <c r="B110">
        <v>104</v>
      </c>
      <c r="C110" t="s">
        <v>159</v>
      </c>
      <c r="D110" t="str">
        <f t="shared" si="11"/>
        <v>04</v>
      </c>
      <c r="E110" s="1">
        <v>7.3874999999999993</v>
      </c>
      <c r="F110" s="2">
        <f t="shared" si="6"/>
        <v>9.6125000000000007</v>
      </c>
      <c r="G110" s="1">
        <f>Dynamisk!$C$14</f>
        <v>27.397260273972602</v>
      </c>
      <c r="H110" s="1">
        <f t="shared" si="7"/>
        <v>1.1415525114155252</v>
      </c>
      <c r="I110" s="2">
        <f>Dynamisk!$C$15</f>
        <v>34.246575342465754</v>
      </c>
      <c r="J110" s="2">
        <f>F110/$F$4*Dynamisk!$C$16</f>
        <v>115.82270140008912</v>
      </c>
      <c r="K110" s="2">
        <f t="shared" si="8"/>
        <v>4.8259458916703801</v>
      </c>
      <c r="L110" s="2">
        <f>F110/$F$4*Dynamisk!$C$17</f>
        <v>144.77837675011139</v>
      </c>
      <c r="M110" s="2">
        <f>(F110/$F$4)*Dynamisk!$C$16+G110</f>
        <v>143.21996167406172</v>
      </c>
      <c r="N110" s="2">
        <f>Dynamisk!$C$20/365</f>
        <v>34.246575342465754</v>
      </c>
      <c r="O110" s="2">
        <f t="shared" si="9"/>
        <v>1.4269406392694064</v>
      </c>
      <c r="P110" s="2">
        <f>(F110/$F$4)*Dynamisk!$C$16+G110</f>
        <v>143.21996167406172</v>
      </c>
      <c r="Q110" s="2">
        <f t="shared" si="10"/>
        <v>177.46653701652747</v>
      </c>
      <c r="R110" s="17" t="e">
        <f>IF(P110&lt;=Dynamisk!$F$51,Data_kronologisk!P110,#N/A)</f>
        <v>#N/A</v>
      </c>
      <c r="S110" s="22">
        <f>IF(AND(P110&gt;=Dynamisk!$F$51,P110&lt;=Dynamisk!$F$50),P110,#N/A)</f>
        <v>143.21996167406172</v>
      </c>
      <c r="T110" s="22" t="e">
        <f>IF(AND(P110&gt;=Dynamisk!$F$50,P110&lt;=Dynamisk!$F$49),P110,#N/A)</f>
        <v>#N/A</v>
      </c>
      <c r="U110" s="23" t="e">
        <f>IF(P110&gt;=Dynamisk!$F$49,P110,#N/A)</f>
        <v>#N/A</v>
      </c>
      <c r="V110" s="17">
        <f>IF(Q110&gt;=Dynamisk!$F$41,Dynamisk!$F$41,Q110)</f>
        <v>74.703333321584452</v>
      </c>
      <c r="W110" s="22">
        <f>(IF(AND(Q110&gt;=Dynamisk!$F$41,Q110&lt;=Dynamisk!$F$40),Q110,(IF(Q110&gt;Dynamisk!$F$40,Dynamisk!$F$40,#N/A))))-V110</f>
        <v>102.76320369494302</v>
      </c>
      <c r="X110" s="22" t="e">
        <f>(IF(AND(Q110&gt;=Dynamisk!$F$40,Q110&lt;=Dynamisk!$F$39),Q110,(IF(Q110&gt;Dynamisk!$F$39,Dynamisk!$F$39,#N/A))))-W110-V110</f>
        <v>#N/A</v>
      </c>
      <c r="Y110" s="23" t="e">
        <f>(IF(AND(Q110&gt;=Dynamisk!$F$39,Q110&lt;=Dynamisk!$F$38),Q110,(IF(Q110&gt;Dynamisk!$F$38,Dynamisk!$F$38,#N/A))))-W110-V110-X110</f>
        <v>#N/A</v>
      </c>
      <c r="Z110" t="e">
        <f>IF(OR(Data_sæsontarif!D110=Dynamisk!$E$76,Data_sæsontarif!D110=Dynamisk!$E$77,Data_sæsontarif!D110=Dynamisk!$E$78,Data_sæsontarif!D110=Dynamisk!$E$79),Data_sæsontarif!M110,#N/A)</f>
        <v>#N/A</v>
      </c>
      <c r="AA110">
        <f>IF(OR(Data_sæsontarif!D110=Dynamisk!$E$72,Data_sæsontarif!D110=Dynamisk!$E$73,Data_sæsontarif!D110=Dynamisk!$E$74,Data_sæsontarif!D110=Dynamisk!$E$75),Data_sæsontarif!M110,#N/A)</f>
        <v>143.21996167406172</v>
      </c>
      <c r="AB110" t="e">
        <f>IF(OR(Data_sæsontarif!D110=Dynamisk!$E$68,Data_sæsontarif!D110=Dynamisk!$E$69,Data_sæsontarif!D110=Dynamisk!$E$70,Data_sæsontarif!D110=Dynamisk!$E$71),Data_sæsontarif!M110,#N/A)</f>
        <v>#N/A</v>
      </c>
    </row>
    <row r="111" spans="1:28" x14ac:dyDescent="0.15">
      <c r="A111">
        <v>105</v>
      </c>
      <c r="B111">
        <v>105</v>
      </c>
      <c r="C111" t="s">
        <v>160</v>
      </c>
      <c r="D111" t="str">
        <f t="shared" si="11"/>
        <v>04</v>
      </c>
      <c r="E111" s="1">
        <v>7.2041666666666648</v>
      </c>
      <c r="F111" s="2">
        <f t="shared" si="6"/>
        <v>9.7958333333333343</v>
      </c>
      <c r="G111" s="1">
        <f>Dynamisk!$C$14</f>
        <v>27.397260273972602</v>
      </c>
      <c r="H111" s="1">
        <f t="shared" si="7"/>
        <v>1.1415525114155252</v>
      </c>
      <c r="I111" s="2">
        <f>Dynamisk!$C$15</f>
        <v>34.246575342465754</v>
      </c>
      <c r="J111" s="2">
        <f>F111/$F$4*Dynamisk!$C$16</f>
        <v>118.0317169447809</v>
      </c>
      <c r="K111" s="2">
        <f t="shared" si="8"/>
        <v>4.9179882060325371</v>
      </c>
      <c r="L111" s="2">
        <f>F111/$F$4*Dynamisk!$C$17</f>
        <v>147.53964618097612</v>
      </c>
      <c r="M111" s="2">
        <f>(F111/$F$4)*Dynamisk!$C$16+G111</f>
        <v>145.42897721875349</v>
      </c>
      <c r="N111" s="2">
        <f>Dynamisk!$C$20/365</f>
        <v>34.246575342465754</v>
      </c>
      <c r="O111" s="2">
        <f t="shared" si="9"/>
        <v>1.4269406392694064</v>
      </c>
      <c r="P111" s="2">
        <f>(F111/$F$4)*Dynamisk!$C$16+G111</f>
        <v>145.42897721875349</v>
      </c>
      <c r="Q111" s="2">
        <f t="shared" si="10"/>
        <v>179.67555256121923</v>
      </c>
      <c r="R111" s="17" t="e">
        <f>IF(P111&lt;=Dynamisk!$F$51,Data_kronologisk!P111,#N/A)</f>
        <v>#N/A</v>
      </c>
      <c r="S111" s="22">
        <f>IF(AND(P111&gt;=Dynamisk!$F$51,P111&lt;=Dynamisk!$F$50),P111,#N/A)</f>
        <v>145.42897721875349</v>
      </c>
      <c r="T111" s="22" t="e">
        <f>IF(AND(P111&gt;=Dynamisk!$F$50,P111&lt;=Dynamisk!$F$49),P111,#N/A)</f>
        <v>#N/A</v>
      </c>
      <c r="U111" s="23" t="e">
        <f>IF(P111&gt;=Dynamisk!$F$49,P111,#N/A)</f>
        <v>#N/A</v>
      </c>
      <c r="V111" s="17">
        <f>IF(Q111&gt;=Dynamisk!$F$41,Dynamisk!$F$41,Q111)</f>
        <v>74.703333321584452</v>
      </c>
      <c r="W111" s="22">
        <f>(IF(AND(Q111&gt;=Dynamisk!$F$41,Q111&lt;=Dynamisk!$F$40),Q111,(IF(Q111&gt;Dynamisk!$F$40,Dynamisk!$F$40,#N/A))))-V111</f>
        <v>104.97221923963478</v>
      </c>
      <c r="X111" s="22" t="e">
        <f>(IF(AND(Q111&gt;=Dynamisk!$F$40,Q111&lt;=Dynamisk!$F$39),Q111,(IF(Q111&gt;Dynamisk!$F$39,Dynamisk!$F$39,#N/A))))-W111-V111</f>
        <v>#N/A</v>
      </c>
      <c r="Y111" s="23" t="e">
        <f>(IF(AND(Q111&gt;=Dynamisk!$F$39,Q111&lt;=Dynamisk!$F$38),Q111,(IF(Q111&gt;Dynamisk!$F$38,Dynamisk!$F$38,#N/A))))-W111-V111-X111</f>
        <v>#N/A</v>
      </c>
      <c r="Z111" t="e">
        <f>IF(OR(Data_sæsontarif!D111=Dynamisk!$E$76,Data_sæsontarif!D111=Dynamisk!$E$77,Data_sæsontarif!D111=Dynamisk!$E$78,Data_sæsontarif!D111=Dynamisk!$E$79),Data_sæsontarif!M111,#N/A)</f>
        <v>#N/A</v>
      </c>
      <c r="AA111">
        <f>IF(OR(Data_sæsontarif!D111=Dynamisk!$E$72,Data_sæsontarif!D111=Dynamisk!$E$73,Data_sæsontarif!D111=Dynamisk!$E$74,Data_sæsontarif!D111=Dynamisk!$E$75),Data_sæsontarif!M111,#N/A)</f>
        <v>145.42897721875349</v>
      </c>
      <c r="AB111" t="e">
        <f>IF(OR(Data_sæsontarif!D111=Dynamisk!$E$68,Data_sæsontarif!D111=Dynamisk!$E$69,Data_sæsontarif!D111=Dynamisk!$E$70,Data_sæsontarif!D111=Dynamisk!$E$71),Data_sæsontarif!M111,#N/A)</f>
        <v>#N/A</v>
      </c>
    </row>
    <row r="112" spans="1:28" x14ac:dyDescent="0.15">
      <c r="A112">
        <v>106</v>
      </c>
      <c r="B112">
        <v>106</v>
      </c>
      <c r="C112" t="s">
        <v>161</v>
      </c>
      <c r="D112" t="str">
        <f t="shared" si="11"/>
        <v>04</v>
      </c>
      <c r="E112" s="1">
        <v>7.1291666666666673</v>
      </c>
      <c r="F112" s="2">
        <f t="shared" si="6"/>
        <v>9.8708333333333336</v>
      </c>
      <c r="G112" s="1">
        <f>Dynamisk!$C$14</f>
        <v>27.397260273972602</v>
      </c>
      <c r="H112" s="1">
        <f t="shared" si="7"/>
        <v>1.1415525114155252</v>
      </c>
      <c r="I112" s="2">
        <f>Dynamisk!$C$15</f>
        <v>34.246575342465754</v>
      </c>
      <c r="J112" s="2">
        <f>F112/$F$4*Dynamisk!$C$16</f>
        <v>118.93540512215479</v>
      </c>
      <c r="K112" s="2">
        <f t="shared" si="8"/>
        <v>4.9556418800897832</v>
      </c>
      <c r="L112" s="2">
        <f>F112/$F$4*Dynamisk!$C$17</f>
        <v>148.66925640269349</v>
      </c>
      <c r="M112" s="2">
        <f>(F112/$F$4)*Dynamisk!$C$16+G112</f>
        <v>146.3326653961274</v>
      </c>
      <c r="N112" s="2">
        <f>Dynamisk!$C$20/365</f>
        <v>34.246575342465754</v>
      </c>
      <c r="O112" s="2">
        <f t="shared" si="9"/>
        <v>1.4269406392694064</v>
      </c>
      <c r="P112" s="2">
        <f>(F112/$F$4)*Dynamisk!$C$16+G112</f>
        <v>146.3326653961274</v>
      </c>
      <c r="Q112" s="2">
        <f t="shared" si="10"/>
        <v>180.57924073859314</v>
      </c>
      <c r="R112" s="17" t="e">
        <f>IF(P112&lt;=Dynamisk!$F$51,Data_kronologisk!P112,#N/A)</f>
        <v>#N/A</v>
      </c>
      <c r="S112" s="22">
        <f>IF(AND(P112&gt;=Dynamisk!$F$51,P112&lt;=Dynamisk!$F$50),P112,#N/A)</f>
        <v>146.3326653961274</v>
      </c>
      <c r="T112" s="22" t="e">
        <f>IF(AND(P112&gt;=Dynamisk!$F$50,P112&lt;=Dynamisk!$F$49),P112,#N/A)</f>
        <v>#N/A</v>
      </c>
      <c r="U112" s="23" t="e">
        <f>IF(P112&gt;=Dynamisk!$F$49,P112,#N/A)</f>
        <v>#N/A</v>
      </c>
      <c r="V112" s="17">
        <f>IF(Q112&gt;=Dynamisk!$F$41,Dynamisk!$F$41,Q112)</f>
        <v>74.703333321584452</v>
      </c>
      <c r="W112" s="22">
        <f>(IF(AND(Q112&gt;=Dynamisk!$F$41,Q112&lt;=Dynamisk!$F$40),Q112,(IF(Q112&gt;Dynamisk!$F$40,Dynamisk!$F$40,#N/A))))-V112</f>
        <v>105.87590741700869</v>
      </c>
      <c r="X112" s="22" t="e">
        <f>(IF(AND(Q112&gt;=Dynamisk!$F$40,Q112&lt;=Dynamisk!$F$39),Q112,(IF(Q112&gt;Dynamisk!$F$39,Dynamisk!$F$39,#N/A))))-W112-V112</f>
        <v>#N/A</v>
      </c>
      <c r="Y112" s="23" t="e">
        <f>(IF(AND(Q112&gt;=Dynamisk!$F$39,Q112&lt;=Dynamisk!$F$38),Q112,(IF(Q112&gt;Dynamisk!$F$38,Dynamisk!$F$38,#N/A))))-W112-V112-X112</f>
        <v>#N/A</v>
      </c>
      <c r="Z112" t="e">
        <f>IF(OR(Data_sæsontarif!D112=Dynamisk!$E$76,Data_sæsontarif!D112=Dynamisk!$E$77,Data_sæsontarif!D112=Dynamisk!$E$78,Data_sæsontarif!D112=Dynamisk!$E$79),Data_sæsontarif!M112,#N/A)</f>
        <v>#N/A</v>
      </c>
      <c r="AA112">
        <f>IF(OR(Data_sæsontarif!D112=Dynamisk!$E$72,Data_sæsontarif!D112=Dynamisk!$E$73,Data_sæsontarif!D112=Dynamisk!$E$74,Data_sæsontarif!D112=Dynamisk!$E$75),Data_sæsontarif!M112,#N/A)</f>
        <v>146.3326653961274</v>
      </c>
      <c r="AB112" t="e">
        <f>IF(OR(Data_sæsontarif!D112=Dynamisk!$E$68,Data_sæsontarif!D112=Dynamisk!$E$69,Data_sæsontarif!D112=Dynamisk!$E$70,Data_sæsontarif!D112=Dynamisk!$E$71),Data_sæsontarif!M112,#N/A)</f>
        <v>#N/A</v>
      </c>
    </row>
    <row r="113" spans="1:28" x14ac:dyDescent="0.15">
      <c r="A113">
        <v>107</v>
      </c>
      <c r="B113">
        <v>107</v>
      </c>
      <c r="C113" t="s">
        <v>162</v>
      </c>
      <c r="D113" t="str">
        <f t="shared" si="11"/>
        <v>04</v>
      </c>
      <c r="E113" s="1">
        <v>7.2916666666666652</v>
      </c>
      <c r="F113" s="2">
        <f t="shared" si="6"/>
        <v>9.7083333333333357</v>
      </c>
      <c r="G113" s="1">
        <f>Dynamisk!$C$14</f>
        <v>27.397260273972602</v>
      </c>
      <c r="H113" s="1">
        <f t="shared" si="7"/>
        <v>1.1415525114155252</v>
      </c>
      <c r="I113" s="2">
        <f>Dynamisk!$C$15</f>
        <v>34.246575342465754</v>
      </c>
      <c r="J113" s="2">
        <f>F113/$F$4*Dynamisk!$C$16</f>
        <v>116.977414071178</v>
      </c>
      <c r="K113" s="2">
        <f t="shared" si="8"/>
        <v>4.8740589196324171</v>
      </c>
      <c r="L113" s="2">
        <f>F113/$F$4*Dynamisk!$C$17</f>
        <v>146.22176758897251</v>
      </c>
      <c r="M113" s="2">
        <f>(F113/$F$4)*Dynamisk!$C$16+G113</f>
        <v>144.37467434515059</v>
      </c>
      <c r="N113" s="2">
        <f>Dynamisk!$C$20/365</f>
        <v>34.246575342465754</v>
      </c>
      <c r="O113" s="2">
        <f t="shared" si="9"/>
        <v>1.4269406392694064</v>
      </c>
      <c r="P113" s="2">
        <f>(F113/$F$4)*Dynamisk!$C$16+G113</f>
        <v>144.37467434515059</v>
      </c>
      <c r="Q113" s="2">
        <f t="shared" si="10"/>
        <v>178.62124968761637</v>
      </c>
      <c r="R113" s="17" t="e">
        <f>IF(P113&lt;=Dynamisk!$F$51,Data_kronologisk!P113,#N/A)</f>
        <v>#N/A</v>
      </c>
      <c r="S113" s="22">
        <f>IF(AND(P113&gt;=Dynamisk!$F$51,P113&lt;=Dynamisk!$F$50),P113,#N/A)</f>
        <v>144.37467434515059</v>
      </c>
      <c r="T113" s="22" t="e">
        <f>IF(AND(P113&gt;=Dynamisk!$F$50,P113&lt;=Dynamisk!$F$49),P113,#N/A)</f>
        <v>#N/A</v>
      </c>
      <c r="U113" s="23" t="e">
        <f>IF(P113&gt;=Dynamisk!$F$49,P113,#N/A)</f>
        <v>#N/A</v>
      </c>
      <c r="V113" s="17">
        <f>IF(Q113&gt;=Dynamisk!$F$41,Dynamisk!$F$41,Q113)</f>
        <v>74.703333321584452</v>
      </c>
      <c r="W113" s="22">
        <f>(IF(AND(Q113&gt;=Dynamisk!$F$41,Q113&lt;=Dynamisk!$F$40),Q113,(IF(Q113&gt;Dynamisk!$F$40,Dynamisk!$F$40,#N/A))))-V113</f>
        <v>103.91791636603192</v>
      </c>
      <c r="X113" s="22" t="e">
        <f>(IF(AND(Q113&gt;=Dynamisk!$F$40,Q113&lt;=Dynamisk!$F$39),Q113,(IF(Q113&gt;Dynamisk!$F$39,Dynamisk!$F$39,#N/A))))-W113-V113</f>
        <v>#N/A</v>
      </c>
      <c r="Y113" s="23" t="e">
        <f>(IF(AND(Q113&gt;=Dynamisk!$F$39,Q113&lt;=Dynamisk!$F$38),Q113,(IF(Q113&gt;Dynamisk!$F$38,Dynamisk!$F$38,#N/A))))-W113-V113-X113</f>
        <v>#N/A</v>
      </c>
      <c r="Z113" t="e">
        <f>IF(OR(Data_sæsontarif!D113=Dynamisk!$E$76,Data_sæsontarif!D113=Dynamisk!$E$77,Data_sæsontarif!D113=Dynamisk!$E$78,Data_sæsontarif!D113=Dynamisk!$E$79),Data_sæsontarif!M113,#N/A)</f>
        <v>#N/A</v>
      </c>
      <c r="AA113">
        <f>IF(OR(Data_sæsontarif!D113=Dynamisk!$E$72,Data_sæsontarif!D113=Dynamisk!$E$73,Data_sæsontarif!D113=Dynamisk!$E$74,Data_sæsontarif!D113=Dynamisk!$E$75),Data_sæsontarif!M113,#N/A)</f>
        <v>144.37467434515059</v>
      </c>
      <c r="AB113" t="e">
        <f>IF(OR(Data_sæsontarif!D113=Dynamisk!$E$68,Data_sæsontarif!D113=Dynamisk!$E$69,Data_sæsontarif!D113=Dynamisk!$E$70,Data_sæsontarif!D113=Dynamisk!$E$71),Data_sæsontarif!M113,#N/A)</f>
        <v>#N/A</v>
      </c>
    </row>
    <row r="114" spans="1:28" x14ac:dyDescent="0.15">
      <c r="A114">
        <v>108</v>
      </c>
      <c r="B114">
        <v>108</v>
      </c>
      <c r="C114" t="s">
        <v>163</v>
      </c>
      <c r="D114" t="str">
        <f t="shared" si="11"/>
        <v>04</v>
      </c>
      <c r="E114" s="1">
        <v>7.7791666666666659</v>
      </c>
      <c r="F114" s="2">
        <f t="shared" si="6"/>
        <v>9.220833333333335</v>
      </c>
      <c r="G114" s="1">
        <f>Dynamisk!$C$14</f>
        <v>27.397260273972602</v>
      </c>
      <c r="H114" s="1">
        <f t="shared" si="7"/>
        <v>1.1415525114155252</v>
      </c>
      <c r="I114" s="2">
        <f>Dynamisk!$C$15</f>
        <v>34.246575342465754</v>
      </c>
      <c r="J114" s="2">
        <f>F114/$F$4*Dynamisk!$C$16</f>
        <v>111.10344091824761</v>
      </c>
      <c r="K114" s="2">
        <f t="shared" si="8"/>
        <v>4.629310038260317</v>
      </c>
      <c r="L114" s="2">
        <f>F114/$F$4*Dynamisk!$C$17</f>
        <v>138.87930114780951</v>
      </c>
      <c r="M114" s="2">
        <f>(F114/$F$4)*Dynamisk!$C$16+G114</f>
        <v>138.50070119222022</v>
      </c>
      <c r="N114" s="2">
        <f>Dynamisk!$C$20/365</f>
        <v>34.246575342465754</v>
      </c>
      <c r="O114" s="2">
        <f t="shared" si="9"/>
        <v>1.4269406392694064</v>
      </c>
      <c r="P114" s="2">
        <f>(F114/$F$4)*Dynamisk!$C$16+G114</f>
        <v>138.50070119222022</v>
      </c>
      <c r="Q114" s="2">
        <f t="shared" si="10"/>
        <v>172.74727653468597</v>
      </c>
      <c r="R114" s="17" t="e">
        <f>IF(P114&lt;=Dynamisk!$F$51,Data_kronologisk!P114,#N/A)</f>
        <v>#N/A</v>
      </c>
      <c r="S114" s="22">
        <f>IF(AND(P114&gt;=Dynamisk!$F$51,P114&lt;=Dynamisk!$F$50),P114,#N/A)</f>
        <v>138.50070119222022</v>
      </c>
      <c r="T114" s="22" t="e">
        <f>IF(AND(P114&gt;=Dynamisk!$F$50,P114&lt;=Dynamisk!$F$49),P114,#N/A)</f>
        <v>#N/A</v>
      </c>
      <c r="U114" s="23" t="e">
        <f>IF(P114&gt;=Dynamisk!$F$49,P114,#N/A)</f>
        <v>#N/A</v>
      </c>
      <c r="V114" s="17">
        <f>IF(Q114&gt;=Dynamisk!$F$41,Dynamisk!$F$41,Q114)</f>
        <v>74.703333321584452</v>
      </c>
      <c r="W114" s="22">
        <f>(IF(AND(Q114&gt;=Dynamisk!$F$41,Q114&lt;=Dynamisk!$F$40),Q114,(IF(Q114&gt;Dynamisk!$F$40,Dynamisk!$F$40,#N/A))))-V114</f>
        <v>98.043943213101514</v>
      </c>
      <c r="X114" s="22" t="e">
        <f>(IF(AND(Q114&gt;=Dynamisk!$F$40,Q114&lt;=Dynamisk!$F$39),Q114,(IF(Q114&gt;Dynamisk!$F$39,Dynamisk!$F$39,#N/A))))-W114-V114</f>
        <v>#N/A</v>
      </c>
      <c r="Y114" s="23" t="e">
        <f>(IF(AND(Q114&gt;=Dynamisk!$F$39,Q114&lt;=Dynamisk!$F$38),Q114,(IF(Q114&gt;Dynamisk!$F$38,Dynamisk!$F$38,#N/A))))-W114-V114-X114</f>
        <v>#N/A</v>
      </c>
      <c r="Z114" t="e">
        <f>IF(OR(Data_sæsontarif!D114=Dynamisk!$E$76,Data_sæsontarif!D114=Dynamisk!$E$77,Data_sæsontarif!D114=Dynamisk!$E$78,Data_sæsontarif!D114=Dynamisk!$E$79),Data_sæsontarif!M114,#N/A)</f>
        <v>#N/A</v>
      </c>
      <c r="AA114">
        <f>IF(OR(Data_sæsontarif!D114=Dynamisk!$E$72,Data_sæsontarif!D114=Dynamisk!$E$73,Data_sæsontarif!D114=Dynamisk!$E$74,Data_sæsontarif!D114=Dynamisk!$E$75),Data_sæsontarif!M114,#N/A)</f>
        <v>138.50070119222022</v>
      </c>
      <c r="AB114" t="e">
        <f>IF(OR(Data_sæsontarif!D114=Dynamisk!$E$68,Data_sæsontarif!D114=Dynamisk!$E$69,Data_sæsontarif!D114=Dynamisk!$E$70,Data_sæsontarif!D114=Dynamisk!$E$71),Data_sæsontarif!M114,#N/A)</f>
        <v>#N/A</v>
      </c>
    </row>
    <row r="115" spans="1:28" x14ac:dyDescent="0.15">
      <c r="A115">
        <v>109</v>
      </c>
      <c r="B115">
        <v>109</v>
      </c>
      <c r="C115" t="s">
        <v>164</v>
      </c>
      <c r="D115" t="str">
        <f t="shared" si="11"/>
        <v>04</v>
      </c>
      <c r="E115" s="1">
        <v>5.1916666666666664</v>
      </c>
      <c r="F115" s="2">
        <f t="shared" si="6"/>
        <v>11.808333333333334</v>
      </c>
      <c r="G115" s="1">
        <f>Dynamisk!$C$14</f>
        <v>27.397260273972602</v>
      </c>
      <c r="H115" s="1">
        <f t="shared" si="7"/>
        <v>1.1415525114155252</v>
      </c>
      <c r="I115" s="2">
        <f>Dynamisk!$C$15</f>
        <v>34.246575342465754</v>
      </c>
      <c r="J115" s="2">
        <f>F115/$F$4*Dynamisk!$C$16</f>
        <v>142.28068303764738</v>
      </c>
      <c r="K115" s="2">
        <f t="shared" si="8"/>
        <v>5.9283617932353074</v>
      </c>
      <c r="L115" s="2">
        <f>F115/$F$4*Dynamisk!$C$17</f>
        <v>177.85085379705924</v>
      </c>
      <c r="M115" s="2">
        <f>(F115/$F$4)*Dynamisk!$C$16+G115</f>
        <v>169.67794331161997</v>
      </c>
      <c r="N115" s="2">
        <f>Dynamisk!$C$20/365</f>
        <v>34.246575342465754</v>
      </c>
      <c r="O115" s="2">
        <f t="shared" si="9"/>
        <v>1.4269406392694064</v>
      </c>
      <c r="P115" s="2">
        <f>(F115/$F$4)*Dynamisk!$C$16+G115</f>
        <v>169.67794331161997</v>
      </c>
      <c r="Q115" s="2">
        <f t="shared" si="10"/>
        <v>203.92451865408572</v>
      </c>
      <c r="R115" s="17" t="e">
        <f>IF(P115&lt;=Dynamisk!$F$51,Data_kronologisk!P115,#N/A)</f>
        <v>#N/A</v>
      </c>
      <c r="S115" s="22" t="e">
        <f>IF(AND(P115&gt;=Dynamisk!$F$51,P115&lt;=Dynamisk!$F$50),P115,#N/A)</f>
        <v>#N/A</v>
      </c>
      <c r="T115" s="22">
        <f>IF(AND(P115&gt;=Dynamisk!$F$50,P115&lt;=Dynamisk!$F$49),P115,#N/A)</f>
        <v>169.67794331161997</v>
      </c>
      <c r="U115" s="23" t="e">
        <f>IF(P115&gt;=Dynamisk!$F$49,P115,#N/A)</f>
        <v>#N/A</v>
      </c>
      <c r="V115" s="17">
        <f>IF(Q115&gt;=Dynamisk!$F$41,Dynamisk!$F$41,Q115)</f>
        <v>74.703333321584452</v>
      </c>
      <c r="W115" s="22">
        <f>(IF(AND(Q115&gt;=Dynamisk!$F$41,Q115&lt;=Dynamisk!$F$40),Q115,(IF(Q115&gt;Dynamisk!$F$40,Dynamisk!$F$40,#N/A))))-V115</f>
        <v>112.05499998237669</v>
      </c>
      <c r="X115" s="22">
        <f>(IF(AND(Q115&gt;=Dynamisk!$F$40,Q115&lt;=Dynamisk!$F$39),Q115,(IF(Q115&gt;Dynamisk!$F$39,Dynamisk!$F$39,#N/A))))-W115-V115</f>
        <v>17.166185350124579</v>
      </c>
      <c r="Y115" s="23" t="e">
        <f>(IF(AND(Q115&gt;=Dynamisk!$F$39,Q115&lt;=Dynamisk!$F$38),Q115,(IF(Q115&gt;Dynamisk!$F$38,Dynamisk!$F$38,#N/A))))-W115-V115-X115</f>
        <v>#N/A</v>
      </c>
      <c r="Z115" t="e">
        <f>IF(OR(Data_sæsontarif!D115=Dynamisk!$E$76,Data_sæsontarif!D115=Dynamisk!$E$77,Data_sæsontarif!D115=Dynamisk!$E$78,Data_sæsontarif!D115=Dynamisk!$E$79),Data_sæsontarif!M115,#N/A)</f>
        <v>#N/A</v>
      </c>
      <c r="AA115">
        <f>IF(OR(Data_sæsontarif!D115=Dynamisk!$E$72,Data_sæsontarif!D115=Dynamisk!$E$73,Data_sæsontarif!D115=Dynamisk!$E$74,Data_sæsontarif!D115=Dynamisk!$E$75),Data_sæsontarif!M115,#N/A)</f>
        <v>169.67794331161997</v>
      </c>
      <c r="AB115" t="e">
        <f>IF(OR(Data_sæsontarif!D115=Dynamisk!$E$68,Data_sæsontarif!D115=Dynamisk!$E$69,Data_sæsontarif!D115=Dynamisk!$E$70,Data_sæsontarif!D115=Dynamisk!$E$71),Data_sæsontarif!M115,#N/A)</f>
        <v>#N/A</v>
      </c>
    </row>
    <row r="116" spans="1:28" x14ac:dyDescent="0.15">
      <c r="A116">
        <v>110</v>
      </c>
      <c r="B116">
        <v>110</v>
      </c>
      <c r="C116" t="s">
        <v>165</v>
      </c>
      <c r="D116" t="str">
        <f t="shared" si="11"/>
        <v>04</v>
      </c>
      <c r="E116" s="1">
        <v>3.5291666666666663</v>
      </c>
      <c r="F116" s="2">
        <f t="shared" si="6"/>
        <v>13.470833333333333</v>
      </c>
      <c r="G116" s="1">
        <f>Dynamisk!$C$14</f>
        <v>27.397260273972602</v>
      </c>
      <c r="H116" s="1">
        <f t="shared" si="7"/>
        <v>1.1415525114155252</v>
      </c>
      <c r="I116" s="2">
        <f>Dynamisk!$C$15</f>
        <v>34.246575342465754</v>
      </c>
      <c r="J116" s="2">
        <f>F116/$F$4*Dynamisk!$C$16</f>
        <v>162.31243763610235</v>
      </c>
      <c r="K116" s="2">
        <f t="shared" si="8"/>
        <v>6.763018234837598</v>
      </c>
      <c r="L116" s="2">
        <f>F116/$F$4*Dynamisk!$C$17</f>
        <v>202.89054704512793</v>
      </c>
      <c r="M116" s="2">
        <f>(F116/$F$4)*Dynamisk!$C$16+G116</f>
        <v>189.70969791007494</v>
      </c>
      <c r="N116" s="2">
        <f>Dynamisk!$C$20/365</f>
        <v>34.246575342465754</v>
      </c>
      <c r="O116" s="2">
        <f t="shared" si="9"/>
        <v>1.4269406392694064</v>
      </c>
      <c r="P116" s="2">
        <f>(F116/$F$4)*Dynamisk!$C$16+G116</f>
        <v>189.70969791007494</v>
      </c>
      <c r="Q116" s="2">
        <f t="shared" si="10"/>
        <v>223.95627325254071</v>
      </c>
      <c r="R116" s="17" t="e">
        <f>IF(P116&lt;=Dynamisk!$F$51,Data_kronologisk!P116,#N/A)</f>
        <v>#N/A</v>
      </c>
      <c r="S116" s="22" t="e">
        <f>IF(AND(P116&gt;=Dynamisk!$F$51,P116&lt;=Dynamisk!$F$50),P116,#N/A)</f>
        <v>#N/A</v>
      </c>
      <c r="T116" s="22">
        <f>IF(AND(P116&gt;=Dynamisk!$F$50,P116&lt;=Dynamisk!$F$49),P116,#N/A)</f>
        <v>189.70969791007494</v>
      </c>
      <c r="U116" s="23" t="e">
        <f>IF(P116&gt;=Dynamisk!$F$49,P116,#N/A)</f>
        <v>#N/A</v>
      </c>
      <c r="V116" s="17">
        <f>IF(Q116&gt;=Dynamisk!$F$41,Dynamisk!$F$41,Q116)</f>
        <v>74.703333321584452</v>
      </c>
      <c r="W116" s="22">
        <f>(IF(AND(Q116&gt;=Dynamisk!$F$41,Q116&lt;=Dynamisk!$F$40),Q116,(IF(Q116&gt;Dynamisk!$F$40,Dynamisk!$F$40,#N/A))))-V116</f>
        <v>112.05499998237669</v>
      </c>
      <c r="X116" s="22">
        <f>(IF(AND(Q116&gt;=Dynamisk!$F$40,Q116&lt;=Dynamisk!$F$39),Q116,(IF(Q116&gt;Dynamisk!$F$39,Dynamisk!$F$39,#N/A))))-W116-V116</f>
        <v>37.197939948579574</v>
      </c>
      <c r="Y116" s="23" t="e">
        <f>(IF(AND(Q116&gt;=Dynamisk!$F$39,Q116&lt;=Dynamisk!$F$38),Q116,(IF(Q116&gt;Dynamisk!$F$38,Dynamisk!$F$38,#N/A))))-W116-V116-X116</f>
        <v>#N/A</v>
      </c>
      <c r="Z116" t="e">
        <f>IF(OR(Data_sæsontarif!D116=Dynamisk!$E$76,Data_sæsontarif!D116=Dynamisk!$E$77,Data_sæsontarif!D116=Dynamisk!$E$78,Data_sæsontarif!D116=Dynamisk!$E$79),Data_sæsontarif!M116,#N/A)</f>
        <v>#N/A</v>
      </c>
      <c r="AA116">
        <f>IF(OR(Data_sæsontarif!D116=Dynamisk!$E$72,Data_sæsontarif!D116=Dynamisk!$E$73,Data_sæsontarif!D116=Dynamisk!$E$74,Data_sæsontarif!D116=Dynamisk!$E$75),Data_sæsontarif!M116,#N/A)</f>
        <v>189.70969791007494</v>
      </c>
      <c r="AB116" t="e">
        <f>IF(OR(Data_sæsontarif!D116=Dynamisk!$E$68,Data_sæsontarif!D116=Dynamisk!$E$69,Data_sæsontarif!D116=Dynamisk!$E$70,Data_sæsontarif!D116=Dynamisk!$E$71),Data_sæsontarif!M116,#N/A)</f>
        <v>#N/A</v>
      </c>
    </row>
    <row r="117" spans="1:28" x14ac:dyDescent="0.15">
      <c r="A117">
        <v>111</v>
      </c>
      <c r="B117">
        <v>111</v>
      </c>
      <c r="C117" t="s">
        <v>166</v>
      </c>
      <c r="D117" t="str">
        <f t="shared" si="11"/>
        <v>04</v>
      </c>
      <c r="E117" s="1">
        <v>3.912500000000001</v>
      </c>
      <c r="F117" s="2">
        <f t="shared" si="6"/>
        <v>13.087499999999999</v>
      </c>
      <c r="G117" s="1">
        <f>Dynamisk!$C$14</f>
        <v>27.397260273972602</v>
      </c>
      <c r="H117" s="1">
        <f t="shared" si="7"/>
        <v>1.1415525114155252</v>
      </c>
      <c r="I117" s="2">
        <f>Dynamisk!$C$15</f>
        <v>34.246575342465754</v>
      </c>
      <c r="J117" s="2">
        <f>F117/$F$4*Dynamisk!$C$16</f>
        <v>157.69358695174679</v>
      </c>
      <c r="K117" s="2">
        <f t="shared" si="8"/>
        <v>6.5705661229894501</v>
      </c>
      <c r="L117" s="2">
        <f>F117/$F$4*Dynamisk!$C$17</f>
        <v>197.11698368968348</v>
      </c>
      <c r="M117" s="2">
        <f>(F117/$F$4)*Dynamisk!$C$16+G117</f>
        <v>185.09084722571939</v>
      </c>
      <c r="N117" s="2">
        <f>Dynamisk!$C$20/365</f>
        <v>34.246575342465754</v>
      </c>
      <c r="O117" s="2">
        <f t="shared" si="9"/>
        <v>1.4269406392694064</v>
      </c>
      <c r="P117" s="2">
        <f>(F117/$F$4)*Dynamisk!$C$16+G117</f>
        <v>185.09084722571939</v>
      </c>
      <c r="Q117" s="2">
        <f t="shared" si="10"/>
        <v>219.33742256818516</v>
      </c>
      <c r="R117" s="17" t="e">
        <f>IF(P117&lt;=Dynamisk!$F$51,Data_kronologisk!P117,#N/A)</f>
        <v>#N/A</v>
      </c>
      <c r="S117" s="22" t="e">
        <f>IF(AND(P117&gt;=Dynamisk!$F$51,P117&lt;=Dynamisk!$F$50),P117,#N/A)</f>
        <v>#N/A</v>
      </c>
      <c r="T117" s="22">
        <f>IF(AND(P117&gt;=Dynamisk!$F$50,P117&lt;=Dynamisk!$F$49),P117,#N/A)</f>
        <v>185.09084722571939</v>
      </c>
      <c r="U117" s="23" t="e">
        <f>IF(P117&gt;=Dynamisk!$F$49,P117,#N/A)</f>
        <v>#N/A</v>
      </c>
      <c r="V117" s="17">
        <f>IF(Q117&gt;=Dynamisk!$F$41,Dynamisk!$F$41,Q117)</f>
        <v>74.703333321584452</v>
      </c>
      <c r="W117" s="22">
        <f>(IF(AND(Q117&gt;=Dynamisk!$F$41,Q117&lt;=Dynamisk!$F$40),Q117,(IF(Q117&gt;Dynamisk!$F$40,Dynamisk!$F$40,#N/A))))-V117</f>
        <v>112.05499998237669</v>
      </c>
      <c r="X117" s="22">
        <f>(IF(AND(Q117&gt;=Dynamisk!$F$40,Q117&lt;=Dynamisk!$F$39),Q117,(IF(Q117&gt;Dynamisk!$F$39,Dynamisk!$F$39,#N/A))))-W117-V117</f>
        <v>32.579089264224024</v>
      </c>
      <c r="Y117" s="23" t="e">
        <f>(IF(AND(Q117&gt;=Dynamisk!$F$39,Q117&lt;=Dynamisk!$F$38),Q117,(IF(Q117&gt;Dynamisk!$F$38,Dynamisk!$F$38,#N/A))))-W117-V117-X117</f>
        <v>#N/A</v>
      </c>
      <c r="Z117" t="e">
        <f>IF(OR(Data_sæsontarif!D117=Dynamisk!$E$76,Data_sæsontarif!D117=Dynamisk!$E$77,Data_sæsontarif!D117=Dynamisk!$E$78,Data_sæsontarif!D117=Dynamisk!$E$79),Data_sæsontarif!M117,#N/A)</f>
        <v>#N/A</v>
      </c>
      <c r="AA117">
        <f>IF(OR(Data_sæsontarif!D117=Dynamisk!$E$72,Data_sæsontarif!D117=Dynamisk!$E$73,Data_sæsontarif!D117=Dynamisk!$E$74,Data_sæsontarif!D117=Dynamisk!$E$75),Data_sæsontarif!M117,#N/A)</f>
        <v>185.09084722571939</v>
      </c>
      <c r="AB117" t="e">
        <f>IF(OR(Data_sæsontarif!D117=Dynamisk!$E$68,Data_sæsontarif!D117=Dynamisk!$E$69,Data_sæsontarif!D117=Dynamisk!$E$70,Data_sæsontarif!D117=Dynamisk!$E$71),Data_sæsontarif!M117,#N/A)</f>
        <v>#N/A</v>
      </c>
    </row>
    <row r="118" spans="1:28" x14ac:dyDescent="0.15">
      <c r="A118">
        <v>112</v>
      </c>
      <c r="B118">
        <v>112</v>
      </c>
      <c r="C118" t="s">
        <v>167</v>
      </c>
      <c r="D118" t="str">
        <f t="shared" si="11"/>
        <v>04</v>
      </c>
      <c r="E118" s="1">
        <v>5.6333333333333337</v>
      </c>
      <c r="F118" s="2">
        <f t="shared" si="6"/>
        <v>11.366666666666667</v>
      </c>
      <c r="G118" s="1">
        <f>Dynamisk!$C$14</f>
        <v>27.397260273972602</v>
      </c>
      <c r="H118" s="1">
        <f t="shared" si="7"/>
        <v>1.1415525114155252</v>
      </c>
      <c r="I118" s="2">
        <f>Dynamisk!$C$15</f>
        <v>34.246575342465754</v>
      </c>
      <c r="J118" s="2">
        <f>F118/$F$4*Dynamisk!$C$16</f>
        <v>136.95896377088994</v>
      </c>
      <c r="K118" s="2">
        <f t="shared" si="8"/>
        <v>5.7066234904537474</v>
      </c>
      <c r="L118" s="2">
        <f>F118/$F$4*Dynamisk!$C$17</f>
        <v>171.19870471361244</v>
      </c>
      <c r="M118" s="2">
        <f>(F118/$F$4)*Dynamisk!$C$16+G118</f>
        <v>164.35622404486253</v>
      </c>
      <c r="N118" s="2">
        <f>Dynamisk!$C$20/365</f>
        <v>34.246575342465754</v>
      </c>
      <c r="O118" s="2">
        <f t="shared" si="9"/>
        <v>1.4269406392694064</v>
      </c>
      <c r="P118" s="2">
        <f>(F118/$F$4)*Dynamisk!$C$16+G118</f>
        <v>164.35622404486253</v>
      </c>
      <c r="Q118" s="2">
        <f t="shared" si="10"/>
        <v>198.60279938732828</v>
      </c>
      <c r="R118" s="17" t="e">
        <f>IF(P118&lt;=Dynamisk!$F$51,Data_kronologisk!P118,#N/A)</f>
        <v>#N/A</v>
      </c>
      <c r="S118" s="22">
        <f>IF(AND(P118&gt;=Dynamisk!$F$51,P118&lt;=Dynamisk!$F$50),P118,#N/A)</f>
        <v>164.35622404486253</v>
      </c>
      <c r="T118" s="22" t="e">
        <f>IF(AND(P118&gt;=Dynamisk!$F$50,P118&lt;=Dynamisk!$F$49),P118,#N/A)</f>
        <v>#N/A</v>
      </c>
      <c r="U118" s="23" t="e">
        <f>IF(P118&gt;=Dynamisk!$F$49,P118,#N/A)</f>
        <v>#N/A</v>
      </c>
      <c r="V118" s="17">
        <f>IF(Q118&gt;=Dynamisk!$F$41,Dynamisk!$F$41,Q118)</f>
        <v>74.703333321584452</v>
      </c>
      <c r="W118" s="22">
        <f>(IF(AND(Q118&gt;=Dynamisk!$F$41,Q118&lt;=Dynamisk!$F$40),Q118,(IF(Q118&gt;Dynamisk!$F$40,Dynamisk!$F$40,#N/A))))-V118</f>
        <v>112.05499998237669</v>
      </c>
      <c r="X118" s="22">
        <f>(IF(AND(Q118&gt;=Dynamisk!$F$40,Q118&lt;=Dynamisk!$F$39),Q118,(IF(Q118&gt;Dynamisk!$F$39,Dynamisk!$F$39,#N/A))))-W118-V118</f>
        <v>11.844466083367138</v>
      </c>
      <c r="Y118" s="23" t="e">
        <f>(IF(AND(Q118&gt;=Dynamisk!$F$39,Q118&lt;=Dynamisk!$F$38),Q118,(IF(Q118&gt;Dynamisk!$F$38,Dynamisk!$F$38,#N/A))))-W118-V118-X118</f>
        <v>#N/A</v>
      </c>
      <c r="Z118" t="e">
        <f>IF(OR(Data_sæsontarif!D118=Dynamisk!$E$76,Data_sæsontarif!D118=Dynamisk!$E$77,Data_sæsontarif!D118=Dynamisk!$E$78,Data_sæsontarif!D118=Dynamisk!$E$79),Data_sæsontarif!M118,#N/A)</f>
        <v>#N/A</v>
      </c>
      <c r="AA118">
        <f>IF(OR(Data_sæsontarif!D118=Dynamisk!$E$72,Data_sæsontarif!D118=Dynamisk!$E$73,Data_sæsontarif!D118=Dynamisk!$E$74,Data_sæsontarif!D118=Dynamisk!$E$75),Data_sæsontarif!M118,#N/A)</f>
        <v>164.35622404486253</v>
      </c>
      <c r="AB118" t="e">
        <f>IF(OR(Data_sæsontarif!D118=Dynamisk!$E$68,Data_sæsontarif!D118=Dynamisk!$E$69,Data_sæsontarif!D118=Dynamisk!$E$70,Data_sæsontarif!D118=Dynamisk!$E$71),Data_sæsontarif!M118,#N/A)</f>
        <v>#N/A</v>
      </c>
    </row>
    <row r="119" spans="1:28" x14ac:dyDescent="0.15">
      <c r="A119">
        <v>113</v>
      </c>
      <c r="B119">
        <v>113</v>
      </c>
      <c r="C119" t="s">
        <v>168</v>
      </c>
      <c r="D119" t="str">
        <f t="shared" si="11"/>
        <v>04</v>
      </c>
      <c r="E119" s="1">
        <v>5.5916666666666659</v>
      </c>
      <c r="F119" s="2">
        <f t="shared" si="6"/>
        <v>11.408333333333335</v>
      </c>
      <c r="G119" s="1">
        <f>Dynamisk!$C$14</f>
        <v>27.397260273972602</v>
      </c>
      <c r="H119" s="1">
        <f t="shared" si="7"/>
        <v>1.1415525114155252</v>
      </c>
      <c r="I119" s="2">
        <f>Dynamisk!$C$15</f>
        <v>34.246575342465754</v>
      </c>
      <c r="J119" s="2">
        <f>F119/$F$4*Dynamisk!$C$16</f>
        <v>137.4610127583199</v>
      </c>
      <c r="K119" s="2">
        <f t="shared" si="8"/>
        <v>5.727542198263329</v>
      </c>
      <c r="L119" s="2">
        <f>F119/$F$4*Dynamisk!$C$17</f>
        <v>171.82626594789986</v>
      </c>
      <c r="M119" s="2">
        <f>(F119/$F$4)*Dynamisk!$C$16+G119</f>
        <v>164.85827303229249</v>
      </c>
      <c r="N119" s="2">
        <f>Dynamisk!$C$20/365</f>
        <v>34.246575342465754</v>
      </c>
      <c r="O119" s="2">
        <f t="shared" si="9"/>
        <v>1.4269406392694064</v>
      </c>
      <c r="P119" s="2">
        <f>(F119/$F$4)*Dynamisk!$C$16+G119</f>
        <v>164.85827303229249</v>
      </c>
      <c r="Q119" s="2">
        <f t="shared" si="10"/>
        <v>199.10484837475826</v>
      </c>
      <c r="R119" s="17" t="e">
        <f>IF(P119&lt;=Dynamisk!$F$51,Data_kronologisk!P119,#N/A)</f>
        <v>#N/A</v>
      </c>
      <c r="S119" s="22">
        <f>IF(AND(P119&gt;=Dynamisk!$F$51,P119&lt;=Dynamisk!$F$50),P119,#N/A)</f>
        <v>164.85827303229249</v>
      </c>
      <c r="T119" s="22" t="e">
        <f>IF(AND(P119&gt;=Dynamisk!$F$50,P119&lt;=Dynamisk!$F$49),P119,#N/A)</f>
        <v>#N/A</v>
      </c>
      <c r="U119" s="23" t="e">
        <f>IF(P119&gt;=Dynamisk!$F$49,P119,#N/A)</f>
        <v>#N/A</v>
      </c>
      <c r="V119" s="17">
        <f>IF(Q119&gt;=Dynamisk!$F$41,Dynamisk!$F$41,Q119)</f>
        <v>74.703333321584452</v>
      </c>
      <c r="W119" s="22">
        <f>(IF(AND(Q119&gt;=Dynamisk!$F$41,Q119&lt;=Dynamisk!$F$40),Q119,(IF(Q119&gt;Dynamisk!$F$40,Dynamisk!$F$40,#N/A))))-V119</f>
        <v>112.05499998237669</v>
      </c>
      <c r="X119" s="22">
        <f>(IF(AND(Q119&gt;=Dynamisk!$F$40,Q119&lt;=Dynamisk!$F$39),Q119,(IF(Q119&gt;Dynamisk!$F$39,Dynamisk!$F$39,#N/A))))-W119-V119</f>
        <v>12.346515070797125</v>
      </c>
      <c r="Y119" s="23" t="e">
        <f>(IF(AND(Q119&gt;=Dynamisk!$F$39,Q119&lt;=Dynamisk!$F$38),Q119,(IF(Q119&gt;Dynamisk!$F$38,Dynamisk!$F$38,#N/A))))-W119-V119-X119</f>
        <v>#N/A</v>
      </c>
      <c r="Z119" t="e">
        <f>IF(OR(Data_sæsontarif!D119=Dynamisk!$E$76,Data_sæsontarif!D119=Dynamisk!$E$77,Data_sæsontarif!D119=Dynamisk!$E$78,Data_sæsontarif!D119=Dynamisk!$E$79),Data_sæsontarif!M119,#N/A)</f>
        <v>#N/A</v>
      </c>
      <c r="AA119">
        <f>IF(OR(Data_sæsontarif!D119=Dynamisk!$E$72,Data_sæsontarif!D119=Dynamisk!$E$73,Data_sæsontarif!D119=Dynamisk!$E$74,Data_sæsontarif!D119=Dynamisk!$E$75),Data_sæsontarif!M119,#N/A)</f>
        <v>164.85827303229249</v>
      </c>
      <c r="AB119" t="e">
        <f>IF(OR(Data_sæsontarif!D119=Dynamisk!$E$68,Data_sæsontarif!D119=Dynamisk!$E$69,Data_sæsontarif!D119=Dynamisk!$E$70,Data_sæsontarif!D119=Dynamisk!$E$71),Data_sæsontarif!M119,#N/A)</f>
        <v>#N/A</v>
      </c>
    </row>
    <row r="120" spans="1:28" x14ac:dyDescent="0.15">
      <c r="A120">
        <v>114</v>
      </c>
      <c r="B120">
        <v>114</v>
      </c>
      <c r="C120" t="s">
        <v>169</v>
      </c>
      <c r="D120" t="str">
        <f t="shared" si="11"/>
        <v>04</v>
      </c>
      <c r="E120" s="1">
        <v>5.9499999999999993</v>
      </c>
      <c r="F120" s="2">
        <f t="shared" si="6"/>
        <v>11.05</v>
      </c>
      <c r="G120" s="1">
        <f>Dynamisk!$C$14</f>
        <v>27.397260273972602</v>
      </c>
      <c r="H120" s="1">
        <f t="shared" si="7"/>
        <v>1.1415525114155252</v>
      </c>
      <c r="I120" s="2">
        <f>Dynamisk!$C$15</f>
        <v>34.246575342465754</v>
      </c>
      <c r="J120" s="2">
        <f>F120/$F$4*Dynamisk!$C$16</f>
        <v>133.14339146642232</v>
      </c>
      <c r="K120" s="2">
        <f t="shared" si="8"/>
        <v>5.5476413111009295</v>
      </c>
      <c r="L120" s="2">
        <f>F120/$F$4*Dynamisk!$C$17</f>
        <v>166.42923933302791</v>
      </c>
      <c r="M120" s="2">
        <f>(F120/$F$4)*Dynamisk!$C$16+G120</f>
        <v>160.54065174039491</v>
      </c>
      <c r="N120" s="2">
        <f>Dynamisk!$C$20/365</f>
        <v>34.246575342465754</v>
      </c>
      <c r="O120" s="2">
        <f t="shared" si="9"/>
        <v>1.4269406392694064</v>
      </c>
      <c r="P120" s="2">
        <f>(F120/$F$4)*Dynamisk!$C$16+G120</f>
        <v>160.54065174039491</v>
      </c>
      <c r="Q120" s="2">
        <f t="shared" si="10"/>
        <v>194.78722708286068</v>
      </c>
      <c r="R120" s="17" t="e">
        <f>IF(P120&lt;=Dynamisk!$F$51,Data_kronologisk!P120,#N/A)</f>
        <v>#N/A</v>
      </c>
      <c r="S120" s="22">
        <f>IF(AND(P120&gt;=Dynamisk!$F$51,P120&lt;=Dynamisk!$F$50),P120,#N/A)</f>
        <v>160.54065174039491</v>
      </c>
      <c r="T120" s="22" t="e">
        <f>IF(AND(P120&gt;=Dynamisk!$F$50,P120&lt;=Dynamisk!$F$49),P120,#N/A)</f>
        <v>#N/A</v>
      </c>
      <c r="U120" s="23" t="e">
        <f>IF(P120&gt;=Dynamisk!$F$49,P120,#N/A)</f>
        <v>#N/A</v>
      </c>
      <c r="V120" s="17">
        <f>IF(Q120&gt;=Dynamisk!$F$41,Dynamisk!$F$41,Q120)</f>
        <v>74.703333321584452</v>
      </c>
      <c r="W120" s="22">
        <f>(IF(AND(Q120&gt;=Dynamisk!$F$41,Q120&lt;=Dynamisk!$F$40),Q120,(IF(Q120&gt;Dynamisk!$F$40,Dynamisk!$F$40,#N/A))))-V120</f>
        <v>112.05499998237669</v>
      </c>
      <c r="X120" s="22">
        <f>(IF(AND(Q120&gt;=Dynamisk!$F$40,Q120&lt;=Dynamisk!$F$39),Q120,(IF(Q120&gt;Dynamisk!$F$39,Dynamisk!$F$39,#N/A))))-W120-V120</f>
        <v>8.028893778899544</v>
      </c>
      <c r="Y120" s="23" t="e">
        <f>(IF(AND(Q120&gt;=Dynamisk!$F$39,Q120&lt;=Dynamisk!$F$38),Q120,(IF(Q120&gt;Dynamisk!$F$38,Dynamisk!$F$38,#N/A))))-W120-V120-X120</f>
        <v>#N/A</v>
      </c>
      <c r="Z120" t="e">
        <f>IF(OR(Data_sæsontarif!D120=Dynamisk!$E$76,Data_sæsontarif!D120=Dynamisk!$E$77,Data_sæsontarif!D120=Dynamisk!$E$78,Data_sæsontarif!D120=Dynamisk!$E$79),Data_sæsontarif!M120,#N/A)</f>
        <v>#N/A</v>
      </c>
      <c r="AA120">
        <f>IF(OR(Data_sæsontarif!D120=Dynamisk!$E$72,Data_sæsontarif!D120=Dynamisk!$E$73,Data_sæsontarif!D120=Dynamisk!$E$74,Data_sæsontarif!D120=Dynamisk!$E$75),Data_sæsontarif!M120,#N/A)</f>
        <v>160.54065174039491</v>
      </c>
      <c r="AB120" t="e">
        <f>IF(OR(Data_sæsontarif!D120=Dynamisk!$E$68,Data_sæsontarif!D120=Dynamisk!$E$69,Data_sæsontarif!D120=Dynamisk!$E$70,Data_sæsontarif!D120=Dynamisk!$E$71),Data_sæsontarif!M120,#N/A)</f>
        <v>#N/A</v>
      </c>
    </row>
    <row r="121" spans="1:28" x14ac:dyDescent="0.15">
      <c r="A121">
        <v>115</v>
      </c>
      <c r="B121">
        <v>115</v>
      </c>
      <c r="C121" t="s">
        <v>170</v>
      </c>
      <c r="D121" t="str">
        <f t="shared" si="11"/>
        <v>04</v>
      </c>
      <c r="E121" s="1">
        <v>8.1208333333333318</v>
      </c>
      <c r="F121" s="2">
        <f t="shared" si="6"/>
        <v>8.8791666666666682</v>
      </c>
      <c r="G121" s="1">
        <f>Dynamisk!$C$14</f>
        <v>27.397260273972602</v>
      </c>
      <c r="H121" s="1">
        <f t="shared" si="7"/>
        <v>1.1415525114155252</v>
      </c>
      <c r="I121" s="2">
        <f>Dynamisk!$C$15</f>
        <v>34.246575342465754</v>
      </c>
      <c r="J121" s="2">
        <f>F121/$F$4*Dynamisk!$C$16</f>
        <v>106.98663922132202</v>
      </c>
      <c r="K121" s="2">
        <f t="shared" si="8"/>
        <v>4.4577766342217506</v>
      </c>
      <c r="L121" s="2">
        <f>F121/$F$4*Dynamisk!$C$17</f>
        <v>133.73329902665253</v>
      </c>
      <c r="M121" s="2">
        <f>(F121/$F$4)*Dynamisk!$C$16+G121</f>
        <v>134.38389949529463</v>
      </c>
      <c r="N121" s="2">
        <f>Dynamisk!$C$20/365</f>
        <v>34.246575342465754</v>
      </c>
      <c r="O121" s="2">
        <f t="shared" si="9"/>
        <v>1.4269406392694064</v>
      </c>
      <c r="P121" s="2">
        <f>(F121/$F$4)*Dynamisk!$C$16+G121</f>
        <v>134.38389949529463</v>
      </c>
      <c r="Q121" s="2">
        <f t="shared" si="10"/>
        <v>168.63047483776037</v>
      </c>
      <c r="R121" s="17" t="e">
        <f>IF(P121&lt;=Dynamisk!$F$51,Data_kronologisk!P121,#N/A)</f>
        <v>#N/A</v>
      </c>
      <c r="S121" s="22">
        <f>IF(AND(P121&gt;=Dynamisk!$F$51,P121&lt;=Dynamisk!$F$50),P121,#N/A)</f>
        <v>134.38389949529463</v>
      </c>
      <c r="T121" s="22" t="e">
        <f>IF(AND(P121&gt;=Dynamisk!$F$50,P121&lt;=Dynamisk!$F$49),P121,#N/A)</f>
        <v>#N/A</v>
      </c>
      <c r="U121" s="23" t="e">
        <f>IF(P121&gt;=Dynamisk!$F$49,P121,#N/A)</f>
        <v>#N/A</v>
      </c>
      <c r="V121" s="17">
        <f>IF(Q121&gt;=Dynamisk!$F$41,Dynamisk!$F$41,Q121)</f>
        <v>74.703333321584452</v>
      </c>
      <c r="W121" s="22">
        <f>(IF(AND(Q121&gt;=Dynamisk!$F$41,Q121&lt;=Dynamisk!$F$40),Q121,(IF(Q121&gt;Dynamisk!$F$40,Dynamisk!$F$40,#N/A))))-V121</f>
        <v>93.927141516175922</v>
      </c>
      <c r="X121" s="22" t="e">
        <f>(IF(AND(Q121&gt;=Dynamisk!$F$40,Q121&lt;=Dynamisk!$F$39),Q121,(IF(Q121&gt;Dynamisk!$F$39,Dynamisk!$F$39,#N/A))))-W121-V121</f>
        <v>#N/A</v>
      </c>
      <c r="Y121" s="23" t="e">
        <f>(IF(AND(Q121&gt;=Dynamisk!$F$39,Q121&lt;=Dynamisk!$F$38),Q121,(IF(Q121&gt;Dynamisk!$F$38,Dynamisk!$F$38,#N/A))))-W121-V121-X121</f>
        <v>#N/A</v>
      </c>
      <c r="Z121" t="e">
        <f>IF(OR(Data_sæsontarif!D121=Dynamisk!$E$76,Data_sæsontarif!D121=Dynamisk!$E$77,Data_sæsontarif!D121=Dynamisk!$E$78,Data_sæsontarif!D121=Dynamisk!$E$79),Data_sæsontarif!M121,#N/A)</f>
        <v>#N/A</v>
      </c>
      <c r="AA121">
        <f>IF(OR(Data_sæsontarif!D121=Dynamisk!$E$72,Data_sæsontarif!D121=Dynamisk!$E$73,Data_sæsontarif!D121=Dynamisk!$E$74,Data_sæsontarif!D121=Dynamisk!$E$75),Data_sæsontarif!M121,#N/A)</f>
        <v>134.38389949529463</v>
      </c>
      <c r="AB121" t="e">
        <f>IF(OR(Data_sæsontarif!D121=Dynamisk!$E$68,Data_sæsontarif!D121=Dynamisk!$E$69,Data_sæsontarif!D121=Dynamisk!$E$70,Data_sæsontarif!D121=Dynamisk!$E$71),Data_sæsontarif!M121,#N/A)</f>
        <v>#N/A</v>
      </c>
    </row>
    <row r="122" spans="1:28" x14ac:dyDescent="0.15">
      <c r="A122">
        <v>116</v>
      </c>
      <c r="B122">
        <v>116</v>
      </c>
      <c r="C122" t="s">
        <v>171</v>
      </c>
      <c r="D122" t="str">
        <f t="shared" si="11"/>
        <v>04</v>
      </c>
      <c r="E122" s="1">
        <v>10.779166666666667</v>
      </c>
      <c r="F122" s="2">
        <f t="shared" si="6"/>
        <v>6.2208333333333332</v>
      </c>
      <c r="G122" s="1">
        <f>Dynamisk!$C$14</f>
        <v>27.397260273972602</v>
      </c>
      <c r="H122" s="1">
        <f t="shared" si="7"/>
        <v>1.1415525114155252</v>
      </c>
      <c r="I122" s="2">
        <f>Dynamisk!$C$15</f>
        <v>34.246575342465754</v>
      </c>
      <c r="J122" s="2">
        <f>F122/$F$4*Dynamisk!$C$16</f>
        <v>74.955913823291297</v>
      </c>
      <c r="K122" s="2">
        <f t="shared" si="8"/>
        <v>3.1231630759704707</v>
      </c>
      <c r="L122" s="2">
        <f>F122/$F$4*Dynamisk!$C$17</f>
        <v>93.694892279114114</v>
      </c>
      <c r="M122" s="2">
        <f>(F122/$F$4)*Dynamisk!$C$16+G122</f>
        <v>102.3531740972639</v>
      </c>
      <c r="N122" s="2">
        <f>Dynamisk!$C$20/365</f>
        <v>34.246575342465754</v>
      </c>
      <c r="O122" s="2">
        <f t="shared" si="9"/>
        <v>1.4269406392694064</v>
      </c>
      <c r="P122" s="2">
        <f>(F122/$F$4)*Dynamisk!$C$16+G122</f>
        <v>102.3531740972639</v>
      </c>
      <c r="Q122" s="2">
        <f t="shared" si="10"/>
        <v>136.59974943972964</v>
      </c>
      <c r="R122" s="17" t="e">
        <f>IF(P122&lt;=Dynamisk!$F$51,Data_kronologisk!P122,#N/A)</f>
        <v>#N/A</v>
      </c>
      <c r="S122" s="22">
        <f>IF(AND(P122&gt;=Dynamisk!$F$51,P122&lt;=Dynamisk!$F$50),P122,#N/A)</f>
        <v>102.3531740972639</v>
      </c>
      <c r="T122" s="22" t="e">
        <f>IF(AND(P122&gt;=Dynamisk!$F$50,P122&lt;=Dynamisk!$F$49),P122,#N/A)</f>
        <v>#N/A</v>
      </c>
      <c r="U122" s="23" t="e">
        <f>IF(P122&gt;=Dynamisk!$F$49,P122,#N/A)</f>
        <v>#N/A</v>
      </c>
      <c r="V122" s="17">
        <f>IF(Q122&gt;=Dynamisk!$F$41,Dynamisk!$F$41,Q122)</f>
        <v>74.703333321584452</v>
      </c>
      <c r="W122" s="22">
        <f>(IF(AND(Q122&gt;=Dynamisk!$F$41,Q122&lt;=Dynamisk!$F$40),Q122,(IF(Q122&gt;Dynamisk!$F$40,Dynamisk!$F$40,#N/A))))-V122</f>
        <v>61.896416118145183</v>
      </c>
      <c r="X122" s="22" t="e">
        <f>(IF(AND(Q122&gt;=Dynamisk!$F$40,Q122&lt;=Dynamisk!$F$39),Q122,(IF(Q122&gt;Dynamisk!$F$39,Dynamisk!$F$39,#N/A))))-W122-V122</f>
        <v>#N/A</v>
      </c>
      <c r="Y122" s="23" t="e">
        <f>(IF(AND(Q122&gt;=Dynamisk!$F$39,Q122&lt;=Dynamisk!$F$38),Q122,(IF(Q122&gt;Dynamisk!$F$38,Dynamisk!$F$38,#N/A))))-W122-V122-X122</f>
        <v>#N/A</v>
      </c>
      <c r="Z122" t="e">
        <f>IF(OR(Data_sæsontarif!D122=Dynamisk!$E$76,Data_sæsontarif!D122=Dynamisk!$E$77,Data_sæsontarif!D122=Dynamisk!$E$78,Data_sæsontarif!D122=Dynamisk!$E$79),Data_sæsontarif!M122,#N/A)</f>
        <v>#N/A</v>
      </c>
      <c r="AA122">
        <f>IF(OR(Data_sæsontarif!D122=Dynamisk!$E$72,Data_sæsontarif!D122=Dynamisk!$E$73,Data_sæsontarif!D122=Dynamisk!$E$74,Data_sæsontarif!D122=Dynamisk!$E$75),Data_sæsontarif!M122,#N/A)</f>
        <v>102.3531740972639</v>
      </c>
      <c r="AB122" t="e">
        <f>IF(OR(Data_sæsontarif!D122=Dynamisk!$E$68,Data_sæsontarif!D122=Dynamisk!$E$69,Data_sæsontarif!D122=Dynamisk!$E$70,Data_sæsontarif!D122=Dynamisk!$E$71),Data_sæsontarif!M122,#N/A)</f>
        <v>#N/A</v>
      </c>
    </row>
    <row r="123" spans="1:28" x14ac:dyDescent="0.15">
      <c r="A123">
        <v>117</v>
      </c>
      <c r="B123">
        <v>117</v>
      </c>
      <c r="C123" t="s">
        <v>172</v>
      </c>
      <c r="D123" t="str">
        <f t="shared" si="11"/>
        <v>04</v>
      </c>
      <c r="E123" s="1">
        <v>9.6333333333333329</v>
      </c>
      <c r="F123" s="2">
        <f t="shared" si="6"/>
        <v>7.3666666666666671</v>
      </c>
      <c r="G123" s="1">
        <f>Dynamisk!$C$14</f>
        <v>27.397260273972602</v>
      </c>
      <c r="H123" s="1">
        <f t="shared" si="7"/>
        <v>1.1415525114155252</v>
      </c>
      <c r="I123" s="2">
        <f>Dynamisk!$C$15</f>
        <v>34.246575342465754</v>
      </c>
      <c r="J123" s="2">
        <f>F123/$F$4*Dynamisk!$C$16</f>
        <v>88.762260977614886</v>
      </c>
      <c r="K123" s="2">
        <f t="shared" si="8"/>
        <v>3.6984275407339537</v>
      </c>
      <c r="L123" s="2">
        <f>F123/$F$4*Dynamisk!$C$17</f>
        <v>110.95282622201861</v>
      </c>
      <c r="M123" s="2">
        <f>(F123/$F$4)*Dynamisk!$C$16+G123</f>
        <v>116.15952125158749</v>
      </c>
      <c r="N123" s="2">
        <f>Dynamisk!$C$20/365</f>
        <v>34.246575342465754</v>
      </c>
      <c r="O123" s="2">
        <f t="shared" si="9"/>
        <v>1.4269406392694064</v>
      </c>
      <c r="P123" s="2">
        <f>(F123/$F$4)*Dynamisk!$C$16+G123</f>
        <v>116.15952125158749</v>
      </c>
      <c r="Q123" s="2">
        <f t="shared" si="10"/>
        <v>150.40609659405322</v>
      </c>
      <c r="R123" s="17" t="e">
        <f>IF(P123&lt;=Dynamisk!$F$51,Data_kronologisk!P123,#N/A)</f>
        <v>#N/A</v>
      </c>
      <c r="S123" s="22">
        <f>IF(AND(P123&gt;=Dynamisk!$F$51,P123&lt;=Dynamisk!$F$50),P123,#N/A)</f>
        <v>116.15952125158749</v>
      </c>
      <c r="T123" s="22" t="e">
        <f>IF(AND(P123&gt;=Dynamisk!$F$50,P123&lt;=Dynamisk!$F$49),P123,#N/A)</f>
        <v>#N/A</v>
      </c>
      <c r="U123" s="23" t="e">
        <f>IF(P123&gt;=Dynamisk!$F$49,P123,#N/A)</f>
        <v>#N/A</v>
      </c>
      <c r="V123" s="17">
        <f>IF(Q123&gt;=Dynamisk!$F$41,Dynamisk!$F$41,Q123)</f>
        <v>74.703333321584452</v>
      </c>
      <c r="W123" s="22">
        <f>(IF(AND(Q123&gt;=Dynamisk!$F$41,Q123&lt;=Dynamisk!$F$40),Q123,(IF(Q123&gt;Dynamisk!$F$40,Dynamisk!$F$40,#N/A))))-V123</f>
        <v>75.702763272468772</v>
      </c>
      <c r="X123" s="22" t="e">
        <f>(IF(AND(Q123&gt;=Dynamisk!$F$40,Q123&lt;=Dynamisk!$F$39),Q123,(IF(Q123&gt;Dynamisk!$F$39,Dynamisk!$F$39,#N/A))))-W123-V123</f>
        <v>#N/A</v>
      </c>
      <c r="Y123" s="23" t="e">
        <f>(IF(AND(Q123&gt;=Dynamisk!$F$39,Q123&lt;=Dynamisk!$F$38),Q123,(IF(Q123&gt;Dynamisk!$F$38,Dynamisk!$F$38,#N/A))))-W123-V123-X123</f>
        <v>#N/A</v>
      </c>
      <c r="Z123" t="e">
        <f>IF(OR(Data_sæsontarif!D123=Dynamisk!$E$76,Data_sæsontarif!D123=Dynamisk!$E$77,Data_sæsontarif!D123=Dynamisk!$E$78,Data_sæsontarif!D123=Dynamisk!$E$79),Data_sæsontarif!M123,#N/A)</f>
        <v>#N/A</v>
      </c>
      <c r="AA123">
        <f>IF(OR(Data_sæsontarif!D123=Dynamisk!$E$72,Data_sæsontarif!D123=Dynamisk!$E$73,Data_sæsontarif!D123=Dynamisk!$E$74,Data_sæsontarif!D123=Dynamisk!$E$75),Data_sæsontarif!M123,#N/A)</f>
        <v>116.15952125158749</v>
      </c>
      <c r="AB123" t="e">
        <f>IF(OR(Data_sæsontarif!D123=Dynamisk!$E$68,Data_sæsontarif!D123=Dynamisk!$E$69,Data_sæsontarif!D123=Dynamisk!$E$70,Data_sæsontarif!D123=Dynamisk!$E$71),Data_sæsontarif!M123,#N/A)</f>
        <v>#N/A</v>
      </c>
    </row>
    <row r="124" spans="1:28" x14ac:dyDescent="0.15">
      <c r="A124">
        <v>118</v>
      </c>
      <c r="B124">
        <v>118</v>
      </c>
      <c r="C124" t="s">
        <v>173</v>
      </c>
      <c r="D124" t="str">
        <f t="shared" si="11"/>
        <v>04</v>
      </c>
      <c r="E124" s="1">
        <v>10.908333333333333</v>
      </c>
      <c r="F124" s="2">
        <f t="shared" si="6"/>
        <v>6.0916666666666668</v>
      </c>
      <c r="G124" s="1">
        <f>Dynamisk!$C$14</f>
        <v>27.397260273972602</v>
      </c>
      <c r="H124" s="1">
        <f t="shared" si="7"/>
        <v>1.1415525114155252</v>
      </c>
      <c r="I124" s="2">
        <f>Dynamisk!$C$15</f>
        <v>34.246575342465754</v>
      </c>
      <c r="J124" s="2">
        <f>F124/$F$4*Dynamisk!$C$16</f>
        <v>73.39956196225846</v>
      </c>
      <c r="K124" s="2">
        <f t="shared" si="8"/>
        <v>3.0583150817607692</v>
      </c>
      <c r="L124" s="2">
        <f>F124/$F$4*Dynamisk!$C$17</f>
        <v>91.749452452823078</v>
      </c>
      <c r="M124" s="2">
        <f>(F124/$F$4)*Dynamisk!$C$16+G124</f>
        <v>100.79682223623107</v>
      </c>
      <c r="N124" s="2">
        <f>Dynamisk!$C$20/365</f>
        <v>34.246575342465754</v>
      </c>
      <c r="O124" s="2">
        <f t="shared" si="9"/>
        <v>1.4269406392694064</v>
      </c>
      <c r="P124" s="2">
        <f>(F124/$F$4)*Dynamisk!$C$16+G124</f>
        <v>100.79682223623107</v>
      </c>
      <c r="Q124" s="2">
        <f t="shared" si="10"/>
        <v>135.04339757869681</v>
      </c>
      <c r="R124" s="17" t="e">
        <f>IF(P124&lt;=Dynamisk!$F$51,Data_kronologisk!P124,#N/A)</f>
        <v>#N/A</v>
      </c>
      <c r="S124" s="22">
        <f>IF(AND(P124&gt;=Dynamisk!$F$51,P124&lt;=Dynamisk!$F$50),P124,#N/A)</f>
        <v>100.79682223623107</v>
      </c>
      <c r="T124" s="22" t="e">
        <f>IF(AND(P124&gt;=Dynamisk!$F$50,P124&lt;=Dynamisk!$F$49),P124,#N/A)</f>
        <v>#N/A</v>
      </c>
      <c r="U124" s="23" t="e">
        <f>IF(P124&gt;=Dynamisk!$F$49,P124,#N/A)</f>
        <v>#N/A</v>
      </c>
      <c r="V124" s="17">
        <f>IF(Q124&gt;=Dynamisk!$F$41,Dynamisk!$F$41,Q124)</f>
        <v>74.703333321584452</v>
      </c>
      <c r="W124" s="22">
        <f>(IF(AND(Q124&gt;=Dynamisk!$F$41,Q124&lt;=Dynamisk!$F$40),Q124,(IF(Q124&gt;Dynamisk!$F$40,Dynamisk!$F$40,#N/A))))-V124</f>
        <v>60.34006425711236</v>
      </c>
      <c r="X124" s="22" t="e">
        <f>(IF(AND(Q124&gt;=Dynamisk!$F$40,Q124&lt;=Dynamisk!$F$39),Q124,(IF(Q124&gt;Dynamisk!$F$39,Dynamisk!$F$39,#N/A))))-W124-V124</f>
        <v>#N/A</v>
      </c>
      <c r="Y124" s="23" t="e">
        <f>(IF(AND(Q124&gt;=Dynamisk!$F$39,Q124&lt;=Dynamisk!$F$38),Q124,(IF(Q124&gt;Dynamisk!$F$38,Dynamisk!$F$38,#N/A))))-W124-V124-X124</f>
        <v>#N/A</v>
      </c>
      <c r="Z124" t="e">
        <f>IF(OR(Data_sæsontarif!D124=Dynamisk!$E$76,Data_sæsontarif!D124=Dynamisk!$E$77,Data_sæsontarif!D124=Dynamisk!$E$78,Data_sæsontarif!D124=Dynamisk!$E$79),Data_sæsontarif!M124,#N/A)</f>
        <v>#N/A</v>
      </c>
      <c r="AA124">
        <f>IF(OR(Data_sæsontarif!D124=Dynamisk!$E$72,Data_sæsontarif!D124=Dynamisk!$E$73,Data_sæsontarif!D124=Dynamisk!$E$74,Data_sæsontarif!D124=Dynamisk!$E$75),Data_sæsontarif!M124,#N/A)</f>
        <v>100.79682223623107</v>
      </c>
      <c r="AB124" t="e">
        <f>IF(OR(Data_sæsontarif!D124=Dynamisk!$E$68,Data_sæsontarif!D124=Dynamisk!$E$69,Data_sæsontarif!D124=Dynamisk!$E$70,Data_sæsontarif!D124=Dynamisk!$E$71),Data_sæsontarif!M124,#N/A)</f>
        <v>#N/A</v>
      </c>
    </row>
    <row r="125" spans="1:28" x14ac:dyDescent="0.15">
      <c r="A125">
        <v>119</v>
      </c>
      <c r="B125">
        <v>119</v>
      </c>
      <c r="C125" t="s">
        <v>174</v>
      </c>
      <c r="D125" t="str">
        <f t="shared" si="11"/>
        <v>04</v>
      </c>
      <c r="E125" s="1">
        <v>15.108333333333334</v>
      </c>
      <c r="F125" s="2">
        <f t="shared" si="6"/>
        <v>1.8916666666666657</v>
      </c>
      <c r="G125" s="1">
        <f>Dynamisk!$C$14</f>
        <v>27.397260273972602</v>
      </c>
      <c r="H125" s="1">
        <f t="shared" si="7"/>
        <v>1.1415525114155252</v>
      </c>
      <c r="I125" s="2">
        <f>Dynamisk!$C$15</f>
        <v>34.246575342465754</v>
      </c>
      <c r="J125" s="2">
        <f>F125/$F$4*Dynamisk!$C$16</f>
        <v>22.793024029319646</v>
      </c>
      <c r="K125" s="2">
        <f t="shared" si="8"/>
        <v>0.9497093345549853</v>
      </c>
      <c r="L125" s="2">
        <f>F125/$F$4*Dynamisk!$C$17</f>
        <v>28.49128003664956</v>
      </c>
      <c r="M125" s="2">
        <f>(F125/$F$4)*Dynamisk!$C$16+G125</f>
        <v>50.190284303292245</v>
      </c>
      <c r="N125" s="2">
        <f>Dynamisk!$C$20/365</f>
        <v>34.246575342465754</v>
      </c>
      <c r="O125" s="2">
        <f t="shared" si="9"/>
        <v>1.4269406392694064</v>
      </c>
      <c r="P125" s="2">
        <f>(F125/$F$4)*Dynamisk!$C$16+G125</f>
        <v>50.190284303292245</v>
      </c>
      <c r="Q125" s="2">
        <f t="shared" si="10"/>
        <v>84.436859645758005</v>
      </c>
      <c r="R125" s="17">
        <f>IF(P125&lt;=Dynamisk!$F$51,Data_kronologisk!P125,#N/A)</f>
        <v>50.190284303292245</v>
      </c>
      <c r="S125" s="22" t="e">
        <f>IF(AND(P125&gt;=Dynamisk!$F$51,P125&lt;=Dynamisk!$F$50),P125,#N/A)</f>
        <v>#N/A</v>
      </c>
      <c r="T125" s="22" t="e">
        <f>IF(AND(P125&gt;=Dynamisk!$F$50,P125&lt;=Dynamisk!$F$49),P125,#N/A)</f>
        <v>#N/A</v>
      </c>
      <c r="U125" s="23" t="e">
        <f>IF(P125&gt;=Dynamisk!$F$49,P125,#N/A)</f>
        <v>#N/A</v>
      </c>
      <c r="V125" s="17">
        <f>IF(Q125&gt;=Dynamisk!$F$41,Dynamisk!$F$41,Q125)</f>
        <v>74.703333321584452</v>
      </c>
      <c r="W125" s="22">
        <f>(IF(AND(Q125&gt;=Dynamisk!$F$41,Q125&lt;=Dynamisk!$F$40),Q125,(IF(Q125&gt;Dynamisk!$F$40,Dynamisk!$F$40,#N/A))))-V125</f>
        <v>9.7335263241735532</v>
      </c>
      <c r="X125" s="22" t="e">
        <f>(IF(AND(Q125&gt;=Dynamisk!$F$40,Q125&lt;=Dynamisk!$F$39),Q125,(IF(Q125&gt;Dynamisk!$F$39,Dynamisk!$F$39,#N/A))))-W125-V125</f>
        <v>#N/A</v>
      </c>
      <c r="Y125" s="23" t="e">
        <f>(IF(AND(Q125&gt;=Dynamisk!$F$39,Q125&lt;=Dynamisk!$F$38),Q125,(IF(Q125&gt;Dynamisk!$F$38,Dynamisk!$F$38,#N/A))))-W125-V125-X125</f>
        <v>#N/A</v>
      </c>
      <c r="Z125" t="e">
        <f>IF(OR(Data_sæsontarif!D125=Dynamisk!$E$76,Data_sæsontarif!D125=Dynamisk!$E$77,Data_sæsontarif!D125=Dynamisk!$E$78,Data_sæsontarif!D125=Dynamisk!$E$79),Data_sæsontarif!M125,#N/A)</f>
        <v>#N/A</v>
      </c>
      <c r="AA125">
        <f>IF(OR(Data_sæsontarif!D125=Dynamisk!$E$72,Data_sæsontarif!D125=Dynamisk!$E$73,Data_sæsontarif!D125=Dynamisk!$E$74,Data_sæsontarif!D125=Dynamisk!$E$75),Data_sæsontarif!M125,#N/A)</f>
        <v>50.190284303292245</v>
      </c>
      <c r="AB125" t="e">
        <f>IF(OR(Data_sæsontarif!D125=Dynamisk!$E$68,Data_sæsontarif!D125=Dynamisk!$E$69,Data_sæsontarif!D125=Dynamisk!$E$70,Data_sæsontarif!D125=Dynamisk!$E$71),Data_sæsontarif!M125,#N/A)</f>
        <v>#N/A</v>
      </c>
    </row>
    <row r="126" spans="1:28" x14ac:dyDescent="0.15">
      <c r="A126">
        <v>120</v>
      </c>
      <c r="B126">
        <v>120</v>
      </c>
      <c r="C126" t="s">
        <v>175</v>
      </c>
      <c r="D126" t="str">
        <f t="shared" si="11"/>
        <v>04</v>
      </c>
      <c r="E126" s="1">
        <v>10.962499999999999</v>
      </c>
      <c r="F126" s="2">
        <f t="shared" si="6"/>
        <v>6.0375000000000014</v>
      </c>
      <c r="G126" s="1">
        <f>Dynamisk!$C$14</f>
        <v>27.397260273972602</v>
      </c>
      <c r="H126" s="1">
        <f t="shared" si="7"/>
        <v>1.1415525114155252</v>
      </c>
      <c r="I126" s="2">
        <f>Dynamisk!$C$15</f>
        <v>34.246575342465754</v>
      </c>
      <c r="J126" s="2">
        <f>F126/$F$4*Dynamisk!$C$16</f>
        <v>72.746898278599545</v>
      </c>
      <c r="K126" s="2">
        <f t="shared" si="8"/>
        <v>3.0311207616083142</v>
      </c>
      <c r="L126" s="2">
        <f>F126/$F$4*Dynamisk!$C$17</f>
        <v>90.933622848249428</v>
      </c>
      <c r="M126" s="2">
        <f>(F126/$F$4)*Dynamisk!$C$16+G126</f>
        <v>100.14415855257215</v>
      </c>
      <c r="N126" s="2">
        <f>Dynamisk!$C$20/365</f>
        <v>34.246575342465754</v>
      </c>
      <c r="O126" s="2">
        <f t="shared" si="9"/>
        <v>1.4269406392694064</v>
      </c>
      <c r="P126" s="2">
        <f>(F126/$F$4)*Dynamisk!$C$16+G126</f>
        <v>100.14415855257215</v>
      </c>
      <c r="Q126" s="2">
        <f t="shared" si="10"/>
        <v>134.3907338950379</v>
      </c>
      <c r="R126" s="17" t="e">
        <f>IF(P126&lt;=Dynamisk!$F$51,Data_kronologisk!P126,#N/A)</f>
        <v>#N/A</v>
      </c>
      <c r="S126" s="22">
        <f>IF(AND(P126&gt;=Dynamisk!$F$51,P126&lt;=Dynamisk!$F$50),P126,#N/A)</f>
        <v>100.14415855257215</v>
      </c>
      <c r="T126" s="22" t="e">
        <f>IF(AND(P126&gt;=Dynamisk!$F$50,P126&lt;=Dynamisk!$F$49),P126,#N/A)</f>
        <v>#N/A</v>
      </c>
      <c r="U126" s="23" t="e">
        <f>IF(P126&gt;=Dynamisk!$F$49,P126,#N/A)</f>
        <v>#N/A</v>
      </c>
      <c r="V126" s="17">
        <f>IF(Q126&gt;=Dynamisk!$F$41,Dynamisk!$F$41,Q126)</f>
        <v>74.703333321584452</v>
      </c>
      <c r="W126" s="22">
        <f>(IF(AND(Q126&gt;=Dynamisk!$F$41,Q126&lt;=Dynamisk!$F$40),Q126,(IF(Q126&gt;Dynamisk!$F$40,Dynamisk!$F$40,#N/A))))-V126</f>
        <v>59.687400573453445</v>
      </c>
      <c r="X126" s="22" t="e">
        <f>(IF(AND(Q126&gt;=Dynamisk!$F$40,Q126&lt;=Dynamisk!$F$39),Q126,(IF(Q126&gt;Dynamisk!$F$39,Dynamisk!$F$39,#N/A))))-W126-V126</f>
        <v>#N/A</v>
      </c>
      <c r="Y126" s="23" t="e">
        <f>(IF(AND(Q126&gt;=Dynamisk!$F$39,Q126&lt;=Dynamisk!$F$38),Q126,(IF(Q126&gt;Dynamisk!$F$38,Dynamisk!$F$38,#N/A))))-W126-V126-X126</f>
        <v>#N/A</v>
      </c>
      <c r="Z126" t="e">
        <f>IF(OR(Data_sæsontarif!D126=Dynamisk!$E$76,Data_sæsontarif!D126=Dynamisk!$E$77,Data_sæsontarif!D126=Dynamisk!$E$78,Data_sæsontarif!D126=Dynamisk!$E$79),Data_sæsontarif!M126,#N/A)</f>
        <v>#N/A</v>
      </c>
      <c r="AA126">
        <f>IF(OR(Data_sæsontarif!D126=Dynamisk!$E$72,Data_sæsontarif!D126=Dynamisk!$E$73,Data_sæsontarif!D126=Dynamisk!$E$74,Data_sæsontarif!D126=Dynamisk!$E$75),Data_sæsontarif!M126,#N/A)</f>
        <v>100.14415855257215</v>
      </c>
      <c r="AB126" t="e">
        <f>IF(OR(Data_sæsontarif!D126=Dynamisk!$E$68,Data_sæsontarif!D126=Dynamisk!$E$69,Data_sæsontarif!D126=Dynamisk!$E$70,Data_sæsontarif!D126=Dynamisk!$E$71),Data_sæsontarif!M126,#N/A)</f>
        <v>#N/A</v>
      </c>
    </row>
    <row r="127" spans="1:28" x14ac:dyDescent="0.15">
      <c r="A127">
        <v>121</v>
      </c>
      <c r="B127">
        <v>121</v>
      </c>
      <c r="C127" t="s">
        <v>176</v>
      </c>
      <c r="D127" t="str">
        <f t="shared" si="11"/>
        <v>05</v>
      </c>
      <c r="E127" s="1">
        <v>7.3666666666666663</v>
      </c>
      <c r="F127" s="2">
        <f t="shared" si="6"/>
        <v>9.6333333333333329</v>
      </c>
      <c r="G127" s="1">
        <f>Dynamisk!$C$14</f>
        <v>27.397260273972602</v>
      </c>
      <c r="H127" s="1">
        <f t="shared" si="7"/>
        <v>1.1415525114155252</v>
      </c>
      <c r="I127" s="2">
        <f>Dynamisk!$C$15</f>
        <v>34.246575342465754</v>
      </c>
      <c r="J127" s="2">
        <f>F127/$F$4*Dynamisk!$C$16</f>
        <v>116.07372589380407</v>
      </c>
      <c r="K127" s="2">
        <f t="shared" si="8"/>
        <v>4.8364052455751692</v>
      </c>
      <c r="L127" s="2">
        <f>F127/$F$4*Dynamisk!$C$17</f>
        <v>145.09215736725508</v>
      </c>
      <c r="M127" s="2">
        <f>(F127/$F$4)*Dynamisk!$C$16+G127</f>
        <v>143.47098616777666</v>
      </c>
      <c r="N127" s="2">
        <f>Dynamisk!$C$20/365</f>
        <v>34.246575342465754</v>
      </c>
      <c r="O127" s="2">
        <f t="shared" si="9"/>
        <v>1.4269406392694064</v>
      </c>
      <c r="P127" s="2">
        <f>(F127/$F$4)*Dynamisk!$C$16+G127</f>
        <v>143.47098616777666</v>
      </c>
      <c r="Q127" s="2">
        <f t="shared" si="10"/>
        <v>177.7175615102424</v>
      </c>
      <c r="R127" s="17" t="e">
        <f>IF(P127&lt;=Dynamisk!$F$51,Data_kronologisk!P127,#N/A)</f>
        <v>#N/A</v>
      </c>
      <c r="S127" s="22">
        <f>IF(AND(P127&gt;=Dynamisk!$F$51,P127&lt;=Dynamisk!$F$50),P127,#N/A)</f>
        <v>143.47098616777666</v>
      </c>
      <c r="T127" s="22" t="e">
        <f>IF(AND(P127&gt;=Dynamisk!$F$50,P127&lt;=Dynamisk!$F$49),P127,#N/A)</f>
        <v>#N/A</v>
      </c>
      <c r="U127" s="23" t="e">
        <f>IF(P127&gt;=Dynamisk!$F$49,P127,#N/A)</f>
        <v>#N/A</v>
      </c>
      <c r="V127" s="17">
        <f>IF(Q127&gt;=Dynamisk!$F$41,Dynamisk!$F$41,Q127)</f>
        <v>74.703333321584452</v>
      </c>
      <c r="W127" s="22">
        <f>(IF(AND(Q127&gt;=Dynamisk!$F$41,Q127&lt;=Dynamisk!$F$40),Q127,(IF(Q127&gt;Dynamisk!$F$40,Dynamisk!$F$40,#N/A))))-V127</f>
        <v>103.01422818865795</v>
      </c>
      <c r="X127" s="22" t="e">
        <f>(IF(AND(Q127&gt;=Dynamisk!$F$40,Q127&lt;=Dynamisk!$F$39),Q127,(IF(Q127&gt;Dynamisk!$F$39,Dynamisk!$F$39,#N/A))))-W127-V127</f>
        <v>#N/A</v>
      </c>
      <c r="Y127" s="23" t="e">
        <f>(IF(AND(Q127&gt;=Dynamisk!$F$39,Q127&lt;=Dynamisk!$F$38),Q127,(IF(Q127&gt;Dynamisk!$F$38,Dynamisk!$F$38,#N/A))))-W127-V127-X127</f>
        <v>#N/A</v>
      </c>
      <c r="Z127" t="e">
        <f>IF(OR(Data_sæsontarif!D127=Dynamisk!$E$76,Data_sæsontarif!D127=Dynamisk!$E$77,Data_sæsontarif!D127=Dynamisk!$E$78,Data_sæsontarif!D127=Dynamisk!$E$79),Data_sæsontarif!M127,#N/A)</f>
        <v>#N/A</v>
      </c>
      <c r="AA127">
        <f>IF(OR(Data_sæsontarif!D127=Dynamisk!$E$72,Data_sæsontarif!D127=Dynamisk!$E$73,Data_sæsontarif!D127=Dynamisk!$E$74,Data_sæsontarif!D127=Dynamisk!$E$75),Data_sæsontarif!M127,#N/A)</f>
        <v>143.47098616777666</v>
      </c>
      <c r="AB127" t="e">
        <f>IF(OR(Data_sæsontarif!D127=Dynamisk!$E$68,Data_sæsontarif!D127=Dynamisk!$E$69,Data_sæsontarif!D127=Dynamisk!$E$70,Data_sæsontarif!D127=Dynamisk!$E$71),Data_sæsontarif!M127,#N/A)</f>
        <v>#N/A</v>
      </c>
    </row>
    <row r="128" spans="1:28" x14ac:dyDescent="0.15">
      <c r="A128">
        <v>122</v>
      </c>
      <c r="B128">
        <v>122</v>
      </c>
      <c r="C128" t="s">
        <v>177</v>
      </c>
      <c r="D128" t="str">
        <f t="shared" si="11"/>
        <v>05</v>
      </c>
      <c r="E128" s="1">
        <v>8.5250000000000004</v>
      </c>
      <c r="F128" s="2">
        <f t="shared" si="6"/>
        <v>8.4749999999999996</v>
      </c>
      <c r="G128" s="1">
        <f>Dynamisk!$C$14</f>
        <v>27.397260273972602</v>
      </c>
      <c r="H128" s="1">
        <f t="shared" si="7"/>
        <v>1.1415525114155252</v>
      </c>
      <c r="I128" s="2">
        <f>Dynamisk!$C$15</f>
        <v>34.246575342465754</v>
      </c>
      <c r="J128" s="2">
        <f>F128/$F$4*Dynamisk!$C$16</f>
        <v>102.11676404325151</v>
      </c>
      <c r="K128" s="2">
        <f t="shared" si="8"/>
        <v>4.2548651684688128</v>
      </c>
      <c r="L128" s="2">
        <f>F128/$F$4*Dynamisk!$C$17</f>
        <v>127.64595505406439</v>
      </c>
      <c r="M128" s="2">
        <f>(F128/$F$4)*Dynamisk!$C$16+G128</f>
        <v>129.51402431722411</v>
      </c>
      <c r="N128" s="2">
        <f>Dynamisk!$C$20/365</f>
        <v>34.246575342465754</v>
      </c>
      <c r="O128" s="2">
        <f t="shared" si="9"/>
        <v>1.4269406392694064</v>
      </c>
      <c r="P128" s="2">
        <f>(F128/$F$4)*Dynamisk!$C$16+G128</f>
        <v>129.51402431722411</v>
      </c>
      <c r="Q128" s="2">
        <f t="shared" si="10"/>
        <v>163.76059965968986</v>
      </c>
      <c r="R128" s="17" t="e">
        <f>IF(P128&lt;=Dynamisk!$F$51,Data_kronologisk!P128,#N/A)</f>
        <v>#N/A</v>
      </c>
      <c r="S128" s="22">
        <f>IF(AND(P128&gt;=Dynamisk!$F$51,P128&lt;=Dynamisk!$F$50),P128,#N/A)</f>
        <v>129.51402431722411</v>
      </c>
      <c r="T128" s="22" t="e">
        <f>IF(AND(P128&gt;=Dynamisk!$F$50,P128&lt;=Dynamisk!$F$49),P128,#N/A)</f>
        <v>#N/A</v>
      </c>
      <c r="U128" s="23" t="e">
        <f>IF(P128&gt;=Dynamisk!$F$49,P128,#N/A)</f>
        <v>#N/A</v>
      </c>
      <c r="V128" s="17">
        <f>IF(Q128&gt;=Dynamisk!$F$41,Dynamisk!$F$41,Q128)</f>
        <v>74.703333321584452</v>
      </c>
      <c r="W128" s="22">
        <f>(IF(AND(Q128&gt;=Dynamisk!$F$41,Q128&lt;=Dynamisk!$F$40),Q128,(IF(Q128&gt;Dynamisk!$F$40,Dynamisk!$F$40,#N/A))))-V128</f>
        <v>89.057266338105407</v>
      </c>
      <c r="X128" s="22" t="e">
        <f>(IF(AND(Q128&gt;=Dynamisk!$F$40,Q128&lt;=Dynamisk!$F$39),Q128,(IF(Q128&gt;Dynamisk!$F$39,Dynamisk!$F$39,#N/A))))-W128-V128</f>
        <v>#N/A</v>
      </c>
      <c r="Y128" s="23" t="e">
        <f>(IF(AND(Q128&gt;=Dynamisk!$F$39,Q128&lt;=Dynamisk!$F$38),Q128,(IF(Q128&gt;Dynamisk!$F$38,Dynamisk!$F$38,#N/A))))-W128-V128-X128</f>
        <v>#N/A</v>
      </c>
      <c r="Z128" t="e">
        <f>IF(OR(Data_sæsontarif!D128=Dynamisk!$E$76,Data_sæsontarif!D128=Dynamisk!$E$77,Data_sæsontarif!D128=Dynamisk!$E$78,Data_sæsontarif!D128=Dynamisk!$E$79),Data_sæsontarif!M128,#N/A)</f>
        <v>#N/A</v>
      </c>
      <c r="AA128">
        <f>IF(OR(Data_sæsontarif!D128=Dynamisk!$E$72,Data_sæsontarif!D128=Dynamisk!$E$73,Data_sæsontarif!D128=Dynamisk!$E$74,Data_sæsontarif!D128=Dynamisk!$E$75),Data_sæsontarif!M128,#N/A)</f>
        <v>129.51402431722411</v>
      </c>
      <c r="AB128" t="e">
        <f>IF(OR(Data_sæsontarif!D128=Dynamisk!$E$68,Data_sæsontarif!D128=Dynamisk!$E$69,Data_sæsontarif!D128=Dynamisk!$E$70,Data_sæsontarif!D128=Dynamisk!$E$71),Data_sæsontarif!M128,#N/A)</f>
        <v>#N/A</v>
      </c>
    </row>
    <row r="129" spans="1:28" x14ac:dyDescent="0.15">
      <c r="A129">
        <v>123</v>
      </c>
      <c r="B129">
        <v>123</v>
      </c>
      <c r="C129" t="s">
        <v>178</v>
      </c>
      <c r="D129" t="str">
        <f t="shared" si="11"/>
        <v>05</v>
      </c>
      <c r="E129" s="1">
        <v>12.249999999999998</v>
      </c>
      <c r="F129" s="2">
        <f t="shared" si="6"/>
        <v>4.7500000000000018</v>
      </c>
      <c r="G129" s="1">
        <f>Dynamisk!$C$14</f>
        <v>27.397260273972602</v>
      </c>
      <c r="H129" s="1">
        <f t="shared" si="7"/>
        <v>1.1415525114155252</v>
      </c>
      <c r="I129" s="2">
        <f>Dynamisk!$C$15</f>
        <v>34.246575342465754</v>
      </c>
      <c r="J129" s="2">
        <f>F129/$F$4*Dynamisk!$C$16</f>
        <v>57.233584567014141</v>
      </c>
      <c r="K129" s="2">
        <f t="shared" si="8"/>
        <v>2.3847326902922559</v>
      </c>
      <c r="L129" s="2">
        <f>F129/$F$4*Dynamisk!$C$17</f>
        <v>71.541980708767682</v>
      </c>
      <c r="M129" s="2">
        <f>(F129/$F$4)*Dynamisk!$C$16+G129</f>
        <v>84.63084484098674</v>
      </c>
      <c r="N129" s="2">
        <f>Dynamisk!$C$20/365</f>
        <v>34.246575342465754</v>
      </c>
      <c r="O129" s="2">
        <f t="shared" si="9"/>
        <v>1.4269406392694064</v>
      </c>
      <c r="P129" s="2">
        <f>(F129/$F$4)*Dynamisk!$C$16+G129</f>
        <v>84.63084484098674</v>
      </c>
      <c r="Q129" s="2">
        <f t="shared" si="10"/>
        <v>118.8774201834525</v>
      </c>
      <c r="R129" s="17" t="e">
        <f>IF(P129&lt;=Dynamisk!$F$51,Data_kronologisk!P129,#N/A)</f>
        <v>#N/A</v>
      </c>
      <c r="S129" s="22">
        <f>IF(AND(P129&gt;=Dynamisk!$F$51,P129&lt;=Dynamisk!$F$50),P129,#N/A)</f>
        <v>84.63084484098674</v>
      </c>
      <c r="T129" s="22" t="e">
        <f>IF(AND(P129&gt;=Dynamisk!$F$50,P129&lt;=Dynamisk!$F$49),P129,#N/A)</f>
        <v>#N/A</v>
      </c>
      <c r="U129" s="23" t="e">
        <f>IF(P129&gt;=Dynamisk!$F$49,P129,#N/A)</f>
        <v>#N/A</v>
      </c>
      <c r="V129" s="17">
        <f>IF(Q129&gt;=Dynamisk!$F$41,Dynamisk!$F$41,Q129)</f>
        <v>74.703333321584452</v>
      </c>
      <c r="W129" s="22">
        <f>(IF(AND(Q129&gt;=Dynamisk!$F$41,Q129&lt;=Dynamisk!$F$40),Q129,(IF(Q129&gt;Dynamisk!$F$40,Dynamisk!$F$40,#N/A))))-V129</f>
        <v>44.174086861868048</v>
      </c>
      <c r="X129" s="22" t="e">
        <f>(IF(AND(Q129&gt;=Dynamisk!$F$40,Q129&lt;=Dynamisk!$F$39),Q129,(IF(Q129&gt;Dynamisk!$F$39,Dynamisk!$F$39,#N/A))))-W129-V129</f>
        <v>#N/A</v>
      </c>
      <c r="Y129" s="23" t="e">
        <f>(IF(AND(Q129&gt;=Dynamisk!$F$39,Q129&lt;=Dynamisk!$F$38),Q129,(IF(Q129&gt;Dynamisk!$F$38,Dynamisk!$F$38,#N/A))))-W129-V129-X129</f>
        <v>#N/A</v>
      </c>
      <c r="Z129" t="e">
        <f>IF(OR(Data_sæsontarif!D129=Dynamisk!$E$76,Data_sæsontarif!D129=Dynamisk!$E$77,Data_sæsontarif!D129=Dynamisk!$E$78,Data_sæsontarif!D129=Dynamisk!$E$79),Data_sæsontarif!M129,#N/A)</f>
        <v>#N/A</v>
      </c>
      <c r="AA129">
        <f>IF(OR(Data_sæsontarif!D129=Dynamisk!$E$72,Data_sæsontarif!D129=Dynamisk!$E$73,Data_sæsontarif!D129=Dynamisk!$E$74,Data_sæsontarif!D129=Dynamisk!$E$75),Data_sæsontarif!M129,#N/A)</f>
        <v>84.63084484098674</v>
      </c>
      <c r="AB129" t="e">
        <f>IF(OR(Data_sæsontarif!D129=Dynamisk!$E$68,Data_sæsontarif!D129=Dynamisk!$E$69,Data_sæsontarif!D129=Dynamisk!$E$70,Data_sæsontarif!D129=Dynamisk!$E$71),Data_sæsontarif!M129,#N/A)</f>
        <v>#N/A</v>
      </c>
    </row>
    <row r="130" spans="1:28" x14ac:dyDescent="0.15">
      <c r="A130">
        <v>124</v>
      </c>
      <c r="B130">
        <v>124</v>
      </c>
      <c r="C130" t="s">
        <v>179</v>
      </c>
      <c r="D130" t="str">
        <f t="shared" si="11"/>
        <v>05</v>
      </c>
      <c r="E130" s="1">
        <v>14.079166666666667</v>
      </c>
      <c r="F130" s="2">
        <f t="shared" si="6"/>
        <v>2.9208333333333325</v>
      </c>
      <c r="G130" s="1">
        <f>Dynamisk!$C$14</f>
        <v>27.397260273972602</v>
      </c>
      <c r="H130" s="1">
        <f t="shared" si="7"/>
        <v>1.1415525114155252</v>
      </c>
      <c r="I130" s="2">
        <f>Dynamisk!$C$15</f>
        <v>34.246575342465754</v>
      </c>
      <c r="J130" s="2">
        <f>F130/$F$4*Dynamisk!$C$16</f>
        <v>35.193634018839376</v>
      </c>
      <c r="K130" s="2">
        <f t="shared" si="8"/>
        <v>1.4664014174516407</v>
      </c>
      <c r="L130" s="2">
        <f>F130/$F$4*Dynamisk!$C$17</f>
        <v>43.992042523549216</v>
      </c>
      <c r="M130" s="2">
        <f>(F130/$F$4)*Dynamisk!$C$16+G130</f>
        <v>62.590894292811981</v>
      </c>
      <c r="N130" s="2">
        <f>Dynamisk!$C$20/365</f>
        <v>34.246575342465754</v>
      </c>
      <c r="O130" s="2">
        <f t="shared" si="9"/>
        <v>1.4269406392694064</v>
      </c>
      <c r="P130" s="2">
        <f>(F130/$F$4)*Dynamisk!$C$16+G130</f>
        <v>62.590894292811981</v>
      </c>
      <c r="Q130" s="2">
        <f t="shared" si="10"/>
        <v>96.837469635277728</v>
      </c>
      <c r="R130" s="17">
        <f>IF(P130&lt;=Dynamisk!$F$51,Data_kronologisk!P130,#N/A)</f>
        <v>62.590894292811981</v>
      </c>
      <c r="S130" s="22" t="e">
        <f>IF(AND(P130&gt;=Dynamisk!$F$51,P130&lt;=Dynamisk!$F$50),P130,#N/A)</f>
        <v>#N/A</v>
      </c>
      <c r="T130" s="22" t="e">
        <f>IF(AND(P130&gt;=Dynamisk!$F$50,P130&lt;=Dynamisk!$F$49),P130,#N/A)</f>
        <v>#N/A</v>
      </c>
      <c r="U130" s="23" t="e">
        <f>IF(P130&gt;=Dynamisk!$F$49,P130,#N/A)</f>
        <v>#N/A</v>
      </c>
      <c r="V130" s="17">
        <f>IF(Q130&gt;=Dynamisk!$F$41,Dynamisk!$F$41,Q130)</f>
        <v>74.703333321584452</v>
      </c>
      <c r="W130" s="22">
        <f>(IF(AND(Q130&gt;=Dynamisk!$F$41,Q130&lt;=Dynamisk!$F$40),Q130,(IF(Q130&gt;Dynamisk!$F$40,Dynamisk!$F$40,#N/A))))-V130</f>
        <v>22.134136313693276</v>
      </c>
      <c r="X130" s="22" t="e">
        <f>(IF(AND(Q130&gt;=Dynamisk!$F$40,Q130&lt;=Dynamisk!$F$39),Q130,(IF(Q130&gt;Dynamisk!$F$39,Dynamisk!$F$39,#N/A))))-W130-V130</f>
        <v>#N/A</v>
      </c>
      <c r="Y130" s="23" t="e">
        <f>(IF(AND(Q130&gt;=Dynamisk!$F$39,Q130&lt;=Dynamisk!$F$38),Q130,(IF(Q130&gt;Dynamisk!$F$38,Dynamisk!$F$38,#N/A))))-W130-V130-X130</f>
        <v>#N/A</v>
      </c>
      <c r="Z130" t="e">
        <f>IF(OR(Data_sæsontarif!D130=Dynamisk!$E$76,Data_sæsontarif!D130=Dynamisk!$E$77,Data_sæsontarif!D130=Dynamisk!$E$78,Data_sæsontarif!D130=Dynamisk!$E$79),Data_sæsontarif!M130,#N/A)</f>
        <v>#N/A</v>
      </c>
      <c r="AA130">
        <f>IF(OR(Data_sæsontarif!D130=Dynamisk!$E$72,Data_sæsontarif!D130=Dynamisk!$E$73,Data_sæsontarif!D130=Dynamisk!$E$74,Data_sæsontarif!D130=Dynamisk!$E$75),Data_sæsontarif!M130,#N/A)</f>
        <v>62.590894292811981</v>
      </c>
      <c r="AB130" t="e">
        <f>IF(OR(Data_sæsontarif!D130=Dynamisk!$E$68,Data_sæsontarif!D130=Dynamisk!$E$69,Data_sæsontarif!D130=Dynamisk!$E$70,Data_sæsontarif!D130=Dynamisk!$E$71),Data_sæsontarif!M130,#N/A)</f>
        <v>#N/A</v>
      </c>
    </row>
    <row r="131" spans="1:28" x14ac:dyDescent="0.15">
      <c r="A131">
        <v>125</v>
      </c>
      <c r="B131">
        <v>125</v>
      </c>
      <c r="C131" t="s">
        <v>180</v>
      </c>
      <c r="D131" t="str">
        <f t="shared" si="11"/>
        <v>05</v>
      </c>
      <c r="E131" s="1">
        <v>14.691666666666665</v>
      </c>
      <c r="F131" s="2">
        <f t="shared" si="6"/>
        <v>2.3083333333333353</v>
      </c>
      <c r="G131" s="1">
        <f>Dynamisk!$C$14</f>
        <v>27.397260273972602</v>
      </c>
      <c r="H131" s="1">
        <f t="shared" si="7"/>
        <v>1.1415525114155252</v>
      </c>
      <c r="I131" s="2">
        <f>Dynamisk!$C$15</f>
        <v>34.246575342465754</v>
      </c>
      <c r="J131" s="2">
        <f>F131/$F$4*Dynamisk!$C$16</f>
        <v>27.813513903619167</v>
      </c>
      <c r="K131" s="2">
        <f t="shared" si="8"/>
        <v>1.1588964126507986</v>
      </c>
      <c r="L131" s="2">
        <f>F131/$F$4*Dynamisk!$C$17</f>
        <v>34.766892379523959</v>
      </c>
      <c r="M131" s="2">
        <f>(F131/$F$4)*Dynamisk!$C$16+G131</f>
        <v>55.210774177591773</v>
      </c>
      <c r="N131" s="2">
        <f>Dynamisk!$C$20/365</f>
        <v>34.246575342465754</v>
      </c>
      <c r="O131" s="2">
        <f t="shared" si="9"/>
        <v>1.4269406392694064</v>
      </c>
      <c r="P131" s="2">
        <f>(F131/$F$4)*Dynamisk!$C$16+G131</f>
        <v>55.210774177591773</v>
      </c>
      <c r="Q131" s="2">
        <f t="shared" si="10"/>
        <v>89.457349520057505</v>
      </c>
      <c r="R131" s="17">
        <f>IF(P131&lt;=Dynamisk!$F$51,Data_kronologisk!P131,#N/A)</f>
        <v>55.210774177591773</v>
      </c>
      <c r="S131" s="22" t="e">
        <f>IF(AND(P131&gt;=Dynamisk!$F$51,P131&lt;=Dynamisk!$F$50),P131,#N/A)</f>
        <v>#N/A</v>
      </c>
      <c r="T131" s="22" t="e">
        <f>IF(AND(P131&gt;=Dynamisk!$F$50,P131&lt;=Dynamisk!$F$49),P131,#N/A)</f>
        <v>#N/A</v>
      </c>
      <c r="U131" s="23" t="e">
        <f>IF(P131&gt;=Dynamisk!$F$49,P131,#N/A)</f>
        <v>#N/A</v>
      </c>
      <c r="V131" s="17">
        <f>IF(Q131&gt;=Dynamisk!$F$41,Dynamisk!$F$41,Q131)</f>
        <v>74.703333321584452</v>
      </c>
      <c r="W131" s="22">
        <f>(IF(AND(Q131&gt;=Dynamisk!$F$41,Q131&lt;=Dynamisk!$F$40),Q131,(IF(Q131&gt;Dynamisk!$F$40,Dynamisk!$F$40,#N/A))))-V131</f>
        <v>14.754016198473053</v>
      </c>
      <c r="X131" s="22" t="e">
        <f>(IF(AND(Q131&gt;=Dynamisk!$F$40,Q131&lt;=Dynamisk!$F$39),Q131,(IF(Q131&gt;Dynamisk!$F$39,Dynamisk!$F$39,#N/A))))-W131-V131</f>
        <v>#N/A</v>
      </c>
      <c r="Y131" s="23" t="e">
        <f>(IF(AND(Q131&gt;=Dynamisk!$F$39,Q131&lt;=Dynamisk!$F$38),Q131,(IF(Q131&gt;Dynamisk!$F$38,Dynamisk!$F$38,#N/A))))-W131-V131-X131</f>
        <v>#N/A</v>
      </c>
      <c r="Z131" t="e">
        <f>IF(OR(Data_sæsontarif!D131=Dynamisk!$E$76,Data_sæsontarif!D131=Dynamisk!$E$77,Data_sæsontarif!D131=Dynamisk!$E$78,Data_sæsontarif!D131=Dynamisk!$E$79),Data_sæsontarif!M131,#N/A)</f>
        <v>#N/A</v>
      </c>
      <c r="AA131">
        <f>IF(OR(Data_sæsontarif!D131=Dynamisk!$E$72,Data_sæsontarif!D131=Dynamisk!$E$73,Data_sæsontarif!D131=Dynamisk!$E$74,Data_sæsontarif!D131=Dynamisk!$E$75),Data_sæsontarif!M131,#N/A)</f>
        <v>55.210774177591773</v>
      </c>
      <c r="AB131" t="e">
        <f>IF(OR(Data_sæsontarif!D131=Dynamisk!$E$68,Data_sæsontarif!D131=Dynamisk!$E$69,Data_sæsontarif!D131=Dynamisk!$E$70,Data_sæsontarif!D131=Dynamisk!$E$71),Data_sæsontarif!M131,#N/A)</f>
        <v>#N/A</v>
      </c>
    </row>
    <row r="132" spans="1:28" x14ac:dyDescent="0.15">
      <c r="A132">
        <v>126</v>
      </c>
      <c r="B132">
        <v>126</v>
      </c>
      <c r="C132" t="s">
        <v>181</v>
      </c>
      <c r="D132" t="str">
        <f t="shared" si="11"/>
        <v>05</v>
      </c>
      <c r="E132" s="1">
        <v>14.566666666666668</v>
      </c>
      <c r="F132" s="2">
        <f t="shared" si="6"/>
        <v>2.4333333333333318</v>
      </c>
      <c r="G132" s="1">
        <f>Dynamisk!$C$14</f>
        <v>27.397260273972602</v>
      </c>
      <c r="H132" s="1">
        <f t="shared" si="7"/>
        <v>1.1415525114155252</v>
      </c>
      <c r="I132" s="2">
        <f>Dynamisk!$C$15</f>
        <v>34.246575342465754</v>
      </c>
      <c r="J132" s="2">
        <f>F132/$F$4*Dynamisk!$C$16</f>
        <v>29.319660865908972</v>
      </c>
      <c r="K132" s="2">
        <f t="shared" si="8"/>
        <v>1.2216525360795405</v>
      </c>
      <c r="L132" s="2">
        <f>F132/$F$4*Dynamisk!$C$17</f>
        <v>36.649576082386211</v>
      </c>
      <c r="M132" s="2">
        <f>(F132/$F$4)*Dynamisk!$C$16+G132</f>
        <v>56.716921139881578</v>
      </c>
      <c r="N132" s="2">
        <f>Dynamisk!$C$20/365</f>
        <v>34.246575342465754</v>
      </c>
      <c r="O132" s="2">
        <f t="shared" si="9"/>
        <v>1.4269406392694064</v>
      </c>
      <c r="P132" s="2">
        <f>(F132/$F$4)*Dynamisk!$C$16+G132</f>
        <v>56.716921139881578</v>
      </c>
      <c r="Q132" s="2">
        <f t="shared" si="10"/>
        <v>90.963496482347324</v>
      </c>
      <c r="R132" s="17">
        <f>IF(P132&lt;=Dynamisk!$F$51,Data_kronologisk!P132,#N/A)</f>
        <v>56.716921139881578</v>
      </c>
      <c r="S132" s="22" t="e">
        <f>IF(AND(P132&gt;=Dynamisk!$F$51,P132&lt;=Dynamisk!$F$50),P132,#N/A)</f>
        <v>#N/A</v>
      </c>
      <c r="T132" s="22" t="e">
        <f>IF(AND(P132&gt;=Dynamisk!$F$50,P132&lt;=Dynamisk!$F$49),P132,#N/A)</f>
        <v>#N/A</v>
      </c>
      <c r="U132" s="23" t="e">
        <f>IF(P132&gt;=Dynamisk!$F$49,P132,#N/A)</f>
        <v>#N/A</v>
      </c>
      <c r="V132" s="17">
        <f>IF(Q132&gt;=Dynamisk!$F$41,Dynamisk!$F$41,Q132)</f>
        <v>74.703333321584452</v>
      </c>
      <c r="W132" s="22">
        <f>(IF(AND(Q132&gt;=Dynamisk!$F$41,Q132&lt;=Dynamisk!$F$40),Q132,(IF(Q132&gt;Dynamisk!$F$40,Dynamisk!$F$40,#N/A))))-V132</f>
        <v>16.260163160762872</v>
      </c>
      <c r="X132" s="22" t="e">
        <f>(IF(AND(Q132&gt;=Dynamisk!$F$40,Q132&lt;=Dynamisk!$F$39),Q132,(IF(Q132&gt;Dynamisk!$F$39,Dynamisk!$F$39,#N/A))))-W132-V132</f>
        <v>#N/A</v>
      </c>
      <c r="Y132" s="23" t="e">
        <f>(IF(AND(Q132&gt;=Dynamisk!$F$39,Q132&lt;=Dynamisk!$F$38),Q132,(IF(Q132&gt;Dynamisk!$F$38,Dynamisk!$F$38,#N/A))))-W132-V132-X132</f>
        <v>#N/A</v>
      </c>
      <c r="Z132" t="e">
        <f>IF(OR(Data_sæsontarif!D132=Dynamisk!$E$76,Data_sæsontarif!D132=Dynamisk!$E$77,Data_sæsontarif!D132=Dynamisk!$E$78,Data_sæsontarif!D132=Dynamisk!$E$79),Data_sæsontarif!M132,#N/A)</f>
        <v>#N/A</v>
      </c>
      <c r="AA132">
        <f>IF(OR(Data_sæsontarif!D132=Dynamisk!$E$72,Data_sæsontarif!D132=Dynamisk!$E$73,Data_sæsontarif!D132=Dynamisk!$E$74,Data_sæsontarif!D132=Dynamisk!$E$75),Data_sæsontarif!M132,#N/A)</f>
        <v>56.716921139881578</v>
      </c>
      <c r="AB132" t="e">
        <f>IF(OR(Data_sæsontarif!D132=Dynamisk!$E$68,Data_sæsontarif!D132=Dynamisk!$E$69,Data_sæsontarif!D132=Dynamisk!$E$70,Data_sæsontarif!D132=Dynamisk!$E$71),Data_sæsontarif!M132,#N/A)</f>
        <v>#N/A</v>
      </c>
    </row>
    <row r="133" spans="1:28" x14ac:dyDescent="0.15">
      <c r="A133">
        <v>127</v>
      </c>
      <c r="B133">
        <v>127</v>
      </c>
      <c r="C133" t="s">
        <v>182</v>
      </c>
      <c r="D133" t="str">
        <f t="shared" si="11"/>
        <v>05</v>
      </c>
      <c r="E133" s="1">
        <v>15.75</v>
      </c>
      <c r="F133" s="2">
        <f t="shared" si="6"/>
        <v>1.25</v>
      </c>
      <c r="G133" s="1">
        <f>Dynamisk!$C$14</f>
        <v>27.397260273972602</v>
      </c>
      <c r="H133" s="1">
        <f t="shared" si="7"/>
        <v>1.1415525114155252</v>
      </c>
      <c r="I133" s="2">
        <f>Dynamisk!$C$15</f>
        <v>34.246575342465754</v>
      </c>
      <c r="J133" s="2">
        <f>F133/$F$4*Dynamisk!$C$16</f>
        <v>15.061469622898453</v>
      </c>
      <c r="K133" s="2">
        <f t="shared" si="8"/>
        <v>0.6275612342874356</v>
      </c>
      <c r="L133" s="2">
        <f>F133/$F$4*Dynamisk!$C$17</f>
        <v>18.826837028623068</v>
      </c>
      <c r="M133" s="2">
        <f>(F133/$F$4)*Dynamisk!$C$16+G133</f>
        <v>42.458729896871056</v>
      </c>
      <c r="N133" s="2">
        <f>Dynamisk!$C$20/365</f>
        <v>34.246575342465754</v>
      </c>
      <c r="O133" s="2">
        <f t="shared" si="9"/>
        <v>1.4269406392694064</v>
      </c>
      <c r="P133" s="2">
        <f>(F133/$F$4)*Dynamisk!$C$16+G133</f>
        <v>42.458729896871056</v>
      </c>
      <c r="Q133" s="2">
        <f t="shared" si="10"/>
        <v>76.705305239336809</v>
      </c>
      <c r="R133" s="17">
        <f>IF(P133&lt;=Dynamisk!$F$51,Data_kronologisk!P133,#N/A)</f>
        <v>42.458729896871056</v>
      </c>
      <c r="S133" s="22" t="e">
        <f>IF(AND(P133&gt;=Dynamisk!$F$51,P133&lt;=Dynamisk!$F$50),P133,#N/A)</f>
        <v>#N/A</v>
      </c>
      <c r="T133" s="22" t="e">
        <f>IF(AND(P133&gt;=Dynamisk!$F$50,P133&lt;=Dynamisk!$F$49),P133,#N/A)</f>
        <v>#N/A</v>
      </c>
      <c r="U133" s="23" t="e">
        <f>IF(P133&gt;=Dynamisk!$F$49,P133,#N/A)</f>
        <v>#N/A</v>
      </c>
      <c r="V133" s="17">
        <f>IF(Q133&gt;=Dynamisk!$F$41,Dynamisk!$F$41,Q133)</f>
        <v>74.703333321584452</v>
      </c>
      <c r="W133" s="22">
        <f>(IF(AND(Q133&gt;=Dynamisk!$F$41,Q133&lt;=Dynamisk!$F$40),Q133,(IF(Q133&gt;Dynamisk!$F$40,Dynamisk!$F$40,#N/A))))-V133</f>
        <v>2.0019719177523569</v>
      </c>
      <c r="X133" s="22" t="e">
        <f>(IF(AND(Q133&gt;=Dynamisk!$F$40,Q133&lt;=Dynamisk!$F$39),Q133,(IF(Q133&gt;Dynamisk!$F$39,Dynamisk!$F$39,#N/A))))-W133-V133</f>
        <v>#N/A</v>
      </c>
      <c r="Y133" s="23" t="e">
        <f>(IF(AND(Q133&gt;=Dynamisk!$F$39,Q133&lt;=Dynamisk!$F$38),Q133,(IF(Q133&gt;Dynamisk!$F$38,Dynamisk!$F$38,#N/A))))-W133-V133-X133</f>
        <v>#N/A</v>
      </c>
      <c r="Z133" t="e">
        <f>IF(OR(Data_sæsontarif!D133=Dynamisk!$E$76,Data_sæsontarif!D133=Dynamisk!$E$77,Data_sæsontarif!D133=Dynamisk!$E$78,Data_sæsontarif!D133=Dynamisk!$E$79),Data_sæsontarif!M133,#N/A)</f>
        <v>#N/A</v>
      </c>
      <c r="AA133">
        <f>IF(OR(Data_sæsontarif!D133=Dynamisk!$E$72,Data_sæsontarif!D133=Dynamisk!$E$73,Data_sæsontarif!D133=Dynamisk!$E$74,Data_sæsontarif!D133=Dynamisk!$E$75),Data_sæsontarif!M133,#N/A)</f>
        <v>42.458729896871056</v>
      </c>
      <c r="AB133" t="e">
        <f>IF(OR(Data_sæsontarif!D133=Dynamisk!$E$68,Data_sæsontarif!D133=Dynamisk!$E$69,Data_sæsontarif!D133=Dynamisk!$E$70,Data_sæsontarif!D133=Dynamisk!$E$71),Data_sæsontarif!M133,#N/A)</f>
        <v>#N/A</v>
      </c>
    </row>
    <row r="134" spans="1:28" x14ac:dyDescent="0.15">
      <c r="A134">
        <v>128</v>
      </c>
      <c r="B134">
        <v>128</v>
      </c>
      <c r="C134" t="s">
        <v>183</v>
      </c>
      <c r="D134" t="str">
        <f t="shared" si="11"/>
        <v>05</v>
      </c>
      <c r="E134" s="1">
        <v>15.270833333333334</v>
      </c>
      <c r="F134" s="2">
        <f t="shared" si="6"/>
        <v>1.7291666666666661</v>
      </c>
      <c r="G134" s="1">
        <f>Dynamisk!$C$14</f>
        <v>27.397260273972602</v>
      </c>
      <c r="H134" s="1">
        <f t="shared" si="7"/>
        <v>1.1415525114155252</v>
      </c>
      <c r="I134" s="2">
        <f>Dynamisk!$C$15</f>
        <v>34.246575342465754</v>
      </c>
      <c r="J134" s="2">
        <f>F134/$F$4*Dynamisk!$C$16</f>
        <v>20.835032978342856</v>
      </c>
      <c r="K134" s="2">
        <f t="shared" si="8"/>
        <v>0.86812637409761895</v>
      </c>
      <c r="L134" s="2">
        <f>F134/$F$4*Dynamisk!$C$17</f>
        <v>26.043791222928569</v>
      </c>
      <c r="M134" s="2">
        <f>(F134/$F$4)*Dynamisk!$C$16+G134</f>
        <v>48.232293252315458</v>
      </c>
      <c r="N134" s="2">
        <f>Dynamisk!$C$20/365</f>
        <v>34.246575342465754</v>
      </c>
      <c r="O134" s="2">
        <f t="shared" si="9"/>
        <v>1.4269406392694064</v>
      </c>
      <c r="P134" s="2">
        <f>(F134/$F$4)*Dynamisk!$C$16+G134</f>
        <v>48.232293252315458</v>
      </c>
      <c r="Q134" s="2">
        <f t="shared" si="10"/>
        <v>82.478868594781204</v>
      </c>
      <c r="R134" s="17">
        <f>IF(P134&lt;=Dynamisk!$F$51,Data_kronologisk!P134,#N/A)</f>
        <v>48.232293252315458</v>
      </c>
      <c r="S134" s="22" t="e">
        <f>IF(AND(P134&gt;=Dynamisk!$F$51,P134&lt;=Dynamisk!$F$50),P134,#N/A)</f>
        <v>#N/A</v>
      </c>
      <c r="T134" s="22" t="e">
        <f>IF(AND(P134&gt;=Dynamisk!$F$50,P134&lt;=Dynamisk!$F$49),P134,#N/A)</f>
        <v>#N/A</v>
      </c>
      <c r="U134" s="23" t="e">
        <f>IF(P134&gt;=Dynamisk!$F$49,P134,#N/A)</f>
        <v>#N/A</v>
      </c>
      <c r="V134" s="17">
        <f>IF(Q134&gt;=Dynamisk!$F$41,Dynamisk!$F$41,Q134)</f>
        <v>74.703333321584452</v>
      </c>
      <c r="W134" s="22">
        <f>(IF(AND(Q134&gt;=Dynamisk!$F$41,Q134&lt;=Dynamisk!$F$40),Q134,(IF(Q134&gt;Dynamisk!$F$40,Dynamisk!$F$40,#N/A))))-V134</f>
        <v>7.775535273196752</v>
      </c>
      <c r="X134" s="22" t="e">
        <f>(IF(AND(Q134&gt;=Dynamisk!$F$40,Q134&lt;=Dynamisk!$F$39),Q134,(IF(Q134&gt;Dynamisk!$F$39,Dynamisk!$F$39,#N/A))))-W134-V134</f>
        <v>#N/A</v>
      </c>
      <c r="Y134" s="23" t="e">
        <f>(IF(AND(Q134&gt;=Dynamisk!$F$39,Q134&lt;=Dynamisk!$F$38),Q134,(IF(Q134&gt;Dynamisk!$F$38,Dynamisk!$F$38,#N/A))))-W134-V134-X134</f>
        <v>#N/A</v>
      </c>
      <c r="Z134" t="e">
        <f>IF(OR(Data_sæsontarif!D134=Dynamisk!$E$76,Data_sæsontarif!D134=Dynamisk!$E$77,Data_sæsontarif!D134=Dynamisk!$E$78,Data_sæsontarif!D134=Dynamisk!$E$79),Data_sæsontarif!M134,#N/A)</f>
        <v>#N/A</v>
      </c>
      <c r="AA134">
        <f>IF(OR(Data_sæsontarif!D134=Dynamisk!$E$72,Data_sæsontarif!D134=Dynamisk!$E$73,Data_sæsontarif!D134=Dynamisk!$E$74,Data_sæsontarif!D134=Dynamisk!$E$75),Data_sæsontarif!M134,#N/A)</f>
        <v>48.232293252315458</v>
      </c>
      <c r="AB134" t="e">
        <f>IF(OR(Data_sæsontarif!D134=Dynamisk!$E$68,Data_sæsontarif!D134=Dynamisk!$E$69,Data_sæsontarif!D134=Dynamisk!$E$70,Data_sæsontarif!D134=Dynamisk!$E$71),Data_sæsontarif!M134,#N/A)</f>
        <v>#N/A</v>
      </c>
    </row>
    <row r="135" spans="1:28" x14ac:dyDescent="0.15">
      <c r="A135">
        <v>129</v>
      </c>
      <c r="B135">
        <v>129</v>
      </c>
      <c r="C135" t="s">
        <v>184</v>
      </c>
      <c r="D135" t="str">
        <f t="shared" si="11"/>
        <v>05</v>
      </c>
      <c r="E135" s="1">
        <v>14.554166666666665</v>
      </c>
      <c r="F135" s="2">
        <f t="shared" ref="F135:F198" si="12">IF(E135&lt;=17,17-E135,0)</f>
        <v>2.4458333333333346</v>
      </c>
      <c r="G135" s="1">
        <f>Dynamisk!$C$14</f>
        <v>27.397260273972602</v>
      </c>
      <c r="H135" s="1">
        <f t="shared" ref="H135:H198" si="13">G135/24</f>
        <v>1.1415525114155252</v>
      </c>
      <c r="I135" s="2">
        <f>Dynamisk!$C$15</f>
        <v>34.246575342465754</v>
      </c>
      <c r="J135" s="2">
        <f>F135/$F$4*Dynamisk!$C$16</f>
        <v>29.470275562137992</v>
      </c>
      <c r="K135" s="2">
        <f t="shared" ref="K135:K198" si="14">J135/24</f>
        <v>1.2279281484224163</v>
      </c>
      <c r="L135" s="2">
        <f>F135/$F$4*Dynamisk!$C$17</f>
        <v>36.837844452672485</v>
      </c>
      <c r="M135" s="2">
        <f>(F135/$F$4)*Dynamisk!$C$16+G135</f>
        <v>56.867535836110591</v>
      </c>
      <c r="N135" s="2">
        <f>Dynamisk!$C$20/365</f>
        <v>34.246575342465754</v>
      </c>
      <c r="O135" s="2">
        <f t="shared" ref="O135:O198" si="15">N135/24</f>
        <v>1.4269406392694064</v>
      </c>
      <c r="P135" s="2">
        <f>(F135/$F$4)*Dynamisk!$C$16+G135</f>
        <v>56.867535836110591</v>
      </c>
      <c r="Q135" s="2">
        <f t="shared" ref="Q135:Q198" si="16">(O135+K135+H135)*24</f>
        <v>91.114111178576337</v>
      </c>
      <c r="R135" s="17">
        <f>IF(P135&lt;=Dynamisk!$F$51,Data_kronologisk!P135,#N/A)</f>
        <v>56.867535836110591</v>
      </c>
      <c r="S135" s="22" t="e">
        <f>IF(AND(P135&gt;=Dynamisk!$F$51,P135&lt;=Dynamisk!$F$50),P135,#N/A)</f>
        <v>#N/A</v>
      </c>
      <c r="T135" s="22" t="e">
        <f>IF(AND(P135&gt;=Dynamisk!$F$50,P135&lt;=Dynamisk!$F$49),P135,#N/A)</f>
        <v>#N/A</v>
      </c>
      <c r="U135" s="23" t="e">
        <f>IF(P135&gt;=Dynamisk!$F$49,P135,#N/A)</f>
        <v>#N/A</v>
      </c>
      <c r="V135" s="17">
        <f>IF(Q135&gt;=Dynamisk!$F$41,Dynamisk!$F$41,Q135)</f>
        <v>74.703333321584452</v>
      </c>
      <c r="W135" s="22">
        <f>(IF(AND(Q135&gt;=Dynamisk!$F$41,Q135&lt;=Dynamisk!$F$40),Q135,(IF(Q135&gt;Dynamisk!$F$40,Dynamisk!$F$40,#N/A))))-V135</f>
        <v>16.410777856991885</v>
      </c>
      <c r="X135" s="22" t="e">
        <f>(IF(AND(Q135&gt;=Dynamisk!$F$40,Q135&lt;=Dynamisk!$F$39),Q135,(IF(Q135&gt;Dynamisk!$F$39,Dynamisk!$F$39,#N/A))))-W135-V135</f>
        <v>#N/A</v>
      </c>
      <c r="Y135" s="23" t="e">
        <f>(IF(AND(Q135&gt;=Dynamisk!$F$39,Q135&lt;=Dynamisk!$F$38),Q135,(IF(Q135&gt;Dynamisk!$F$38,Dynamisk!$F$38,#N/A))))-W135-V135-X135</f>
        <v>#N/A</v>
      </c>
      <c r="Z135" t="e">
        <f>IF(OR(Data_sæsontarif!D135=Dynamisk!$E$76,Data_sæsontarif!D135=Dynamisk!$E$77,Data_sæsontarif!D135=Dynamisk!$E$78,Data_sæsontarif!D135=Dynamisk!$E$79),Data_sæsontarif!M135,#N/A)</f>
        <v>#N/A</v>
      </c>
      <c r="AA135">
        <f>IF(OR(Data_sæsontarif!D135=Dynamisk!$E$72,Data_sæsontarif!D135=Dynamisk!$E$73,Data_sæsontarif!D135=Dynamisk!$E$74,Data_sæsontarif!D135=Dynamisk!$E$75),Data_sæsontarif!M135,#N/A)</f>
        <v>56.867535836110591</v>
      </c>
      <c r="AB135" t="e">
        <f>IF(OR(Data_sæsontarif!D135=Dynamisk!$E$68,Data_sæsontarif!D135=Dynamisk!$E$69,Data_sæsontarif!D135=Dynamisk!$E$70,Data_sæsontarif!D135=Dynamisk!$E$71),Data_sæsontarif!M135,#N/A)</f>
        <v>#N/A</v>
      </c>
    </row>
    <row r="136" spans="1:28" x14ac:dyDescent="0.15">
      <c r="A136">
        <v>130</v>
      </c>
      <c r="B136">
        <v>130</v>
      </c>
      <c r="C136" t="s">
        <v>185</v>
      </c>
      <c r="D136" t="str">
        <f t="shared" ref="D136:D199" si="17">RIGHT(C136,2)</f>
        <v>05</v>
      </c>
      <c r="E136" s="1">
        <v>14.995833333333332</v>
      </c>
      <c r="F136" s="2">
        <f t="shared" si="12"/>
        <v>2.0041666666666682</v>
      </c>
      <c r="G136" s="1">
        <f>Dynamisk!$C$14</f>
        <v>27.397260273972602</v>
      </c>
      <c r="H136" s="1">
        <f t="shared" si="13"/>
        <v>1.1415525114155252</v>
      </c>
      <c r="I136" s="2">
        <f>Dynamisk!$C$15</f>
        <v>34.246575342465754</v>
      </c>
      <c r="J136" s="2">
        <f>F136/$F$4*Dynamisk!$C$16</f>
        <v>24.148556295380537</v>
      </c>
      <c r="K136" s="2">
        <f t="shared" si="14"/>
        <v>1.0061898456408558</v>
      </c>
      <c r="L136" s="2">
        <f>F136/$F$4*Dynamisk!$C$17</f>
        <v>30.18569536922567</v>
      </c>
      <c r="M136" s="2">
        <f>(F136/$F$4)*Dynamisk!$C$16+G136</f>
        <v>51.545816569353136</v>
      </c>
      <c r="N136" s="2">
        <f>Dynamisk!$C$20/365</f>
        <v>34.246575342465754</v>
      </c>
      <c r="O136" s="2">
        <f t="shared" si="15"/>
        <v>1.4269406392694064</v>
      </c>
      <c r="P136" s="2">
        <f>(F136/$F$4)*Dynamisk!$C$16+G136</f>
        <v>51.545816569353136</v>
      </c>
      <c r="Q136" s="2">
        <f t="shared" si="16"/>
        <v>85.792391911818896</v>
      </c>
      <c r="R136" s="17">
        <f>IF(P136&lt;=Dynamisk!$F$51,Data_kronologisk!P136,#N/A)</f>
        <v>51.545816569353136</v>
      </c>
      <c r="S136" s="22" t="e">
        <f>IF(AND(P136&gt;=Dynamisk!$F$51,P136&lt;=Dynamisk!$F$50),P136,#N/A)</f>
        <v>#N/A</v>
      </c>
      <c r="T136" s="22" t="e">
        <f>IF(AND(P136&gt;=Dynamisk!$F$50,P136&lt;=Dynamisk!$F$49),P136,#N/A)</f>
        <v>#N/A</v>
      </c>
      <c r="U136" s="23" t="e">
        <f>IF(P136&gt;=Dynamisk!$F$49,P136,#N/A)</f>
        <v>#N/A</v>
      </c>
      <c r="V136" s="17">
        <f>IF(Q136&gt;=Dynamisk!$F$41,Dynamisk!$F$41,Q136)</f>
        <v>74.703333321584452</v>
      </c>
      <c r="W136" s="22">
        <f>(IF(AND(Q136&gt;=Dynamisk!$F$41,Q136&lt;=Dynamisk!$F$40),Q136,(IF(Q136&gt;Dynamisk!$F$40,Dynamisk!$F$40,#N/A))))-V136</f>
        <v>11.089058590234444</v>
      </c>
      <c r="X136" s="22" t="e">
        <f>(IF(AND(Q136&gt;=Dynamisk!$F$40,Q136&lt;=Dynamisk!$F$39),Q136,(IF(Q136&gt;Dynamisk!$F$39,Dynamisk!$F$39,#N/A))))-W136-V136</f>
        <v>#N/A</v>
      </c>
      <c r="Y136" s="23" t="e">
        <f>(IF(AND(Q136&gt;=Dynamisk!$F$39,Q136&lt;=Dynamisk!$F$38),Q136,(IF(Q136&gt;Dynamisk!$F$38,Dynamisk!$F$38,#N/A))))-W136-V136-X136</f>
        <v>#N/A</v>
      </c>
      <c r="Z136" t="e">
        <f>IF(OR(Data_sæsontarif!D136=Dynamisk!$E$76,Data_sæsontarif!D136=Dynamisk!$E$77,Data_sæsontarif!D136=Dynamisk!$E$78,Data_sæsontarif!D136=Dynamisk!$E$79),Data_sæsontarif!M136,#N/A)</f>
        <v>#N/A</v>
      </c>
      <c r="AA136">
        <f>IF(OR(Data_sæsontarif!D136=Dynamisk!$E$72,Data_sæsontarif!D136=Dynamisk!$E$73,Data_sæsontarif!D136=Dynamisk!$E$74,Data_sæsontarif!D136=Dynamisk!$E$75),Data_sæsontarif!M136,#N/A)</f>
        <v>51.545816569353136</v>
      </c>
      <c r="AB136" t="e">
        <f>IF(OR(Data_sæsontarif!D136=Dynamisk!$E$68,Data_sæsontarif!D136=Dynamisk!$E$69,Data_sæsontarif!D136=Dynamisk!$E$70,Data_sæsontarif!D136=Dynamisk!$E$71),Data_sæsontarif!M136,#N/A)</f>
        <v>#N/A</v>
      </c>
    </row>
    <row r="137" spans="1:28" x14ac:dyDescent="0.15">
      <c r="A137">
        <v>131</v>
      </c>
      <c r="B137">
        <v>131</v>
      </c>
      <c r="C137" t="s">
        <v>186</v>
      </c>
      <c r="D137" t="str">
        <f t="shared" si="17"/>
        <v>05</v>
      </c>
      <c r="E137" s="1">
        <v>14.68333333333333</v>
      </c>
      <c r="F137" s="2">
        <f t="shared" si="12"/>
        <v>2.31666666666667</v>
      </c>
      <c r="G137" s="1">
        <f>Dynamisk!$C$14</f>
        <v>27.397260273972602</v>
      </c>
      <c r="H137" s="1">
        <f t="shared" si="13"/>
        <v>1.1415525114155252</v>
      </c>
      <c r="I137" s="2">
        <f>Dynamisk!$C$15</f>
        <v>34.246575342465754</v>
      </c>
      <c r="J137" s="2">
        <f>F137/$F$4*Dynamisk!$C$16</f>
        <v>27.913923701105169</v>
      </c>
      <c r="K137" s="2">
        <f t="shared" si="14"/>
        <v>1.1630801542127154</v>
      </c>
      <c r="L137" s="2">
        <f>F137/$F$4*Dynamisk!$C$17</f>
        <v>34.892404626381463</v>
      </c>
      <c r="M137" s="2">
        <f>(F137/$F$4)*Dynamisk!$C$16+G137</f>
        <v>55.311183975077768</v>
      </c>
      <c r="N137" s="2">
        <f>Dynamisk!$C$20/365</f>
        <v>34.246575342465754</v>
      </c>
      <c r="O137" s="2">
        <f t="shared" si="15"/>
        <v>1.4269406392694064</v>
      </c>
      <c r="P137" s="2">
        <f>(F137/$F$4)*Dynamisk!$C$16+G137</f>
        <v>55.311183975077768</v>
      </c>
      <c r="Q137" s="2">
        <f t="shared" si="16"/>
        <v>89.557759317543514</v>
      </c>
      <c r="R137" s="17">
        <f>IF(P137&lt;=Dynamisk!$F$51,Data_kronologisk!P137,#N/A)</f>
        <v>55.311183975077768</v>
      </c>
      <c r="S137" s="22" t="e">
        <f>IF(AND(P137&gt;=Dynamisk!$F$51,P137&lt;=Dynamisk!$F$50),P137,#N/A)</f>
        <v>#N/A</v>
      </c>
      <c r="T137" s="22" t="e">
        <f>IF(AND(P137&gt;=Dynamisk!$F$50,P137&lt;=Dynamisk!$F$49),P137,#N/A)</f>
        <v>#N/A</v>
      </c>
      <c r="U137" s="23" t="e">
        <f>IF(P137&gt;=Dynamisk!$F$49,P137,#N/A)</f>
        <v>#N/A</v>
      </c>
      <c r="V137" s="17">
        <f>IF(Q137&gt;=Dynamisk!$F$41,Dynamisk!$F$41,Q137)</f>
        <v>74.703333321584452</v>
      </c>
      <c r="W137" s="22">
        <f>(IF(AND(Q137&gt;=Dynamisk!$F$41,Q137&lt;=Dynamisk!$F$40),Q137,(IF(Q137&gt;Dynamisk!$F$40,Dynamisk!$F$40,#N/A))))-V137</f>
        <v>14.854425995959062</v>
      </c>
      <c r="X137" s="22" t="e">
        <f>(IF(AND(Q137&gt;=Dynamisk!$F$40,Q137&lt;=Dynamisk!$F$39),Q137,(IF(Q137&gt;Dynamisk!$F$39,Dynamisk!$F$39,#N/A))))-W137-V137</f>
        <v>#N/A</v>
      </c>
      <c r="Y137" s="23" t="e">
        <f>(IF(AND(Q137&gt;=Dynamisk!$F$39,Q137&lt;=Dynamisk!$F$38),Q137,(IF(Q137&gt;Dynamisk!$F$38,Dynamisk!$F$38,#N/A))))-W137-V137-X137</f>
        <v>#N/A</v>
      </c>
      <c r="Z137" t="e">
        <f>IF(OR(Data_sæsontarif!D137=Dynamisk!$E$76,Data_sæsontarif!D137=Dynamisk!$E$77,Data_sæsontarif!D137=Dynamisk!$E$78,Data_sæsontarif!D137=Dynamisk!$E$79),Data_sæsontarif!M137,#N/A)</f>
        <v>#N/A</v>
      </c>
      <c r="AA137">
        <f>IF(OR(Data_sæsontarif!D137=Dynamisk!$E$72,Data_sæsontarif!D137=Dynamisk!$E$73,Data_sæsontarif!D137=Dynamisk!$E$74,Data_sæsontarif!D137=Dynamisk!$E$75),Data_sæsontarif!M137,#N/A)</f>
        <v>55.311183975077768</v>
      </c>
      <c r="AB137" t="e">
        <f>IF(OR(Data_sæsontarif!D137=Dynamisk!$E$68,Data_sæsontarif!D137=Dynamisk!$E$69,Data_sæsontarif!D137=Dynamisk!$E$70,Data_sæsontarif!D137=Dynamisk!$E$71),Data_sæsontarif!M137,#N/A)</f>
        <v>#N/A</v>
      </c>
    </row>
    <row r="138" spans="1:28" x14ac:dyDescent="0.15">
      <c r="A138">
        <v>132</v>
      </c>
      <c r="B138">
        <v>132</v>
      </c>
      <c r="C138" t="s">
        <v>187</v>
      </c>
      <c r="D138" t="str">
        <f t="shared" si="17"/>
        <v>05</v>
      </c>
      <c r="E138" s="1">
        <v>13.779166666666667</v>
      </c>
      <c r="F138" s="2">
        <f t="shared" si="12"/>
        <v>3.2208333333333332</v>
      </c>
      <c r="G138" s="1">
        <f>Dynamisk!$C$14</f>
        <v>27.397260273972602</v>
      </c>
      <c r="H138" s="1">
        <f t="shared" si="13"/>
        <v>1.1415525114155252</v>
      </c>
      <c r="I138" s="2">
        <f>Dynamisk!$C$15</f>
        <v>34.246575342465754</v>
      </c>
      <c r="J138" s="2">
        <f>F138/$F$4*Dynamisk!$C$16</f>
        <v>38.808386728335016</v>
      </c>
      <c r="K138" s="2">
        <f t="shared" si="14"/>
        <v>1.6170161136806256</v>
      </c>
      <c r="L138" s="2">
        <f>F138/$F$4*Dynamisk!$C$17</f>
        <v>48.510483410418765</v>
      </c>
      <c r="M138" s="2">
        <f>(F138/$F$4)*Dynamisk!$C$16+G138</f>
        <v>66.205647002307614</v>
      </c>
      <c r="N138" s="2">
        <f>Dynamisk!$C$20/365</f>
        <v>34.246575342465754</v>
      </c>
      <c r="O138" s="2">
        <f t="shared" si="15"/>
        <v>1.4269406392694064</v>
      </c>
      <c r="P138" s="2">
        <f>(F138/$F$4)*Dynamisk!$C$16+G138</f>
        <v>66.205647002307614</v>
      </c>
      <c r="Q138" s="2">
        <f t="shared" si="16"/>
        <v>100.45222234477336</v>
      </c>
      <c r="R138" s="17">
        <f>IF(P138&lt;=Dynamisk!$F$51,Data_kronologisk!P138,#N/A)</f>
        <v>66.205647002307614</v>
      </c>
      <c r="S138" s="22" t="e">
        <f>IF(AND(P138&gt;=Dynamisk!$F$51,P138&lt;=Dynamisk!$F$50),P138,#N/A)</f>
        <v>#N/A</v>
      </c>
      <c r="T138" s="22" t="e">
        <f>IF(AND(P138&gt;=Dynamisk!$F$50,P138&lt;=Dynamisk!$F$49),P138,#N/A)</f>
        <v>#N/A</v>
      </c>
      <c r="U138" s="23" t="e">
        <f>IF(P138&gt;=Dynamisk!$F$49,P138,#N/A)</f>
        <v>#N/A</v>
      </c>
      <c r="V138" s="17">
        <f>IF(Q138&gt;=Dynamisk!$F$41,Dynamisk!$F$41,Q138)</f>
        <v>74.703333321584452</v>
      </c>
      <c r="W138" s="22">
        <f>(IF(AND(Q138&gt;=Dynamisk!$F$41,Q138&lt;=Dynamisk!$F$40),Q138,(IF(Q138&gt;Dynamisk!$F$40,Dynamisk!$F$40,#N/A))))-V138</f>
        <v>25.748889023188909</v>
      </c>
      <c r="X138" s="22" t="e">
        <f>(IF(AND(Q138&gt;=Dynamisk!$F$40,Q138&lt;=Dynamisk!$F$39),Q138,(IF(Q138&gt;Dynamisk!$F$39,Dynamisk!$F$39,#N/A))))-W138-V138</f>
        <v>#N/A</v>
      </c>
      <c r="Y138" s="23" t="e">
        <f>(IF(AND(Q138&gt;=Dynamisk!$F$39,Q138&lt;=Dynamisk!$F$38),Q138,(IF(Q138&gt;Dynamisk!$F$38,Dynamisk!$F$38,#N/A))))-W138-V138-X138</f>
        <v>#N/A</v>
      </c>
      <c r="Z138" t="e">
        <f>IF(OR(Data_sæsontarif!D138=Dynamisk!$E$76,Data_sæsontarif!D138=Dynamisk!$E$77,Data_sæsontarif!D138=Dynamisk!$E$78,Data_sæsontarif!D138=Dynamisk!$E$79),Data_sæsontarif!M138,#N/A)</f>
        <v>#N/A</v>
      </c>
      <c r="AA138">
        <f>IF(OR(Data_sæsontarif!D138=Dynamisk!$E$72,Data_sæsontarif!D138=Dynamisk!$E$73,Data_sæsontarif!D138=Dynamisk!$E$74,Data_sæsontarif!D138=Dynamisk!$E$75),Data_sæsontarif!M138,#N/A)</f>
        <v>66.205647002307614</v>
      </c>
      <c r="AB138" t="e">
        <f>IF(OR(Data_sæsontarif!D138=Dynamisk!$E$68,Data_sæsontarif!D138=Dynamisk!$E$69,Data_sæsontarif!D138=Dynamisk!$E$70,Data_sæsontarif!D138=Dynamisk!$E$71),Data_sæsontarif!M138,#N/A)</f>
        <v>#N/A</v>
      </c>
    </row>
    <row r="139" spans="1:28" x14ac:dyDescent="0.15">
      <c r="A139">
        <v>133</v>
      </c>
      <c r="B139">
        <v>133</v>
      </c>
      <c r="C139" t="s">
        <v>188</v>
      </c>
      <c r="D139" t="str">
        <f t="shared" si="17"/>
        <v>05</v>
      </c>
      <c r="E139" s="1">
        <v>10.779166666666667</v>
      </c>
      <c r="F139" s="2">
        <f t="shared" si="12"/>
        <v>6.2208333333333332</v>
      </c>
      <c r="G139" s="1">
        <f>Dynamisk!$C$14</f>
        <v>27.397260273972602</v>
      </c>
      <c r="H139" s="1">
        <f t="shared" si="13"/>
        <v>1.1415525114155252</v>
      </c>
      <c r="I139" s="2">
        <f>Dynamisk!$C$15</f>
        <v>34.246575342465754</v>
      </c>
      <c r="J139" s="2">
        <f>F139/$F$4*Dynamisk!$C$16</f>
        <v>74.955913823291297</v>
      </c>
      <c r="K139" s="2">
        <f t="shared" si="14"/>
        <v>3.1231630759704707</v>
      </c>
      <c r="L139" s="2">
        <f>F139/$F$4*Dynamisk!$C$17</f>
        <v>93.694892279114114</v>
      </c>
      <c r="M139" s="2">
        <f>(F139/$F$4)*Dynamisk!$C$16+G139</f>
        <v>102.3531740972639</v>
      </c>
      <c r="N139" s="2">
        <f>Dynamisk!$C$20/365</f>
        <v>34.246575342465754</v>
      </c>
      <c r="O139" s="2">
        <f t="shared" si="15"/>
        <v>1.4269406392694064</v>
      </c>
      <c r="P139" s="2">
        <f>(F139/$F$4)*Dynamisk!$C$16+G139</f>
        <v>102.3531740972639</v>
      </c>
      <c r="Q139" s="2">
        <f t="shared" si="16"/>
        <v>136.59974943972964</v>
      </c>
      <c r="R139" s="17" t="e">
        <f>IF(P139&lt;=Dynamisk!$F$51,Data_kronologisk!P139,#N/A)</f>
        <v>#N/A</v>
      </c>
      <c r="S139" s="22">
        <f>IF(AND(P139&gt;=Dynamisk!$F$51,P139&lt;=Dynamisk!$F$50),P139,#N/A)</f>
        <v>102.3531740972639</v>
      </c>
      <c r="T139" s="22" t="e">
        <f>IF(AND(P139&gt;=Dynamisk!$F$50,P139&lt;=Dynamisk!$F$49),P139,#N/A)</f>
        <v>#N/A</v>
      </c>
      <c r="U139" s="23" t="e">
        <f>IF(P139&gt;=Dynamisk!$F$49,P139,#N/A)</f>
        <v>#N/A</v>
      </c>
      <c r="V139" s="17">
        <f>IF(Q139&gt;=Dynamisk!$F$41,Dynamisk!$F$41,Q139)</f>
        <v>74.703333321584452</v>
      </c>
      <c r="W139" s="22">
        <f>(IF(AND(Q139&gt;=Dynamisk!$F$41,Q139&lt;=Dynamisk!$F$40),Q139,(IF(Q139&gt;Dynamisk!$F$40,Dynamisk!$F$40,#N/A))))-V139</f>
        <v>61.896416118145183</v>
      </c>
      <c r="X139" s="22" t="e">
        <f>(IF(AND(Q139&gt;=Dynamisk!$F$40,Q139&lt;=Dynamisk!$F$39),Q139,(IF(Q139&gt;Dynamisk!$F$39,Dynamisk!$F$39,#N/A))))-W139-V139</f>
        <v>#N/A</v>
      </c>
      <c r="Y139" s="23" t="e">
        <f>(IF(AND(Q139&gt;=Dynamisk!$F$39,Q139&lt;=Dynamisk!$F$38),Q139,(IF(Q139&gt;Dynamisk!$F$38,Dynamisk!$F$38,#N/A))))-W139-V139-X139</f>
        <v>#N/A</v>
      </c>
      <c r="Z139" t="e">
        <f>IF(OR(Data_sæsontarif!D139=Dynamisk!$E$76,Data_sæsontarif!D139=Dynamisk!$E$77,Data_sæsontarif!D139=Dynamisk!$E$78,Data_sæsontarif!D139=Dynamisk!$E$79),Data_sæsontarif!M139,#N/A)</f>
        <v>#N/A</v>
      </c>
      <c r="AA139">
        <f>IF(OR(Data_sæsontarif!D139=Dynamisk!$E$72,Data_sæsontarif!D139=Dynamisk!$E$73,Data_sæsontarif!D139=Dynamisk!$E$74,Data_sæsontarif!D139=Dynamisk!$E$75),Data_sæsontarif!M139,#N/A)</f>
        <v>102.3531740972639</v>
      </c>
      <c r="AB139" t="e">
        <f>IF(OR(Data_sæsontarif!D139=Dynamisk!$E$68,Data_sæsontarif!D139=Dynamisk!$E$69,Data_sæsontarif!D139=Dynamisk!$E$70,Data_sæsontarif!D139=Dynamisk!$E$71),Data_sæsontarif!M139,#N/A)</f>
        <v>#N/A</v>
      </c>
    </row>
    <row r="140" spans="1:28" x14ac:dyDescent="0.15">
      <c r="A140">
        <v>134</v>
      </c>
      <c r="B140">
        <v>134</v>
      </c>
      <c r="C140" t="s">
        <v>189</v>
      </c>
      <c r="D140" t="str">
        <f t="shared" si="17"/>
        <v>05</v>
      </c>
      <c r="E140" s="1">
        <v>9.6499999999999968</v>
      </c>
      <c r="F140" s="2">
        <f t="shared" si="12"/>
        <v>7.3500000000000032</v>
      </c>
      <c r="G140" s="1">
        <f>Dynamisk!$C$14</f>
        <v>27.397260273972602</v>
      </c>
      <c r="H140" s="1">
        <f t="shared" si="13"/>
        <v>1.1415525114155252</v>
      </c>
      <c r="I140" s="2">
        <f>Dynamisk!$C$15</f>
        <v>34.246575342465754</v>
      </c>
      <c r="J140" s="2">
        <f>F140/$F$4*Dynamisk!$C$16</f>
        <v>88.56144138264294</v>
      </c>
      <c r="K140" s="2">
        <f t="shared" si="14"/>
        <v>3.6900600576101223</v>
      </c>
      <c r="L140" s="2">
        <f>F140/$F$4*Dynamisk!$C$17</f>
        <v>110.70180172830368</v>
      </c>
      <c r="M140" s="2">
        <f>(F140/$F$4)*Dynamisk!$C$16+G140</f>
        <v>115.95870165661555</v>
      </c>
      <c r="N140" s="2">
        <f>Dynamisk!$C$20/365</f>
        <v>34.246575342465754</v>
      </c>
      <c r="O140" s="2">
        <f t="shared" si="15"/>
        <v>1.4269406392694064</v>
      </c>
      <c r="P140" s="2">
        <f>(F140/$F$4)*Dynamisk!$C$16+G140</f>
        <v>115.95870165661555</v>
      </c>
      <c r="Q140" s="2">
        <f t="shared" si="16"/>
        <v>150.20527699908129</v>
      </c>
      <c r="R140" s="17" t="e">
        <f>IF(P140&lt;=Dynamisk!$F$51,Data_kronologisk!P140,#N/A)</f>
        <v>#N/A</v>
      </c>
      <c r="S140" s="22">
        <f>IF(AND(P140&gt;=Dynamisk!$F$51,P140&lt;=Dynamisk!$F$50),P140,#N/A)</f>
        <v>115.95870165661555</v>
      </c>
      <c r="T140" s="22" t="e">
        <f>IF(AND(P140&gt;=Dynamisk!$F$50,P140&lt;=Dynamisk!$F$49),P140,#N/A)</f>
        <v>#N/A</v>
      </c>
      <c r="U140" s="23" t="e">
        <f>IF(P140&gt;=Dynamisk!$F$49,P140,#N/A)</f>
        <v>#N/A</v>
      </c>
      <c r="V140" s="17">
        <f>IF(Q140&gt;=Dynamisk!$F$41,Dynamisk!$F$41,Q140)</f>
        <v>74.703333321584452</v>
      </c>
      <c r="W140" s="22">
        <f>(IF(AND(Q140&gt;=Dynamisk!$F$41,Q140&lt;=Dynamisk!$F$40),Q140,(IF(Q140&gt;Dynamisk!$F$40,Dynamisk!$F$40,#N/A))))-V140</f>
        <v>75.50194367749684</v>
      </c>
      <c r="X140" s="22" t="e">
        <f>(IF(AND(Q140&gt;=Dynamisk!$F$40,Q140&lt;=Dynamisk!$F$39),Q140,(IF(Q140&gt;Dynamisk!$F$39,Dynamisk!$F$39,#N/A))))-W140-V140</f>
        <v>#N/A</v>
      </c>
      <c r="Y140" s="23" t="e">
        <f>(IF(AND(Q140&gt;=Dynamisk!$F$39,Q140&lt;=Dynamisk!$F$38),Q140,(IF(Q140&gt;Dynamisk!$F$38,Dynamisk!$F$38,#N/A))))-W140-V140-X140</f>
        <v>#N/A</v>
      </c>
      <c r="Z140" t="e">
        <f>IF(OR(Data_sæsontarif!D140=Dynamisk!$E$76,Data_sæsontarif!D140=Dynamisk!$E$77,Data_sæsontarif!D140=Dynamisk!$E$78,Data_sæsontarif!D140=Dynamisk!$E$79),Data_sæsontarif!M140,#N/A)</f>
        <v>#N/A</v>
      </c>
      <c r="AA140">
        <f>IF(OR(Data_sæsontarif!D140=Dynamisk!$E$72,Data_sæsontarif!D140=Dynamisk!$E$73,Data_sæsontarif!D140=Dynamisk!$E$74,Data_sæsontarif!D140=Dynamisk!$E$75),Data_sæsontarif!M140,#N/A)</f>
        <v>115.95870165661555</v>
      </c>
      <c r="AB140" t="e">
        <f>IF(OR(Data_sæsontarif!D140=Dynamisk!$E$68,Data_sæsontarif!D140=Dynamisk!$E$69,Data_sæsontarif!D140=Dynamisk!$E$70,Data_sæsontarif!D140=Dynamisk!$E$71),Data_sæsontarif!M140,#N/A)</f>
        <v>#N/A</v>
      </c>
    </row>
    <row r="141" spans="1:28" x14ac:dyDescent="0.15">
      <c r="A141">
        <v>135</v>
      </c>
      <c r="B141">
        <v>135</v>
      </c>
      <c r="C141" t="s">
        <v>190</v>
      </c>
      <c r="D141" t="str">
        <f t="shared" si="17"/>
        <v>05</v>
      </c>
      <c r="E141" s="1">
        <v>8.1041666666666661</v>
      </c>
      <c r="F141" s="2">
        <f t="shared" si="12"/>
        <v>8.8958333333333339</v>
      </c>
      <c r="G141" s="1">
        <f>Dynamisk!$C$14</f>
        <v>27.397260273972602</v>
      </c>
      <c r="H141" s="1">
        <f t="shared" si="13"/>
        <v>1.1415525114155252</v>
      </c>
      <c r="I141" s="2">
        <f>Dynamisk!$C$15</f>
        <v>34.246575342465754</v>
      </c>
      <c r="J141" s="2">
        <f>F141/$F$4*Dynamisk!$C$16</f>
        <v>107.187458816294</v>
      </c>
      <c r="K141" s="2">
        <f t="shared" si="14"/>
        <v>4.4661441173455829</v>
      </c>
      <c r="L141" s="2">
        <f>F141/$F$4*Dynamisk!$C$17</f>
        <v>133.9843235203675</v>
      </c>
      <c r="M141" s="2">
        <f>(F141/$F$4)*Dynamisk!$C$16+G141</f>
        <v>134.58471909026659</v>
      </c>
      <c r="N141" s="2">
        <f>Dynamisk!$C$20/365</f>
        <v>34.246575342465754</v>
      </c>
      <c r="O141" s="2">
        <f t="shared" si="15"/>
        <v>1.4269406392694064</v>
      </c>
      <c r="P141" s="2">
        <f>(F141/$F$4)*Dynamisk!$C$16+G141</f>
        <v>134.58471909026659</v>
      </c>
      <c r="Q141" s="2">
        <f t="shared" si="16"/>
        <v>168.83129443273234</v>
      </c>
      <c r="R141" s="17" t="e">
        <f>IF(P141&lt;=Dynamisk!$F$51,Data_kronologisk!P141,#N/A)</f>
        <v>#N/A</v>
      </c>
      <c r="S141" s="22">
        <f>IF(AND(P141&gt;=Dynamisk!$F$51,P141&lt;=Dynamisk!$F$50),P141,#N/A)</f>
        <v>134.58471909026659</v>
      </c>
      <c r="T141" s="22" t="e">
        <f>IF(AND(P141&gt;=Dynamisk!$F$50,P141&lt;=Dynamisk!$F$49),P141,#N/A)</f>
        <v>#N/A</v>
      </c>
      <c r="U141" s="23" t="e">
        <f>IF(P141&gt;=Dynamisk!$F$49,P141,#N/A)</f>
        <v>#N/A</v>
      </c>
      <c r="V141" s="17">
        <f>IF(Q141&gt;=Dynamisk!$F$41,Dynamisk!$F$41,Q141)</f>
        <v>74.703333321584452</v>
      </c>
      <c r="W141" s="22">
        <f>(IF(AND(Q141&gt;=Dynamisk!$F$41,Q141&lt;=Dynamisk!$F$40),Q141,(IF(Q141&gt;Dynamisk!$F$40,Dynamisk!$F$40,#N/A))))-V141</f>
        <v>94.127961111147883</v>
      </c>
      <c r="X141" s="22" t="e">
        <f>(IF(AND(Q141&gt;=Dynamisk!$F$40,Q141&lt;=Dynamisk!$F$39),Q141,(IF(Q141&gt;Dynamisk!$F$39,Dynamisk!$F$39,#N/A))))-W141-V141</f>
        <v>#N/A</v>
      </c>
      <c r="Y141" s="23" t="e">
        <f>(IF(AND(Q141&gt;=Dynamisk!$F$39,Q141&lt;=Dynamisk!$F$38),Q141,(IF(Q141&gt;Dynamisk!$F$38,Dynamisk!$F$38,#N/A))))-W141-V141-X141</f>
        <v>#N/A</v>
      </c>
      <c r="Z141" t="e">
        <f>IF(OR(Data_sæsontarif!D141=Dynamisk!$E$76,Data_sæsontarif!D141=Dynamisk!$E$77,Data_sæsontarif!D141=Dynamisk!$E$78,Data_sæsontarif!D141=Dynamisk!$E$79),Data_sæsontarif!M141,#N/A)</f>
        <v>#N/A</v>
      </c>
      <c r="AA141">
        <f>IF(OR(Data_sæsontarif!D141=Dynamisk!$E$72,Data_sæsontarif!D141=Dynamisk!$E$73,Data_sæsontarif!D141=Dynamisk!$E$74,Data_sæsontarif!D141=Dynamisk!$E$75),Data_sæsontarif!M141,#N/A)</f>
        <v>134.58471909026659</v>
      </c>
      <c r="AB141" t="e">
        <f>IF(OR(Data_sæsontarif!D141=Dynamisk!$E$68,Data_sæsontarif!D141=Dynamisk!$E$69,Data_sæsontarif!D141=Dynamisk!$E$70,Data_sæsontarif!D141=Dynamisk!$E$71),Data_sæsontarif!M141,#N/A)</f>
        <v>#N/A</v>
      </c>
    </row>
    <row r="142" spans="1:28" x14ac:dyDescent="0.15">
      <c r="A142">
        <v>136</v>
      </c>
      <c r="B142">
        <v>136</v>
      </c>
      <c r="C142" t="s">
        <v>191</v>
      </c>
      <c r="D142" t="str">
        <f t="shared" si="17"/>
        <v>05</v>
      </c>
      <c r="E142" s="1">
        <v>8.2416666666666671</v>
      </c>
      <c r="F142" s="2">
        <f t="shared" si="12"/>
        <v>8.7583333333333329</v>
      </c>
      <c r="G142" s="1">
        <f>Dynamisk!$C$14</f>
        <v>27.397260273972602</v>
      </c>
      <c r="H142" s="1">
        <f t="shared" si="13"/>
        <v>1.1415525114155252</v>
      </c>
      <c r="I142" s="2">
        <f>Dynamisk!$C$15</f>
        <v>34.246575342465754</v>
      </c>
      <c r="J142" s="2">
        <f>F142/$F$4*Dynamisk!$C$16</f>
        <v>105.53069715777515</v>
      </c>
      <c r="K142" s="2">
        <f t="shared" si="14"/>
        <v>4.3971123815739643</v>
      </c>
      <c r="L142" s="2">
        <f>F142/$F$4*Dynamisk!$C$17</f>
        <v>131.91337144721894</v>
      </c>
      <c r="M142" s="2">
        <f>(F142/$F$4)*Dynamisk!$C$16+G142</f>
        <v>132.92795743174776</v>
      </c>
      <c r="N142" s="2">
        <f>Dynamisk!$C$20/365</f>
        <v>34.246575342465754</v>
      </c>
      <c r="O142" s="2">
        <f t="shared" si="15"/>
        <v>1.4269406392694064</v>
      </c>
      <c r="P142" s="2">
        <f>(F142/$F$4)*Dynamisk!$C$16+G142</f>
        <v>132.92795743174776</v>
      </c>
      <c r="Q142" s="2">
        <f t="shared" si="16"/>
        <v>167.1745327742135</v>
      </c>
      <c r="R142" s="17" t="e">
        <f>IF(P142&lt;=Dynamisk!$F$51,Data_kronologisk!P142,#N/A)</f>
        <v>#N/A</v>
      </c>
      <c r="S142" s="22">
        <f>IF(AND(P142&gt;=Dynamisk!$F$51,P142&lt;=Dynamisk!$F$50),P142,#N/A)</f>
        <v>132.92795743174776</v>
      </c>
      <c r="T142" s="22" t="e">
        <f>IF(AND(P142&gt;=Dynamisk!$F$50,P142&lt;=Dynamisk!$F$49),P142,#N/A)</f>
        <v>#N/A</v>
      </c>
      <c r="U142" s="23" t="e">
        <f>IF(P142&gt;=Dynamisk!$F$49,P142,#N/A)</f>
        <v>#N/A</v>
      </c>
      <c r="V142" s="17">
        <f>IF(Q142&gt;=Dynamisk!$F$41,Dynamisk!$F$41,Q142)</f>
        <v>74.703333321584452</v>
      </c>
      <c r="W142" s="22">
        <f>(IF(AND(Q142&gt;=Dynamisk!$F$41,Q142&lt;=Dynamisk!$F$40),Q142,(IF(Q142&gt;Dynamisk!$F$40,Dynamisk!$F$40,#N/A))))-V142</f>
        <v>92.471199452629051</v>
      </c>
      <c r="X142" s="22" t="e">
        <f>(IF(AND(Q142&gt;=Dynamisk!$F$40,Q142&lt;=Dynamisk!$F$39),Q142,(IF(Q142&gt;Dynamisk!$F$39,Dynamisk!$F$39,#N/A))))-W142-V142</f>
        <v>#N/A</v>
      </c>
      <c r="Y142" s="23" t="e">
        <f>(IF(AND(Q142&gt;=Dynamisk!$F$39,Q142&lt;=Dynamisk!$F$38),Q142,(IF(Q142&gt;Dynamisk!$F$38,Dynamisk!$F$38,#N/A))))-W142-V142-X142</f>
        <v>#N/A</v>
      </c>
      <c r="Z142" t="e">
        <f>IF(OR(Data_sæsontarif!D142=Dynamisk!$E$76,Data_sæsontarif!D142=Dynamisk!$E$77,Data_sæsontarif!D142=Dynamisk!$E$78,Data_sæsontarif!D142=Dynamisk!$E$79),Data_sæsontarif!M142,#N/A)</f>
        <v>#N/A</v>
      </c>
      <c r="AA142">
        <f>IF(OR(Data_sæsontarif!D142=Dynamisk!$E$72,Data_sæsontarif!D142=Dynamisk!$E$73,Data_sæsontarif!D142=Dynamisk!$E$74,Data_sæsontarif!D142=Dynamisk!$E$75),Data_sæsontarif!M142,#N/A)</f>
        <v>132.92795743174776</v>
      </c>
      <c r="AB142" t="e">
        <f>IF(OR(Data_sæsontarif!D142=Dynamisk!$E$68,Data_sæsontarif!D142=Dynamisk!$E$69,Data_sæsontarif!D142=Dynamisk!$E$70,Data_sæsontarif!D142=Dynamisk!$E$71),Data_sæsontarif!M142,#N/A)</f>
        <v>#N/A</v>
      </c>
    </row>
    <row r="143" spans="1:28" x14ac:dyDescent="0.15">
      <c r="A143">
        <v>137</v>
      </c>
      <c r="B143">
        <v>137</v>
      </c>
      <c r="C143" t="s">
        <v>192</v>
      </c>
      <c r="D143" t="str">
        <f t="shared" si="17"/>
        <v>05</v>
      </c>
      <c r="E143" s="1">
        <v>9.4125000000000014</v>
      </c>
      <c r="F143" s="2">
        <f t="shared" si="12"/>
        <v>7.5874999999999986</v>
      </c>
      <c r="G143" s="1">
        <f>Dynamisk!$C$14</f>
        <v>27.397260273972602</v>
      </c>
      <c r="H143" s="1">
        <f t="shared" si="13"/>
        <v>1.1415525114155252</v>
      </c>
      <c r="I143" s="2">
        <f>Dynamisk!$C$15</f>
        <v>34.246575342465754</v>
      </c>
      <c r="J143" s="2">
        <f>F143/$F$4*Dynamisk!$C$16</f>
        <v>91.423120610993593</v>
      </c>
      <c r="K143" s="2">
        <f t="shared" si="14"/>
        <v>3.8092966921247329</v>
      </c>
      <c r="L143" s="2">
        <f>F143/$F$4*Dynamisk!$C$17</f>
        <v>114.278900763742</v>
      </c>
      <c r="M143" s="2">
        <f>(F143/$F$4)*Dynamisk!$C$16+G143</f>
        <v>118.8203808849662</v>
      </c>
      <c r="N143" s="2">
        <f>Dynamisk!$C$20/365</f>
        <v>34.246575342465754</v>
      </c>
      <c r="O143" s="2">
        <f t="shared" si="15"/>
        <v>1.4269406392694064</v>
      </c>
      <c r="P143" s="2">
        <f>(F143/$F$4)*Dynamisk!$C$16+G143</f>
        <v>118.8203808849662</v>
      </c>
      <c r="Q143" s="2">
        <f t="shared" si="16"/>
        <v>153.06695622743194</v>
      </c>
      <c r="R143" s="17" t="e">
        <f>IF(P143&lt;=Dynamisk!$F$51,Data_kronologisk!P143,#N/A)</f>
        <v>#N/A</v>
      </c>
      <c r="S143" s="22">
        <f>IF(AND(P143&gt;=Dynamisk!$F$51,P143&lt;=Dynamisk!$F$50),P143,#N/A)</f>
        <v>118.8203808849662</v>
      </c>
      <c r="T143" s="22" t="e">
        <f>IF(AND(P143&gt;=Dynamisk!$F$50,P143&lt;=Dynamisk!$F$49),P143,#N/A)</f>
        <v>#N/A</v>
      </c>
      <c r="U143" s="23" t="e">
        <f>IF(P143&gt;=Dynamisk!$F$49,P143,#N/A)</f>
        <v>#N/A</v>
      </c>
      <c r="V143" s="17">
        <f>IF(Q143&gt;=Dynamisk!$F$41,Dynamisk!$F$41,Q143)</f>
        <v>74.703333321584452</v>
      </c>
      <c r="W143" s="22">
        <f>(IF(AND(Q143&gt;=Dynamisk!$F$41,Q143&lt;=Dynamisk!$F$40),Q143,(IF(Q143&gt;Dynamisk!$F$40,Dynamisk!$F$40,#N/A))))-V143</f>
        <v>78.363622905847492</v>
      </c>
      <c r="X143" s="22" t="e">
        <f>(IF(AND(Q143&gt;=Dynamisk!$F$40,Q143&lt;=Dynamisk!$F$39),Q143,(IF(Q143&gt;Dynamisk!$F$39,Dynamisk!$F$39,#N/A))))-W143-V143</f>
        <v>#N/A</v>
      </c>
      <c r="Y143" s="23" t="e">
        <f>(IF(AND(Q143&gt;=Dynamisk!$F$39,Q143&lt;=Dynamisk!$F$38),Q143,(IF(Q143&gt;Dynamisk!$F$38,Dynamisk!$F$38,#N/A))))-W143-V143-X143</f>
        <v>#N/A</v>
      </c>
      <c r="Z143" t="e">
        <f>IF(OR(Data_sæsontarif!D143=Dynamisk!$E$76,Data_sæsontarif!D143=Dynamisk!$E$77,Data_sæsontarif!D143=Dynamisk!$E$78,Data_sæsontarif!D143=Dynamisk!$E$79),Data_sæsontarif!M143,#N/A)</f>
        <v>#N/A</v>
      </c>
      <c r="AA143">
        <f>IF(OR(Data_sæsontarif!D143=Dynamisk!$E$72,Data_sæsontarif!D143=Dynamisk!$E$73,Data_sæsontarif!D143=Dynamisk!$E$74,Data_sæsontarif!D143=Dynamisk!$E$75),Data_sæsontarif!M143,#N/A)</f>
        <v>118.8203808849662</v>
      </c>
      <c r="AB143" t="e">
        <f>IF(OR(Data_sæsontarif!D143=Dynamisk!$E$68,Data_sæsontarif!D143=Dynamisk!$E$69,Data_sæsontarif!D143=Dynamisk!$E$70,Data_sæsontarif!D143=Dynamisk!$E$71),Data_sæsontarif!M143,#N/A)</f>
        <v>#N/A</v>
      </c>
    </row>
    <row r="144" spans="1:28" x14ac:dyDescent="0.15">
      <c r="A144">
        <v>138</v>
      </c>
      <c r="B144">
        <v>138</v>
      </c>
      <c r="C144" t="s">
        <v>193</v>
      </c>
      <c r="D144" t="str">
        <f t="shared" si="17"/>
        <v>05</v>
      </c>
      <c r="E144" s="1">
        <v>10.691666666666668</v>
      </c>
      <c r="F144" s="2">
        <f t="shared" si="12"/>
        <v>6.3083333333333318</v>
      </c>
      <c r="G144" s="1">
        <f>Dynamisk!$C$14</f>
        <v>27.397260273972602</v>
      </c>
      <c r="H144" s="1">
        <f t="shared" si="13"/>
        <v>1.1415525114155252</v>
      </c>
      <c r="I144" s="2">
        <f>Dynamisk!$C$15</f>
        <v>34.246575342465754</v>
      </c>
      <c r="J144" s="2">
        <f>F144/$F$4*Dynamisk!$C$16</f>
        <v>76.010216696894176</v>
      </c>
      <c r="K144" s="2">
        <f t="shared" si="14"/>
        <v>3.1670923623705907</v>
      </c>
      <c r="L144" s="2">
        <f>F144/$F$4*Dynamisk!$C$17</f>
        <v>95.012770871117709</v>
      </c>
      <c r="M144" s="2">
        <f>(F144/$F$4)*Dynamisk!$C$16+G144</f>
        <v>103.40747697086678</v>
      </c>
      <c r="N144" s="2">
        <f>Dynamisk!$C$20/365</f>
        <v>34.246575342465754</v>
      </c>
      <c r="O144" s="2">
        <f t="shared" si="15"/>
        <v>1.4269406392694064</v>
      </c>
      <c r="P144" s="2">
        <f>(F144/$F$4)*Dynamisk!$C$16+G144</f>
        <v>103.40747697086678</v>
      </c>
      <c r="Q144" s="2">
        <f t="shared" si="16"/>
        <v>137.65405231333253</v>
      </c>
      <c r="R144" s="17" t="e">
        <f>IF(P144&lt;=Dynamisk!$F$51,Data_kronologisk!P144,#N/A)</f>
        <v>#N/A</v>
      </c>
      <c r="S144" s="22">
        <f>IF(AND(P144&gt;=Dynamisk!$F$51,P144&lt;=Dynamisk!$F$50),P144,#N/A)</f>
        <v>103.40747697086678</v>
      </c>
      <c r="T144" s="22" t="e">
        <f>IF(AND(P144&gt;=Dynamisk!$F$50,P144&lt;=Dynamisk!$F$49),P144,#N/A)</f>
        <v>#N/A</v>
      </c>
      <c r="U144" s="23" t="e">
        <f>IF(P144&gt;=Dynamisk!$F$49,P144,#N/A)</f>
        <v>#N/A</v>
      </c>
      <c r="V144" s="17">
        <f>IF(Q144&gt;=Dynamisk!$F$41,Dynamisk!$F$41,Q144)</f>
        <v>74.703333321584452</v>
      </c>
      <c r="W144" s="22">
        <f>(IF(AND(Q144&gt;=Dynamisk!$F$41,Q144&lt;=Dynamisk!$F$40),Q144,(IF(Q144&gt;Dynamisk!$F$40,Dynamisk!$F$40,#N/A))))-V144</f>
        <v>62.950718991748076</v>
      </c>
      <c r="X144" s="22" t="e">
        <f>(IF(AND(Q144&gt;=Dynamisk!$F$40,Q144&lt;=Dynamisk!$F$39),Q144,(IF(Q144&gt;Dynamisk!$F$39,Dynamisk!$F$39,#N/A))))-W144-V144</f>
        <v>#N/A</v>
      </c>
      <c r="Y144" s="23" t="e">
        <f>(IF(AND(Q144&gt;=Dynamisk!$F$39,Q144&lt;=Dynamisk!$F$38),Q144,(IF(Q144&gt;Dynamisk!$F$38,Dynamisk!$F$38,#N/A))))-W144-V144-X144</f>
        <v>#N/A</v>
      </c>
      <c r="Z144" t="e">
        <f>IF(OR(Data_sæsontarif!D144=Dynamisk!$E$76,Data_sæsontarif!D144=Dynamisk!$E$77,Data_sæsontarif!D144=Dynamisk!$E$78,Data_sæsontarif!D144=Dynamisk!$E$79),Data_sæsontarif!M144,#N/A)</f>
        <v>#N/A</v>
      </c>
      <c r="AA144">
        <f>IF(OR(Data_sæsontarif!D144=Dynamisk!$E$72,Data_sæsontarif!D144=Dynamisk!$E$73,Data_sæsontarif!D144=Dynamisk!$E$74,Data_sæsontarif!D144=Dynamisk!$E$75),Data_sæsontarif!M144,#N/A)</f>
        <v>103.40747697086678</v>
      </c>
      <c r="AB144" t="e">
        <f>IF(OR(Data_sæsontarif!D144=Dynamisk!$E$68,Data_sæsontarif!D144=Dynamisk!$E$69,Data_sæsontarif!D144=Dynamisk!$E$70,Data_sæsontarif!D144=Dynamisk!$E$71),Data_sæsontarif!M144,#N/A)</f>
        <v>#N/A</v>
      </c>
    </row>
    <row r="145" spans="1:28" x14ac:dyDescent="0.15">
      <c r="A145">
        <v>139</v>
      </c>
      <c r="B145">
        <v>139</v>
      </c>
      <c r="C145" t="s">
        <v>194</v>
      </c>
      <c r="D145" t="str">
        <f t="shared" si="17"/>
        <v>05</v>
      </c>
      <c r="E145" s="1">
        <v>11.725</v>
      </c>
      <c r="F145" s="2">
        <f t="shared" si="12"/>
        <v>5.2750000000000004</v>
      </c>
      <c r="G145" s="1">
        <f>Dynamisk!$C$14</f>
        <v>27.397260273972602</v>
      </c>
      <c r="H145" s="1">
        <f t="shared" si="13"/>
        <v>1.1415525114155252</v>
      </c>
      <c r="I145" s="2">
        <f>Dynamisk!$C$15</f>
        <v>34.246575342465754</v>
      </c>
      <c r="J145" s="2">
        <f>F145/$F$4*Dynamisk!$C$16</f>
        <v>63.55940180863147</v>
      </c>
      <c r="K145" s="2">
        <f t="shared" si="14"/>
        <v>2.6483084086929778</v>
      </c>
      <c r="L145" s="2">
        <f>F145/$F$4*Dynamisk!$C$17</f>
        <v>79.449252260789336</v>
      </c>
      <c r="M145" s="2">
        <f>(F145/$F$4)*Dynamisk!$C$16+G145</f>
        <v>90.956662082604069</v>
      </c>
      <c r="N145" s="2">
        <f>Dynamisk!$C$20/365</f>
        <v>34.246575342465754</v>
      </c>
      <c r="O145" s="2">
        <f t="shared" si="15"/>
        <v>1.4269406392694064</v>
      </c>
      <c r="P145" s="2">
        <f>(F145/$F$4)*Dynamisk!$C$16+G145</f>
        <v>90.956662082604069</v>
      </c>
      <c r="Q145" s="2">
        <f t="shared" si="16"/>
        <v>125.2032374250698</v>
      </c>
      <c r="R145" s="17" t="e">
        <f>IF(P145&lt;=Dynamisk!$F$51,Data_kronologisk!P145,#N/A)</f>
        <v>#N/A</v>
      </c>
      <c r="S145" s="22">
        <f>IF(AND(P145&gt;=Dynamisk!$F$51,P145&lt;=Dynamisk!$F$50),P145,#N/A)</f>
        <v>90.956662082604069</v>
      </c>
      <c r="T145" s="22" t="e">
        <f>IF(AND(P145&gt;=Dynamisk!$F$50,P145&lt;=Dynamisk!$F$49),P145,#N/A)</f>
        <v>#N/A</v>
      </c>
      <c r="U145" s="23" t="e">
        <f>IF(P145&gt;=Dynamisk!$F$49,P145,#N/A)</f>
        <v>#N/A</v>
      </c>
      <c r="V145" s="17">
        <f>IF(Q145&gt;=Dynamisk!$F$41,Dynamisk!$F$41,Q145)</f>
        <v>74.703333321584452</v>
      </c>
      <c r="W145" s="22">
        <f>(IF(AND(Q145&gt;=Dynamisk!$F$41,Q145&lt;=Dynamisk!$F$40),Q145,(IF(Q145&gt;Dynamisk!$F$40,Dynamisk!$F$40,#N/A))))-V145</f>
        <v>50.499904103485349</v>
      </c>
      <c r="X145" s="22" t="e">
        <f>(IF(AND(Q145&gt;=Dynamisk!$F$40,Q145&lt;=Dynamisk!$F$39),Q145,(IF(Q145&gt;Dynamisk!$F$39,Dynamisk!$F$39,#N/A))))-W145-V145</f>
        <v>#N/A</v>
      </c>
      <c r="Y145" s="23" t="e">
        <f>(IF(AND(Q145&gt;=Dynamisk!$F$39,Q145&lt;=Dynamisk!$F$38),Q145,(IF(Q145&gt;Dynamisk!$F$38,Dynamisk!$F$38,#N/A))))-W145-V145-X145</f>
        <v>#N/A</v>
      </c>
      <c r="Z145" t="e">
        <f>IF(OR(Data_sæsontarif!D145=Dynamisk!$E$76,Data_sæsontarif!D145=Dynamisk!$E$77,Data_sæsontarif!D145=Dynamisk!$E$78,Data_sæsontarif!D145=Dynamisk!$E$79),Data_sæsontarif!M145,#N/A)</f>
        <v>#N/A</v>
      </c>
      <c r="AA145">
        <f>IF(OR(Data_sæsontarif!D145=Dynamisk!$E$72,Data_sæsontarif!D145=Dynamisk!$E$73,Data_sæsontarif!D145=Dynamisk!$E$74,Data_sæsontarif!D145=Dynamisk!$E$75),Data_sæsontarif!M145,#N/A)</f>
        <v>90.956662082604069</v>
      </c>
      <c r="AB145" t="e">
        <f>IF(OR(Data_sæsontarif!D145=Dynamisk!$E$68,Data_sæsontarif!D145=Dynamisk!$E$69,Data_sæsontarif!D145=Dynamisk!$E$70,Data_sæsontarif!D145=Dynamisk!$E$71),Data_sæsontarif!M145,#N/A)</f>
        <v>#N/A</v>
      </c>
    </row>
    <row r="146" spans="1:28" x14ac:dyDescent="0.15">
      <c r="A146">
        <v>140</v>
      </c>
      <c r="B146">
        <v>140</v>
      </c>
      <c r="C146" t="s">
        <v>195</v>
      </c>
      <c r="D146" t="str">
        <f t="shared" si="17"/>
        <v>05</v>
      </c>
      <c r="E146" s="1">
        <v>12.041666666666666</v>
      </c>
      <c r="F146" s="2">
        <f t="shared" si="12"/>
        <v>4.9583333333333339</v>
      </c>
      <c r="G146" s="1">
        <f>Dynamisk!$C$14</f>
        <v>27.397260273972602</v>
      </c>
      <c r="H146" s="1">
        <f t="shared" si="13"/>
        <v>1.1415525114155252</v>
      </c>
      <c r="I146" s="2">
        <f>Dynamisk!$C$15</f>
        <v>34.246575342465754</v>
      </c>
      <c r="J146" s="2">
        <f>F146/$F$4*Dynamisk!$C$16</f>
        <v>59.743829504163877</v>
      </c>
      <c r="K146" s="2">
        <f t="shared" si="14"/>
        <v>2.4893262293401617</v>
      </c>
      <c r="L146" s="2">
        <f>F146/$F$4*Dynamisk!$C$17</f>
        <v>74.679786880204844</v>
      </c>
      <c r="M146" s="2">
        <f>(F146/$F$4)*Dynamisk!$C$16+G146</f>
        <v>87.141089778136475</v>
      </c>
      <c r="N146" s="2">
        <f>Dynamisk!$C$20/365</f>
        <v>34.246575342465754</v>
      </c>
      <c r="O146" s="2">
        <f t="shared" si="15"/>
        <v>1.4269406392694064</v>
      </c>
      <c r="P146" s="2">
        <f>(F146/$F$4)*Dynamisk!$C$16+G146</f>
        <v>87.141089778136475</v>
      </c>
      <c r="Q146" s="2">
        <f t="shared" si="16"/>
        <v>121.38766512060224</v>
      </c>
      <c r="R146" s="17" t="e">
        <f>IF(P146&lt;=Dynamisk!$F$51,Data_kronologisk!P146,#N/A)</f>
        <v>#N/A</v>
      </c>
      <c r="S146" s="22">
        <f>IF(AND(P146&gt;=Dynamisk!$F$51,P146&lt;=Dynamisk!$F$50),P146,#N/A)</f>
        <v>87.141089778136475</v>
      </c>
      <c r="T146" s="22" t="e">
        <f>IF(AND(P146&gt;=Dynamisk!$F$50,P146&lt;=Dynamisk!$F$49),P146,#N/A)</f>
        <v>#N/A</v>
      </c>
      <c r="U146" s="23" t="e">
        <f>IF(P146&gt;=Dynamisk!$F$49,P146,#N/A)</f>
        <v>#N/A</v>
      </c>
      <c r="V146" s="17">
        <f>IF(Q146&gt;=Dynamisk!$F$41,Dynamisk!$F$41,Q146)</f>
        <v>74.703333321584452</v>
      </c>
      <c r="W146" s="22">
        <f>(IF(AND(Q146&gt;=Dynamisk!$F$41,Q146&lt;=Dynamisk!$F$40),Q146,(IF(Q146&gt;Dynamisk!$F$40,Dynamisk!$F$40,#N/A))))-V146</f>
        <v>46.684331799017784</v>
      </c>
      <c r="X146" s="22" t="e">
        <f>(IF(AND(Q146&gt;=Dynamisk!$F$40,Q146&lt;=Dynamisk!$F$39),Q146,(IF(Q146&gt;Dynamisk!$F$39,Dynamisk!$F$39,#N/A))))-W146-V146</f>
        <v>#N/A</v>
      </c>
      <c r="Y146" s="23" t="e">
        <f>(IF(AND(Q146&gt;=Dynamisk!$F$39,Q146&lt;=Dynamisk!$F$38),Q146,(IF(Q146&gt;Dynamisk!$F$38,Dynamisk!$F$38,#N/A))))-W146-V146-X146</f>
        <v>#N/A</v>
      </c>
      <c r="Z146" t="e">
        <f>IF(OR(Data_sæsontarif!D146=Dynamisk!$E$76,Data_sæsontarif!D146=Dynamisk!$E$77,Data_sæsontarif!D146=Dynamisk!$E$78,Data_sæsontarif!D146=Dynamisk!$E$79),Data_sæsontarif!M146,#N/A)</f>
        <v>#N/A</v>
      </c>
      <c r="AA146">
        <f>IF(OR(Data_sæsontarif!D146=Dynamisk!$E$72,Data_sæsontarif!D146=Dynamisk!$E$73,Data_sæsontarif!D146=Dynamisk!$E$74,Data_sæsontarif!D146=Dynamisk!$E$75),Data_sæsontarif!M146,#N/A)</f>
        <v>87.141089778136475</v>
      </c>
      <c r="AB146" t="e">
        <f>IF(OR(Data_sæsontarif!D146=Dynamisk!$E$68,Data_sæsontarif!D146=Dynamisk!$E$69,Data_sæsontarif!D146=Dynamisk!$E$70,Data_sæsontarif!D146=Dynamisk!$E$71),Data_sæsontarif!M146,#N/A)</f>
        <v>#N/A</v>
      </c>
    </row>
    <row r="147" spans="1:28" x14ac:dyDescent="0.15">
      <c r="A147">
        <v>141</v>
      </c>
      <c r="B147">
        <v>141</v>
      </c>
      <c r="C147" t="s">
        <v>196</v>
      </c>
      <c r="D147" t="str">
        <f t="shared" si="17"/>
        <v>05</v>
      </c>
      <c r="E147" s="1">
        <v>11.166666666666664</v>
      </c>
      <c r="F147" s="2">
        <f t="shared" si="12"/>
        <v>5.8333333333333357</v>
      </c>
      <c r="G147" s="1">
        <f>Dynamisk!$C$14</f>
        <v>27.397260273972602</v>
      </c>
      <c r="H147" s="1">
        <f t="shared" si="13"/>
        <v>1.1415525114155252</v>
      </c>
      <c r="I147" s="2">
        <f>Dynamisk!$C$15</f>
        <v>34.246575342465754</v>
      </c>
      <c r="J147" s="2">
        <f>F147/$F$4*Dynamisk!$C$16</f>
        <v>70.286858240192799</v>
      </c>
      <c r="K147" s="2">
        <f t="shared" si="14"/>
        <v>2.9286190933413665</v>
      </c>
      <c r="L147" s="2">
        <f>F147/$F$4*Dynamisk!$C$17</f>
        <v>87.858572800241006</v>
      </c>
      <c r="M147" s="2">
        <f>(F147/$F$4)*Dynamisk!$C$16+G147</f>
        <v>97.684118514165405</v>
      </c>
      <c r="N147" s="2">
        <f>Dynamisk!$C$20/365</f>
        <v>34.246575342465754</v>
      </c>
      <c r="O147" s="2">
        <f t="shared" si="15"/>
        <v>1.4269406392694064</v>
      </c>
      <c r="P147" s="2">
        <f>(F147/$F$4)*Dynamisk!$C$16+G147</f>
        <v>97.684118514165405</v>
      </c>
      <c r="Q147" s="2">
        <f t="shared" si="16"/>
        <v>131.93069385663117</v>
      </c>
      <c r="R147" s="17" t="e">
        <f>IF(P147&lt;=Dynamisk!$F$51,Data_kronologisk!P147,#N/A)</f>
        <v>#N/A</v>
      </c>
      <c r="S147" s="22">
        <f>IF(AND(P147&gt;=Dynamisk!$F$51,P147&lt;=Dynamisk!$F$50),P147,#N/A)</f>
        <v>97.684118514165405</v>
      </c>
      <c r="T147" s="22" t="e">
        <f>IF(AND(P147&gt;=Dynamisk!$F$50,P147&lt;=Dynamisk!$F$49),P147,#N/A)</f>
        <v>#N/A</v>
      </c>
      <c r="U147" s="23" t="e">
        <f>IF(P147&gt;=Dynamisk!$F$49,P147,#N/A)</f>
        <v>#N/A</v>
      </c>
      <c r="V147" s="17">
        <f>IF(Q147&gt;=Dynamisk!$F$41,Dynamisk!$F$41,Q147)</f>
        <v>74.703333321584452</v>
      </c>
      <c r="W147" s="22">
        <f>(IF(AND(Q147&gt;=Dynamisk!$F$41,Q147&lt;=Dynamisk!$F$40),Q147,(IF(Q147&gt;Dynamisk!$F$40,Dynamisk!$F$40,#N/A))))-V147</f>
        <v>57.227360535046714</v>
      </c>
      <c r="X147" s="22" t="e">
        <f>(IF(AND(Q147&gt;=Dynamisk!$F$40,Q147&lt;=Dynamisk!$F$39),Q147,(IF(Q147&gt;Dynamisk!$F$39,Dynamisk!$F$39,#N/A))))-W147-V147</f>
        <v>#N/A</v>
      </c>
      <c r="Y147" s="23" t="e">
        <f>(IF(AND(Q147&gt;=Dynamisk!$F$39,Q147&lt;=Dynamisk!$F$38),Q147,(IF(Q147&gt;Dynamisk!$F$38,Dynamisk!$F$38,#N/A))))-W147-V147-X147</f>
        <v>#N/A</v>
      </c>
      <c r="Z147" t="e">
        <f>IF(OR(Data_sæsontarif!D147=Dynamisk!$E$76,Data_sæsontarif!D147=Dynamisk!$E$77,Data_sæsontarif!D147=Dynamisk!$E$78,Data_sæsontarif!D147=Dynamisk!$E$79),Data_sæsontarif!M147,#N/A)</f>
        <v>#N/A</v>
      </c>
      <c r="AA147">
        <f>IF(OR(Data_sæsontarif!D147=Dynamisk!$E$72,Data_sæsontarif!D147=Dynamisk!$E$73,Data_sæsontarif!D147=Dynamisk!$E$74,Data_sæsontarif!D147=Dynamisk!$E$75),Data_sæsontarif!M147,#N/A)</f>
        <v>97.684118514165405</v>
      </c>
      <c r="AB147" t="e">
        <f>IF(OR(Data_sæsontarif!D147=Dynamisk!$E$68,Data_sæsontarif!D147=Dynamisk!$E$69,Data_sæsontarif!D147=Dynamisk!$E$70,Data_sæsontarif!D147=Dynamisk!$E$71),Data_sæsontarif!M147,#N/A)</f>
        <v>#N/A</v>
      </c>
    </row>
    <row r="148" spans="1:28" x14ac:dyDescent="0.15">
      <c r="A148">
        <v>142</v>
      </c>
      <c r="B148">
        <v>142</v>
      </c>
      <c r="C148" t="s">
        <v>197</v>
      </c>
      <c r="D148" t="str">
        <f t="shared" si="17"/>
        <v>05</v>
      </c>
      <c r="E148" s="1">
        <v>12.825000000000001</v>
      </c>
      <c r="F148" s="2">
        <f t="shared" si="12"/>
        <v>4.1749999999999989</v>
      </c>
      <c r="G148" s="1">
        <f>Dynamisk!$C$14</f>
        <v>27.397260273972602</v>
      </c>
      <c r="H148" s="1">
        <f t="shared" si="13"/>
        <v>1.1415525114155252</v>
      </c>
      <c r="I148" s="2">
        <f>Dynamisk!$C$15</f>
        <v>34.246575342465754</v>
      </c>
      <c r="J148" s="2">
        <f>F148/$F$4*Dynamisk!$C$16</f>
        <v>50.305308540480823</v>
      </c>
      <c r="K148" s="2">
        <f t="shared" si="14"/>
        <v>2.0960545225200344</v>
      </c>
      <c r="L148" s="2">
        <f>F148/$F$4*Dynamisk!$C$17</f>
        <v>62.881635675601032</v>
      </c>
      <c r="M148" s="2">
        <f>(F148/$F$4)*Dynamisk!$C$16+G148</f>
        <v>77.702568814453429</v>
      </c>
      <c r="N148" s="2">
        <f>Dynamisk!$C$20/365</f>
        <v>34.246575342465754</v>
      </c>
      <c r="O148" s="2">
        <f t="shared" si="15"/>
        <v>1.4269406392694064</v>
      </c>
      <c r="P148" s="2">
        <f>(F148/$F$4)*Dynamisk!$C$16+G148</f>
        <v>77.702568814453429</v>
      </c>
      <c r="Q148" s="2">
        <f t="shared" si="16"/>
        <v>111.94914415691919</v>
      </c>
      <c r="R148" s="17" t="e">
        <f>IF(P148&lt;=Dynamisk!$F$51,Data_kronologisk!P148,#N/A)</f>
        <v>#N/A</v>
      </c>
      <c r="S148" s="22">
        <f>IF(AND(P148&gt;=Dynamisk!$F$51,P148&lt;=Dynamisk!$F$50),P148,#N/A)</f>
        <v>77.702568814453429</v>
      </c>
      <c r="T148" s="22" t="e">
        <f>IF(AND(P148&gt;=Dynamisk!$F$50,P148&lt;=Dynamisk!$F$49),P148,#N/A)</f>
        <v>#N/A</v>
      </c>
      <c r="U148" s="23" t="e">
        <f>IF(P148&gt;=Dynamisk!$F$49,P148,#N/A)</f>
        <v>#N/A</v>
      </c>
      <c r="V148" s="17">
        <f>IF(Q148&gt;=Dynamisk!$F$41,Dynamisk!$F$41,Q148)</f>
        <v>74.703333321584452</v>
      </c>
      <c r="W148" s="22">
        <f>(IF(AND(Q148&gt;=Dynamisk!$F$41,Q148&lt;=Dynamisk!$F$40),Q148,(IF(Q148&gt;Dynamisk!$F$40,Dynamisk!$F$40,#N/A))))-V148</f>
        <v>37.245810835334737</v>
      </c>
      <c r="X148" s="22" t="e">
        <f>(IF(AND(Q148&gt;=Dynamisk!$F$40,Q148&lt;=Dynamisk!$F$39),Q148,(IF(Q148&gt;Dynamisk!$F$39,Dynamisk!$F$39,#N/A))))-W148-V148</f>
        <v>#N/A</v>
      </c>
      <c r="Y148" s="23" t="e">
        <f>(IF(AND(Q148&gt;=Dynamisk!$F$39,Q148&lt;=Dynamisk!$F$38),Q148,(IF(Q148&gt;Dynamisk!$F$38,Dynamisk!$F$38,#N/A))))-W148-V148-X148</f>
        <v>#N/A</v>
      </c>
      <c r="Z148" t="e">
        <f>IF(OR(Data_sæsontarif!D148=Dynamisk!$E$76,Data_sæsontarif!D148=Dynamisk!$E$77,Data_sæsontarif!D148=Dynamisk!$E$78,Data_sæsontarif!D148=Dynamisk!$E$79),Data_sæsontarif!M148,#N/A)</f>
        <v>#N/A</v>
      </c>
      <c r="AA148">
        <f>IF(OR(Data_sæsontarif!D148=Dynamisk!$E$72,Data_sæsontarif!D148=Dynamisk!$E$73,Data_sæsontarif!D148=Dynamisk!$E$74,Data_sæsontarif!D148=Dynamisk!$E$75),Data_sæsontarif!M148,#N/A)</f>
        <v>77.702568814453429</v>
      </c>
      <c r="AB148" t="e">
        <f>IF(OR(Data_sæsontarif!D148=Dynamisk!$E$68,Data_sæsontarif!D148=Dynamisk!$E$69,Data_sæsontarif!D148=Dynamisk!$E$70,Data_sæsontarif!D148=Dynamisk!$E$71),Data_sæsontarif!M148,#N/A)</f>
        <v>#N/A</v>
      </c>
    </row>
    <row r="149" spans="1:28" x14ac:dyDescent="0.15">
      <c r="A149">
        <v>143</v>
      </c>
      <c r="B149">
        <v>143</v>
      </c>
      <c r="C149" t="s">
        <v>198</v>
      </c>
      <c r="D149" t="str">
        <f t="shared" si="17"/>
        <v>05</v>
      </c>
      <c r="E149" s="1">
        <v>10.633333333333331</v>
      </c>
      <c r="F149" s="2">
        <f t="shared" si="12"/>
        <v>6.3666666666666689</v>
      </c>
      <c r="G149" s="1">
        <f>Dynamisk!$C$14</f>
        <v>27.397260273972602</v>
      </c>
      <c r="H149" s="1">
        <f t="shared" si="13"/>
        <v>1.1415525114155252</v>
      </c>
      <c r="I149" s="2">
        <f>Dynamisk!$C$15</f>
        <v>34.246575342465754</v>
      </c>
      <c r="J149" s="2">
        <f>F149/$F$4*Dynamisk!$C$16</f>
        <v>76.713085279296152</v>
      </c>
      <c r="K149" s="2">
        <f t="shared" si="14"/>
        <v>3.1963785533040063</v>
      </c>
      <c r="L149" s="2">
        <f>F149/$F$4*Dynamisk!$C$17</f>
        <v>95.891356599120186</v>
      </c>
      <c r="M149" s="2">
        <f>(F149/$F$4)*Dynamisk!$C$16+G149</f>
        <v>104.11034555326876</v>
      </c>
      <c r="N149" s="2">
        <f>Dynamisk!$C$20/365</f>
        <v>34.246575342465754</v>
      </c>
      <c r="O149" s="2">
        <f t="shared" si="15"/>
        <v>1.4269406392694064</v>
      </c>
      <c r="P149" s="2">
        <f>(F149/$F$4)*Dynamisk!$C$16+G149</f>
        <v>104.11034555326876</v>
      </c>
      <c r="Q149" s="2">
        <f t="shared" si="16"/>
        <v>138.3569208957345</v>
      </c>
      <c r="R149" s="17" t="e">
        <f>IF(P149&lt;=Dynamisk!$F$51,Data_kronologisk!P149,#N/A)</f>
        <v>#N/A</v>
      </c>
      <c r="S149" s="22">
        <f>IF(AND(P149&gt;=Dynamisk!$F$51,P149&lt;=Dynamisk!$F$50),P149,#N/A)</f>
        <v>104.11034555326876</v>
      </c>
      <c r="T149" s="22" t="e">
        <f>IF(AND(P149&gt;=Dynamisk!$F$50,P149&lt;=Dynamisk!$F$49),P149,#N/A)</f>
        <v>#N/A</v>
      </c>
      <c r="U149" s="23" t="e">
        <f>IF(P149&gt;=Dynamisk!$F$49,P149,#N/A)</f>
        <v>#N/A</v>
      </c>
      <c r="V149" s="17">
        <f>IF(Q149&gt;=Dynamisk!$F$41,Dynamisk!$F$41,Q149)</f>
        <v>74.703333321584452</v>
      </c>
      <c r="W149" s="22">
        <f>(IF(AND(Q149&gt;=Dynamisk!$F$41,Q149&lt;=Dynamisk!$F$40),Q149,(IF(Q149&gt;Dynamisk!$F$40,Dynamisk!$F$40,#N/A))))-V149</f>
        <v>63.653587574150052</v>
      </c>
      <c r="X149" s="22" t="e">
        <f>(IF(AND(Q149&gt;=Dynamisk!$F$40,Q149&lt;=Dynamisk!$F$39),Q149,(IF(Q149&gt;Dynamisk!$F$39,Dynamisk!$F$39,#N/A))))-W149-V149</f>
        <v>#N/A</v>
      </c>
      <c r="Y149" s="23" t="e">
        <f>(IF(AND(Q149&gt;=Dynamisk!$F$39,Q149&lt;=Dynamisk!$F$38),Q149,(IF(Q149&gt;Dynamisk!$F$38,Dynamisk!$F$38,#N/A))))-W149-V149-X149</f>
        <v>#N/A</v>
      </c>
      <c r="Z149" t="e">
        <f>IF(OR(Data_sæsontarif!D149=Dynamisk!$E$76,Data_sæsontarif!D149=Dynamisk!$E$77,Data_sæsontarif!D149=Dynamisk!$E$78,Data_sæsontarif!D149=Dynamisk!$E$79),Data_sæsontarif!M149,#N/A)</f>
        <v>#N/A</v>
      </c>
      <c r="AA149">
        <f>IF(OR(Data_sæsontarif!D149=Dynamisk!$E$72,Data_sæsontarif!D149=Dynamisk!$E$73,Data_sæsontarif!D149=Dynamisk!$E$74,Data_sæsontarif!D149=Dynamisk!$E$75),Data_sæsontarif!M149,#N/A)</f>
        <v>104.11034555326876</v>
      </c>
      <c r="AB149" t="e">
        <f>IF(OR(Data_sæsontarif!D149=Dynamisk!$E$68,Data_sæsontarif!D149=Dynamisk!$E$69,Data_sæsontarif!D149=Dynamisk!$E$70,Data_sæsontarif!D149=Dynamisk!$E$71),Data_sæsontarif!M149,#N/A)</f>
        <v>#N/A</v>
      </c>
    </row>
    <row r="150" spans="1:28" x14ac:dyDescent="0.15">
      <c r="A150">
        <v>144</v>
      </c>
      <c r="B150">
        <v>144</v>
      </c>
      <c r="C150" t="s">
        <v>199</v>
      </c>
      <c r="D150" t="str">
        <f t="shared" si="17"/>
        <v>05</v>
      </c>
      <c r="E150" s="1">
        <v>9.1333333333333329</v>
      </c>
      <c r="F150" s="2">
        <f t="shared" si="12"/>
        <v>7.8666666666666671</v>
      </c>
      <c r="G150" s="1">
        <f>Dynamisk!$C$14</f>
        <v>27.397260273972602</v>
      </c>
      <c r="H150" s="1">
        <f t="shared" si="13"/>
        <v>1.1415525114155252</v>
      </c>
      <c r="I150" s="2">
        <f>Dynamisk!$C$15</f>
        <v>34.246575342465754</v>
      </c>
      <c r="J150" s="2">
        <f>F150/$F$4*Dynamisk!$C$16</f>
        <v>94.786848826774275</v>
      </c>
      <c r="K150" s="2">
        <f t="shared" si="14"/>
        <v>3.9494520344489281</v>
      </c>
      <c r="L150" s="2">
        <f>F150/$F$4*Dynamisk!$C$17</f>
        <v>118.48356103346784</v>
      </c>
      <c r="M150" s="2">
        <f>(F150/$F$4)*Dynamisk!$C$16+G150</f>
        <v>122.18410910074688</v>
      </c>
      <c r="N150" s="2">
        <f>Dynamisk!$C$20/365</f>
        <v>34.246575342465754</v>
      </c>
      <c r="O150" s="2">
        <f t="shared" si="15"/>
        <v>1.4269406392694064</v>
      </c>
      <c r="P150" s="2">
        <f>(F150/$F$4)*Dynamisk!$C$16+G150</f>
        <v>122.18410910074688</v>
      </c>
      <c r="Q150" s="2">
        <f t="shared" si="16"/>
        <v>156.43068444321261</v>
      </c>
      <c r="R150" s="17" t="e">
        <f>IF(P150&lt;=Dynamisk!$F$51,Data_kronologisk!P150,#N/A)</f>
        <v>#N/A</v>
      </c>
      <c r="S150" s="22">
        <f>IF(AND(P150&gt;=Dynamisk!$F$51,P150&lt;=Dynamisk!$F$50),P150,#N/A)</f>
        <v>122.18410910074688</v>
      </c>
      <c r="T150" s="22" t="e">
        <f>IF(AND(P150&gt;=Dynamisk!$F$50,P150&lt;=Dynamisk!$F$49),P150,#N/A)</f>
        <v>#N/A</v>
      </c>
      <c r="U150" s="23" t="e">
        <f>IF(P150&gt;=Dynamisk!$F$49,P150,#N/A)</f>
        <v>#N/A</v>
      </c>
      <c r="V150" s="17">
        <f>IF(Q150&gt;=Dynamisk!$F$41,Dynamisk!$F$41,Q150)</f>
        <v>74.703333321584452</v>
      </c>
      <c r="W150" s="22">
        <f>(IF(AND(Q150&gt;=Dynamisk!$F$41,Q150&lt;=Dynamisk!$F$40),Q150,(IF(Q150&gt;Dynamisk!$F$40,Dynamisk!$F$40,#N/A))))-V150</f>
        <v>81.727351121628161</v>
      </c>
      <c r="X150" s="22" t="e">
        <f>(IF(AND(Q150&gt;=Dynamisk!$F$40,Q150&lt;=Dynamisk!$F$39),Q150,(IF(Q150&gt;Dynamisk!$F$39,Dynamisk!$F$39,#N/A))))-W150-V150</f>
        <v>#N/A</v>
      </c>
      <c r="Y150" s="23" t="e">
        <f>(IF(AND(Q150&gt;=Dynamisk!$F$39,Q150&lt;=Dynamisk!$F$38),Q150,(IF(Q150&gt;Dynamisk!$F$38,Dynamisk!$F$38,#N/A))))-W150-V150-X150</f>
        <v>#N/A</v>
      </c>
      <c r="Z150" t="e">
        <f>IF(OR(Data_sæsontarif!D150=Dynamisk!$E$76,Data_sæsontarif!D150=Dynamisk!$E$77,Data_sæsontarif!D150=Dynamisk!$E$78,Data_sæsontarif!D150=Dynamisk!$E$79),Data_sæsontarif!M150,#N/A)</f>
        <v>#N/A</v>
      </c>
      <c r="AA150">
        <f>IF(OR(Data_sæsontarif!D150=Dynamisk!$E$72,Data_sæsontarif!D150=Dynamisk!$E$73,Data_sæsontarif!D150=Dynamisk!$E$74,Data_sæsontarif!D150=Dynamisk!$E$75),Data_sæsontarif!M150,#N/A)</f>
        <v>122.18410910074688</v>
      </c>
      <c r="AB150" t="e">
        <f>IF(OR(Data_sæsontarif!D150=Dynamisk!$E$68,Data_sæsontarif!D150=Dynamisk!$E$69,Data_sæsontarif!D150=Dynamisk!$E$70,Data_sæsontarif!D150=Dynamisk!$E$71),Data_sæsontarif!M150,#N/A)</f>
        <v>#N/A</v>
      </c>
    </row>
    <row r="151" spans="1:28" x14ac:dyDescent="0.15">
      <c r="A151">
        <v>145</v>
      </c>
      <c r="B151">
        <v>145</v>
      </c>
      <c r="C151" t="s">
        <v>200</v>
      </c>
      <c r="D151" t="str">
        <f t="shared" si="17"/>
        <v>05</v>
      </c>
      <c r="E151" s="1">
        <v>9.8624999999999989</v>
      </c>
      <c r="F151" s="2">
        <f t="shared" si="12"/>
        <v>7.1375000000000011</v>
      </c>
      <c r="G151" s="1">
        <f>Dynamisk!$C$14</f>
        <v>27.397260273972602</v>
      </c>
      <c r="H151" s="1">
        <f t="shared" si="13"/>
        <v>1.1415525114155252</v>
      </c>
      <c r="I151" s="2">
        <f>Dynamisk!$C$15</f>
        <v>34.246575342465754</v>
      </c>
      <c r="J151" s="2">
        <f>F151/$F$4*Dynamisk!$C$16</f>
        <v>86.000991546750171</v>
      </c>
      <c r="K151" s="2">
        <f t="shared" si="14"/>
        <v>3.5833746477812571</v>
      </c>
      <c r="L151" s="2">
        <f>F151/$F$4*Dynamisk!$C$17</f>
        <v>107.50123943343772</v>
      </c>
      <c r="M151" s="2">
        <f>(F151/$F$4)*Dynamisk!$C$16+G151</f>
        <v>113.39825182072278</v>
      </c>
      <c r="N151" s="2">
        <f>Dynamisk!$C$20/365</f>
        <v>34.246575342465754</v>
      </c>
      <c r="O151" s="2">
        <f t="shared" si="15"/>
        <v>1.4269406392694064</v>
      </c>
      <c r="P151" s="2">
        <f>(F151/$F$4)*Dynamisk!$C$16+G151</f>
        <v>113.39825182072278</v>
      </c>
      <c r="Q151" s="2">
        <f t="shared" si="16"/>
        <v>147.64482716318852</v>
      </c>
      <c r="R151" s="17" t="e">
        <f>IF(P151&lt;=Dynamisk!$F$51,Data_kronologisk!P151,#N/A)</f>
        <v>#N/A</v>
      </c>
      <c r="S151" s="22">
        <f>IF(AND(P151&gt;=Dynamisk!$F$51,P151&lt;=Dynamisk!$F$50),P151,#N/A)</f>
        <v>113.39825182072278</v>
      </c>
      <c r="T151" s="22" t="e">
        <f>IF(AND(P151&gt;=Dynamisk!$F$50,P151&lt;=Dynamisk!$F$49),P151,#N/A)</f>
        <v>#N/A</v>
      </c>
      <c r="U151" s="23" t="e">
        <f>IF(P151&gt;=Dynamisk!$F$49,P151,#N/A)</f>
        <v>#N/A</v>
      </c>
      <c r="V151" s="17">
        <f>IF(Q151&gt;=Dynamisk!$F$41,Dynamisk!$F$41,Q151)</f>
        <v>74.703333321584452</v>
      </c>
      <c r="W151" s="22">
        <f>(IF(AND(Q151&gt;=Dynamisk!$F$41,Q151&lt;=Dynamisk!$F$40),Q151,(IF(Q151&gt;Dynamisk!$F$40,Dynamisk!$F$40,#N/A))))-V151</f>
        <v>72.941493841604071</v>
      </c>
      <c r="X151" s="22" t="e">
        <f>(IF(AND(Q151&gt;=Dynamisk!$F$40,Q151&lt;=Dynamisk!$F$39),Q151,(IF(Q151&gt;Dynamisk!$F$39,Dynamisk!$F$39,#N/A))))-W151-V151</f>
        <v>#N/A</v>
      </c>
      <c r="Y151" s="23" t="e">
        <f>(IF(AND(Q151&gt;=Dynamisk!$F$39,Q151&lt;=Dynamisk!$F$38),Q151,(IF(Q151&gt;Dynamisk!$F$38,Dynamisk!$F$38,#N/A))))-W151-V151-X151</f>
        <v>#N/A</v>
      </c>
      <c r="Z151" t="e">
        <f>IF(OR(Data_sæsontarif!D151=Dynamisk!$E$76,Data_sæsontarif!D151=Dynamisk!$E$77,Data_sæsontarif!D151=Dynamisk!$E$78,Data_sæsontarif!D151=Dynamisk!$E$79),Data_sæsontarif!M151,#N/A)</f>
        <v>#N/A</v>
      </c>
      <c r="AA151">
        <f>IF(OR(Data_sæsontarif!D151=Dynamisk!$E$72,Data_sæsontarif!D151=Dynamisk!$E$73,Data_sæsontarif!D151=Dynamisk!$E$74,Data_sæsontarif!D151=Dynamisk!$E$75),Data_sæsontarif!M151,#N/A)</f>
        <v>113.39825182072278</v>
      </c>
      <c r="AB151" t="e">
        <f>IF(OR(Data_sæsontarif!D151=Dynamisk!$E$68,Data_sæsontarif!D151=Dynamisk!$E$69,Data_sæsontarif!D151=Dynamisk!$E$70,Data_sæsontarif!D151=Dynamisk!$E$71),Data_sæsontarif!M151,#N/A)</f>
        <v>#N/A</v>
      </c>
    </row>
    <row r="152" spans="1:28" x14ac:dyDescent="0.15">
      <c r="A152">
        <v>146</v>
      </c>
      <c r="B152">
        <v>146</v>
      </c>
      <c r="C152" t="s">
        <v>201</v>
      </c>
      <c r="D152" t="str">
        <f t="shared" si="17"/>
        <v>05</v>
      </c>
      <c r="E152" s="1">
        <v>9.8833333333333311</v>
      </c>
      <c r="F152" s="2">
        <f t="shared" si="12"/>
        <v>7.1166666666666689</v>
      </c>
      <c r="G152" s="1">
        <f>Dynamisk!$C$14</f>
        <v>27.397260273972602</v>
      </c>
      <c r="H152" s="1">
        <f t="shared" si="13"/>
        <v>1.1415525114155252</v>
      </c>
      <c r="I152" s="2">
        <f>Dynamisk!$C$15</f>
        <v>34.246575342465754</v>
      </c>
      <c r="J152" s="2">
        <f>F152/$F$4*Dynamisk!$C$16</f>
        <v>85.74996705303522</v>
      </c>
      <c r="K152" s="2">
        <f t="shared" si="14"/>
        <v>3.5729152938764677</v>
      </c>
      <c r="L152" s="2">
        <f>F152/$F$4*Dynamisk!$C$17</f>
        <v>107.18745881629403</v>
      </c>
      <c r="M152" s="2">
        <f>(F152/$F$4)*Dynamisk!$C$16+G152</f>
        <v>113.14722732700783</v>
      </c>
      <c r="N152" s="2">
        <f>Dynamisk!$C$20/365</f>
        <v>34.246575342465754</v>
      </c>
      <c r="O152" s="2">
        <f t="shared" si="15"/>
        <v>1.4269406392694064</v>
      </c>
      <c r="P152" s="2">
        <f>(F152/$F$4)*Dynamisk!$C$16+G152</f>
        <v>113.14722732700783</v>
      </c>
      <c r="Q152" s="2">
        <f t="shared" si="16"/>
        <v>147.39380266947356</v>
      </c>
      <c r="R152" s="17" t="e">
        <f>IF(P152&lt;=Dynamisk!$F$51,Data_kronologisk!P152,#N/A)</f>
        <v>#N/A</v>
      </c>
      <c r="S152" s="22">
        <f>IF(AND(P152&gt;=Dynamisk!$F$51,P152&lt;=Dynamisk!$F$50),P152,#N/A)</f>
        <v>113.14722732700783</v>
      </c>
      <c r="T152" s="22" t="e">
        <f>IF(AND(P152&gt;=Dynamisk!$F$50,P152&lt;=Dynamisk!$F$49),P152,#N/A)</f>
        <v>#N/A</v>
      </c>
      <c r="U152" s="23" t="e">
        <f>IF(P152&gt;=Dynamisk!$F$49,P152,#N/A)</f>
        <v>#N/A</v>
      </c>
      <c r="V152" s="17">
        <f>IF(Q152&gt;=Dynamisk!$F$41,Dynamisk!$F$41,Q152)</f>
        <v>74.703333321584452</v>
      </c>
      <c r="W152" s="22">
        <f>(IF(AND(Q152&gt;=Dynamisk!$F$41,Q152&lt;=Dynamisk!$F$40),Q152,(IF(Q152&gt;Dynamisk!$F$40,Dynamisk!$F$40,#N/A))))-V152</f>
        <v>72.690469347889106</v>
      </c>
      <c r="X152" s="22" t="e">
        <f>(IF(AND(Q152&gt;=Dynamisk!$F$40,Q152&lt;=Dynamisk!$F$39),Q152,(IF(Q152&gt;Dynamisk!$F$39,Dynamisk!$F$39,#N/A))))-W152-V152</f>
        <v>#N/A</v>
      </c>
      <c r="Y152" s="23" t="e">
        <f>(IF(AND(Q152&gt;=Dynamisk!$F$39,Q152&lt;=Dynamisk!$F$38),Q152,(IF(Q152&gt;Dynamisk!$F$38,Dynamisk!$F$38,#N/A))))-W152-V152-X152</f>
        <v>#N/A</v>
      </c>
      <c r="Z152" t="e">
        <f>IF(OR(Data_sæsontarif!D152=Dynamisk!$E$76,Data_sæsontarif!D152=Dynamisk!$E$77,Data_sæsontarif!D152=Dynamisk!$E$78,Data_sæsontarif!D152=Dynamisk!$E$79),Data_sæsontarif!M152,#N/A)</f>
        <v>#N/A</v>
      </c>
      <c r="AA152">
        <f>IF(OR(Data_sæsontarif!D152=Dynamisk!$E$72,Data_sæsontarif!D152=Dynamisk!$E$73,Data_sæsontarif!D152=Dynamisk!$E$74,Data_sæsontarif!D152=Dynamisk!$E$75),Data_sæsontarif!M152,#N/A)</f>
        <v>113.14722732700783</v>
      </c>
      <c r="AB152" t="e">
        <f>IF(OR(Data_sæsontarif!D152=Dynamisk!$E$68,Data_sæsontarif!D152=Dynamisk!$E$69,Data_sæsontarif!D152=Dynamisk!$E$70,Data_sæsontarif!D152=Dynamisk!$E$71),Data_sæsontarif!M152,#N/A)</f>
        <v>#N/A</v>
      </c>
    </row>
    <row r="153" spans="1:28" x14ac:dyDescent="0.15">
      <c r="A153">
        <v>147</v>
      </c>
      <c r="B153">
        <v>147</v>
      </c>
      <c r="C153" t="s">
        <v>202</v>
      </c>
      <c r="D153" t="str">
        <f t="shared" si="17"/>
        <v>05</v>
      </c>
      <c r="E153" s="1">
        <v>9.4375000000000018</v>
      </c>
      <c r="F153" s="2">
        <f t="shared" si="12"/>
        <v>7.5624999999999982</v>
      </c>
      <c r="G153" s="1">
        <f>Dynamisk!$C$14</f>
        <v>27.397260273972602</v>
      </c>
      <c r="H153" s="1">
        <f t="shared" si="13"/>
        <v>1.1415525114155252</v>
      </c>
      <c r="I153" s="2">
        <f>Dynamisk!$C$15</f>
        <v>34.246575342465754</v>
      </c>
      <c r="J153" s="2">
        <f>F153/$F$4*Dynamisk!$C$16</f>
        <v>91.121891218535623</v>
      </c>
      <c r="K153" s="2">
        <f t="shared" si="14"/>
        <v>3.7967454674389844</v>
      </c>
      <c r="L153" s="2">
        <f>F153/$F$4*Dynamisk!$C$17</f>
        <v>113.90236402316953</v>
      </c>
      <c r="M153" s="2">
        <f>(F153/$F$4)*Dynamisk!$C$16+G153</f>
        <v>118.51915149250823</v>
      </c>
      <c r="N153" s="2">
        <f>Dynamisk!$C$20/365</f>
        <v>34.246575342465754</v>
      </c>
      <c r="O153" s="2">
        <f t="shared" si="15"/>
        <v>1.4269406392694064</v>
      </c>
      <c r="P153" s="2">
        <f>(F153/$F$4)*Dynamisk!$C$16+G153</f>
        <v>118.51915149250823</v>
      </c>
      <c r="Q153" s="2">
        <f t="shared" si="16"/>
        <v>152.76572683497398</v>
      </c>
      <c r="R153" s="17" t="e">
        <f>IF(P153&lt;=Dynamisk!$F$51,Data_kronologisk!P153,#N/A)</f>
        <v>#N/A</v>
      </c>
      <c r="S153" s="22">
        <f>IF(AND(P153&gt;=Dynamisk!$F$51,P153&lt;=Dynamisk!$F$50),P153,#N/A)</f>
        <v>118.51915149250823</v>
      </c>
      <c r="T153" s="22" t="e">
        <f>IF(AND(P153&gt;=Dynamisk!$F$50,P153&lt;=Dynamisk!$F$49),P153,#N/A)</f>
        <v>#N/A</v>
      </c>
      <c r="U153" s="23" t="e">
        <f>IF(P153&gt;=Dynamisk!$F$49,P153,#N/A)</f>
        <v>#N/A</v>
      </c>
      <c r="V153" s="17">
        <f>IF(Q153&gt;=Dynamisk!$F$41,Dynamisk!$F$41,Q153)</f>
        <v>74.703333321584452</v>
      </c>
      <c r="W153" s="22">
        <f>(IF(AND(Q153&gt;=Dynamisk!$F$41,Q153&lt;=Dynamisk!$F$40),Q153,(IF(Q153&gt;Dynamisk!$F$40,Dynamisk!$F$40,#N/A))))-V153</f>
        <v>78.062393513389523</v>
      </c>
      <c r="X153" s="22" t="e">
        <f>(IF(AND(Q153&gt;=Dynamisk!$F$40,Q153&lt;=Dynamisk!$F$39),Q153,(IF(Q153&gt;Dynamisk!$F$39,Dynamisk!$F$39,#N/A))))-W153-V153</f>
        <v>#N/A</v>
      </c>
      <c r="Y153" s="23" t="e">
        <f>(IF(AND(Q153&gt;=Dynamisk!$F$39,Q153&lt;=Dynamisk!$F$38),Q153,(IF(Q153&gt;Dynamisk!$F$38,Dynamisk!$F$38,#N/A))))-W153-V153-X153</f>
        <v>#N/A</v>
      </c>
      <c r="Z153" t="e">
        <f>IF(OR(Data_sæsontarif!D153=Dynamisk!$E$76,Data_sæsontarif!D153=Dynamisk!$E$77,Data_sæsontarif!D153=Dynamisk!$E$78,Data_sæsontarif!D153=Dynamisk!$E$79),Data_sæsontarif!M153,#N/A)</f>
        <v>#N/A</v>
      </c>
      <c r="AA153">
        <f>IF(OR(Data_sæsontarif!D153=Dynamisk!$E$72,Data_sæsontarif!D153=Dynamisk!$E$73,Data_sæsontarif!D153=Dynamisk!$E$74,Data_sæsontarif!D153=Dynamisk!$E$75),Data_sæsontarif!M153,#N/A)</f>
        <v>118.51915149250823</v>
      </c>
      <c r="AB153" t="e">
        <f>IF(OR(Data_sæsontarif!D153=Dynamisk!$E$68,Data_sæsontarif!D153=Dynamisk!$E$69,Data_sæsontarif!D153=Dynamisk!$E$70,Data_sæsontarif!D153=Dynamisk!$E$71),Data_sæsontarif!M153,#N/A)</f>
        <v>#N/A</v>
      </c>
    </row>
    <row r="154" spans="1:28" x14ac:dyDescent="0.15">
      <c r="A154">
        <v>148</v>
      </c>
      <c r="B154">
        <v>148</v>
      </c>
      <c r="C154" t="s">
        <v>203</v>
      </c>
      <c r="D154" t="str">
        <f t="shared" si="17"/>
        <v>05</v>
      </c>
      <c r="E154" s="1">
        <v>9.8541666666666679</v>
      </c>
      <c r="F154" s="2">
        <f t="shared" si="12"/>
        <v>7.1458333333333321</v>
      </c>
      <c r="G154" s="1">
        <f>Dynamisk!$C$14</f>
        <v>27.397260273972602</v>
      </c>
      <c r="H154" s="1">
        <f t="shared" si="13"/>
        <v>1.1415525114155252</v>
      </c>
      <c r="I154" s="2">
        <f>Dynamisk!$C$15</f>
        <v>34.246575342465754</v>
      </c>
      <c r="J154" s="2">
        <f>F154/$F$4*Dynamisk!$C$16</f>
        <v>86.101401344236137</v>
      </c>
      <c r="K154" s="2">
        <f t="shared" si="14"/>
        <v>3.5875583893431724</v>
      </c>
      <c r="L154" s="2">
        <f>F154/$F$4*Dynamisk!$C$17</f>
        <v>107.62675168029517</v>
      </c>
      <c r="M154" s="2">
        <f>(F154/$F$4)*Dynamisk!$C$16+G154</f>
        <v>113.49866161820874</v>
      </c>
      <c r="N154" s="2">
        <f>Dynamisk!$C$20/365</f>
        <v>34.246575342465754</v>
      </c>
      <c r="O154" s="2">
        <f t="shared" si="15"/>
        <v>1.4269406392694064</v>
      </c>
      <c r="P154" s="2">
        <f>(F154/$F$4)*Dynamisk!$C$16+G154</f>
        <v>113.49866161820874</v>
      </c>
      <c r="Q154" s="2">
        <f t="shared" si="16"/>
        <v>147.7452369606745</v>
      </c>
      <c r="R154" s="17" t="e">
        <f>IF(P154&lt;=Dynamisk!$F$51,Data_kronologisk!P154,#N/A)</f>
        <v>#N/A</v>
      </c>
      <c r="S154" s="22">
        <f>IF(AND(P154&gt;=Dynamisk!$F$51,P154&lt;=Dynamisk!$F$50),P154,#N/A)</f>
        <v>113.49866161820874</v>
      </c>
      <c r="T154" s="22" t="e">
        <f>IF(AND(P154&gt;=Dynamisk!$F$50,P154&lt;=Dynamisk!$F$49),P154,#N/A)</f>
        <v>#N/A</v>
      </c>
      <c r="U154" s="23" t="e">
        <f>IF(P154&gt;=Dynamisk!$F$49,P154,#N/A)</f>
        <v>#N/A</v>
      </c>
      <c r="V154" s="17">
        <f>IF(Q154&gt;=Dynamisk!$F$41,Dynamisk!$F$41,Q154)</f>
        <v>74.703333321584452</v>
      </c>
      <c r="W154" s="22">
        <f>(IF(AND(Q154&gt;=Dynamisk!$F$41,Q154&lt;=Dynamisk!$F$40),Q154,(IF(Q154&gt;Dynamisk!$F$40,Dynamisk!$F$40,#N/A))))-V154</f>
        <v>73.041903639090052</v>
      </c>
      <c r="X154" s="22" t="e">
        <f>(IF(AND(Q154&gt;=Dynamisk!$F$40,Q154&lt;=Dynamisk!$F$39),Q154,(IF(Q154&gt;Dynamisk!$F$39,Dynamisk!$F$39,#N/A))))-W154-V154</f>
        <v>#N/A</v>
      </c>
      <c r="Y154" s="23" t="e">
        <f>(IF(AND(Q154&gt;=Dynamisk!$F$39,Q154&lt;=Dynamisk!$F$38),Q154,(IF(Q154&gt;Dynamisk!$F$38,Dynamisk!$F$38,#N/A))))-W154-V154-X154</f>
        <v>#N/A</v>
      </c>
      <c r="Z154" t="e">
        <f>IF(OR(Data_sæsontarif!D154=Dynamisk!$E$76,Data_sæsontarif!D154=Dynamisk!$E$77,Data_sæsontarif!D154=Dynamisk!$E$78,Data_sæsontarif!D154=Dynamisk!$E$79),Data_sæsontarif!M154,#N/A)</f>
        <v>#N/A</v>
      </c>
      <c r="AA154">
        <f>IF(OR(Data_sæsontarif!D154=Dynamisk!$E$72,Data_sæsontarif!D154=Dynamisk!$E$73,Data_sæsontarif!D154=Dynamisk!$E$74,Data_sæsontarif!D154=Dynamisk!$E$75),Data_sæsontarif!M154,#N/A)</f>
        <v>113.49866161820874</v>
      </c>
      <c r="AB154" t="e">
        <f>IF(OR(Data_sæsontarif!D154=Dynamisk!$E$68,Data_sæsontarif!D154=Dynamisk!$E$69,Data_sæsontarif!D154=Dynamisk!$E$70,Data_sæsontarif!D154=Dynamisk!$E$71),Data_sæsontarif!M154,#N/A)</f>
        <v>#N/A</v>
      </c>
    </row>
    <row r="155" spans="1:28" x14ac:dyDescent="0.15">
      <c r="A155">
        <v>149</v>
      </c>
      <c r="B155">
        <v>149</v>
      </c>
      <c r="C155" t="s">
        <v>204</v>
      </c>
      <c r="D155" t="str">
        <f t="shared" si="17"/>
        <v>05</v>
      </c>
      <c r="E155" s="1">
        <v>9.7083333333333339</v>
      </c>
      <c r="F155" s="2">
        <f t="shared" si="12"/>
        <v>7.2916666666666661</v>
      </c>
      <c r="G155" s="1">
        <f>Dynamisk!$C$14</f>
        <v>27.397260273972602</v>
      </c>
      <c r="H155" s="1">
        <f t="shared" si="13"/>
        <v>1.1415525114155252</v>
      </c>
      <c r="I155" s="2">
        <f>Dynamisk!$C$15</f>
        <v>34.246575342465754</v>
      </c>
      <c r="J155" s="2">
        <f>F155/$F$4*Dynamisk!$C$16</f>
        <v>87.858572800240964</v>
      </c>
      <c r="K155" s="2">
        <f t="shared" si="14"/>
        <v>3.6607738666767067</v>
      </c>
      <c r="L155" s="2">
        <f>F155/$F$4*Dynamisk!$C$17</f>
        <v>109.82321600030122</v>
      </c>
      <c r="M155" s="2">
        <f>(F155/$F$4)*Dynamisk!$C$16+G155</f>
        <v>115.25583307421357</v>
      </c>
      <c r="N155" s="2">
        <f>Dynamisk!$C$20/365</f>
        <v>34.246575342465754</v>
      </c>
      <c r="O155" s="2">
        <f t="shared" si="15"/>
        <v>1.4269406392694064</v>
      </c>
      <c r="P155" s="2">
        <f>(F155/$F$4)*Dynamisk!$C$16+G155</f>
        <v>115.25583307421357</v>
      </c>
      <c r="Q155" s="2">
        <f t="shared" si="16"/>
        <v>149.50240841667932</v>
      </c>
      <c r="R155" s="17" t="e">
        <f>IF(P155&lt;=Dynamisk!$F$51,Data_kronologisk!P155,#N/A)</f>
        <v>#N/A</v>
      </c>
      <c r="S155" s="22">
        <f>IF(AND(P155&gt;=Dynamisk!$F$51,P155&lt;=Dynamisk!$F$50),P155,#N/A)</f>
        <v>115.25583307421357</v>
      </c>
      <c r="T155" s="22" t="e">
        <f>IF(AND(P155&gt;=Dynamisk!$F$50,P155&lt;=Dynamisk!$F$49),P155,#N/A)</f>
        <v>#N/A</v>
      </c>
      <c r="U155" s="23" t="e">
        <f>IF(P155&gt;=Dynamisk!$F$49,P155,#N/A)</f>
        <v>#N/A</v>
      </c>
      <c r="V155" s="17">
        <f>IF(Q155&gt;=Dynamisk!$F$41,Dynamisk!$F$41,Q155)</f>
        <v>74.703333321584452</v>
      </c>
      <c r="W155" s="22">
        <f>(IF(AND(Q155&gt;=Dynamisk!$F$41,Q155&lt;=Dynamisk!$F$40),Q155,(IF(Q155&gt;Dynamisk!$F$40,Dynamisk!$F$40,#N/A))))-V155</f>
        <v>74.799075095094864</v>
      </c>
      <c r="X155" s="22" t="e">
        <f>(IF(AND(Q155&gt;=Dynamisk!$F$40,Q155&lt;=Dynamisk!$F$39),Q155,(IF(Q155&gt;Dynamisk!$F$39,Dynamisk!$F$39,#N/A))))-W155-V155</f>
        <v>#N/A</v>
      </c>
      <c r="Y155" s="23" t="e">
        <f>(IF(AND(Q155&gt;=Dynamisk!$F$39,Q155&lt;=Dynamisk!$F$38),Q155,(IF(Q155&gt;Dynamisk!$F$38,Dynamisk!$F$38,#N/A))))-W155-V155-X155</f>
        <v>#N/A</v>
      </c>
      <c r="Z155" t="e">
        <f>IF(OR(Data_sæsontarif!D155=Dynamisk!$E$76,Data_sæsontarif!D155=Dynamisk!$E$77,Data_sæsontarif!D155=Dynamisk!$E$78,Data_sæsontarif!D155=Dynamisk!$E$79),Data_sæsontarif!M155,#N/A)</f>
        <v>#N/A</v>
      </c>
      <c r="AA155">
        <f>IF(OR(Data_sæsontarif!D155=Dynamisk!$E$72,Data_sæsontarif!D155=Dynamisk!$E$73,Data_sæsontarif!D155=Dynamisk!$E$74,Data_sæsontarif!D155=Dynamisk!$E$75),Data_sæsontarif!M155,#N/A)</f>
        <v>115.25583307421357</v>
      </c>
      <c r="AB155" t="e">
        <f>IF(OR(Data_sæsontarif!D155=Dynamisk!$E$68,Data_sæsontarif!D155=Dynamisk!$E$69,Data_sæsontarif!D155=Dynamisk!$E$70,Data_sæsontarif!D155=Dynamisk!$E$71),Data_sæsontarif!M155,#N/A)</f>
        <v>#N/A</v>
      </c>
    </row>
    <row r="156" spans="1:28" x14ac:dyDescent="0.15">
      <c r="A156">
        <v>150</v>
      </c>
      <c r="B156">
        <v>150</v>
      </c>
      <c r="C156" t="s">
        <v>205</v>
      </c>
      <c r="D156" t="str">
        <f t="shared" si="17"/>
        <v>05</v>
      </c>
      <c r="E156" s="1">
        <v>10.904166666666663</v>
      </c>
      <c r="F156" s="2">
        <f t="shared" si="12"/>
        <v>6.0958333333333368</v>
      </c>
      <c r="G156" s="1">
        <f>Dynamisk!$C$14</f>
        <v>27.397260273972602</v>
      </c>
      <c r="H156" s="1">
        <f t="shared" si="13"/>
        <v>1.1415525114155252</v>
      </c>
      <c r="I156" s="2">
        <f>Dynamisk!$C$15</f>
        <v>34.246575342465754</v>
      </c>
      <c r="J156" s="2">
        <f>F156/$F$4*Dynamisk!$C$16</f>
        <v>73.449766861001493</v>
      </c>
      <c r="K156" s="2">
        <f t="shared" si="14"/>
        <v>3.060406952541729</v>
      </c>
      <c r="L156" s="2">
        <f>F156/$F$4*Dynamisk!$C$17</f>
        <v>91.812208576251862</v>
      </c>
      <c r="M156" s="2">
        <f>(F156/$F$4)*Dynamisk!$C$16+G156</f>
        <v>100.8470271349741</v>
      </c>
      <c r="N156" s="2">
        <f>Dynamisk!$C$20/365</f>
        <v>34.246575342465754</v>
      </c>
      <c r="O156" s="2">
        <f t="shared" si="15"/>
        <v>1.4269406392694064</v>
      </c>
      <c r="P156" s="2">
        <f>(F156/$F$4)*Dynamisk!$C$16+G156</f>
        <v>100.8470271349741</v>
      </c>
      <c r="Q156" s="2">
        <f t="shared" si="16"/>
        <v>135.09360247743984</v>
      </c>
      <c r="R156" s="17" t="e">
        <f>IF(P156&lt;=Dynamisk!$F$51,Data_kronologisk!P156,#N/A)</f>
        <v>#N/A</v>
      </c>
      <c r="S156" s="22">
        <f>IF(AND(P156&gt;=Dynamisk!$F$51,P156&lt;=Dynamisk!$F$50),P156,#N/A)</f>
        <v>100.8470271349741</v>
      </c>
      <c r="T156" s="22" t="e">
        <f>IF(AND(P156&gt;=Dynamisk!$F$50,P156&lt;=Dynamisk!$F$49),P156,#N/A)</f>
        <v>#N/A</v>
      </c>
      <c r="U156" s="23" t="e">
        <f>IF(P156&gt;=Dynamisk!$F$49,P156,#N/A)</f>
        <v>#N/A</v>
      </c>
      <c r="V156" s="17">
        <f>IF(Q156&gt;=Dynamisk!$F$41,Dynamisk!$F$41,Q156)</f>
        <v>74.703333321584452</v>
      </c>
      <c r="W156" s="22">
        <f>(IF(AND(Q156&gt;=Dynamisk!$F$41,Q156&lt;=Dynamisk!$F$40),Q156,(IF(Q156&gt;Dynamisk!$F$40,Dynamisk!$F$40,#N/A))))-V156</f>
        <v>60.390269155855393</v>
      </c>
      <c r="X156" s="22" t="e">
        <f>(IF(AND(Q156&gt;=Dynamisk!$F$40,Q156&lt;=Dynamisk!$F$39),Q156,(IF(Q156&gt;Dynamisk!$F$39,Dynamisk!$F$39,#N/A))))-W156-V156</f>
        <v>#N/A</v>
      </c>
      <c r="Y156" s="23" t="e">
        <f>(IF(AND(Q156&gt;=Dynamisk!$F$39,Q156&lt;=Dynamisk!$F$38),Q156,(IF(Q156&gt;Dynamisk!$F$38,Dynamisk!$F$38,#N/A))))-W156-V156-X156</f>
        <v>#N/A</v>
      </c>
      <c r="Z156" t="e">
        <f>IF(OR(Data_sæsontarif!D156=Dynamisk!$E$76,Data_sæsontarif!D156=Dynamisk!$E$77,Data_sæsontarif!D156=Dynamisk!$E$78,Data_sæsontarif!D156=Dynamisk!$E$79),Data_sæsontarif!M156,#N/A)</f>
        <v>#N/A</v>
      </c>
      <c r="AA156">
        <f>IF(OR(Data_sæsontarif!D156=Dynamisk!$E$72,Data_sæsontarif!D156=Dynamisk!$E$73,Data_sæsontarif!D156=Dynamisk!$E$74,Data_sæsontarif!D156=Dynamisk!$E$75),Data_sæsontarif!M156,#N/A)</f>
        <v>100.8470271349741</v>
      </c>
      <c r="AB156" t="e">
        <f>IF(OR(Data_sæsontarif!D156=Dynamisk!$E$68,Data_sæsontarif!D156=Dynamisk!$E$69,Data_sæsontarif!D156=Dynamisk!$E$70,Data_sæsontarif!D156=Dynamisk!$E$71),Data_sæsontarif!M156,#N/A)</f>
        <v>#N/A</v>
      </c>
    </row>
    <row r="157" spans="1:28" x14ac:dyDescent="0.15">
      <c r="A157">
        <v>151</v>
      </c>
      <c r="B157">
        <v>151</v>
      </c>
      <c r="C157" t="s">
        <v>206</v>
      </c>
      <c r="D157" t="str">
        <f t="shared" si="17"/>
        <v>05</v>
      </c>
      <c r="E157" s="1">
        <v>11.95833333333333</v>
      </c>
      <c r="F157" s="2">
        <f t="shared" si="12"/>
        <v>5.0416666666666696</v>
      </c>
      <c r="G157" s="1">
        <f>Dynamisk!$C$14</f>
        <v>27.397260273972602</v>
      </c>
      <c r="H157" s="1">
        <f t="shared" si="13"/>
        <v>1.1415525114155252</v>
      </c>
      <c r="I157" s="2">
        <f>Dynamisk!$C$15</f>
        <v>34.246575342465754</v>
      </c>
      <c r="J157" s="2">
        <f>F157/$F$4*Dynamisk!$C$16</f>
        <v>60.747927479023794</v>
      </c>
      <c r="K157" s="2">
        <f t="shared" si="14"/>
        <v>2.5311636449593249</v>
      </c>
      <c r="L157" s="2">
        <f>F157/$F$4*Dynamisk!$C$17</f>
        <v>75.93490934877974</v>
      </c>
      <c r="M157" s="2">
        <f>(F157/$F$4)*Dynamisk!$C$16+G157</f>
        <v>88.145187752996392</v>
      </c>
      <c r="N157" s="2">
        <f>Dynamisk!$C$20/365</f>
        <v>34.246575342465754</v>
      </c>
      <c r="O157" s="2">
        <f t="shared" si="15"/>
        <v>1.4269406392694064</v>
      </c>
      <c r="P157" s="2">
        <f>(F157/$F$4)*Dynamisk!$C$16+G157</f>
        <v>88.145187752996392</v>
      </c>
      <c r="Q157" s="2">
        <f t="shared" si="16"/>
        <v>122.39176309546215</v>
      </c>
      <c r="R157" s="17" t="e">
        <f>IF(P157&lt;=Dynamisk!$F$51,Data_kronologisk!P157,#N/A)</f>
        <v>#N/A</v>
      </c>
      <c r="S157" s="22">
        <f>IF(AND(P157&gt;=Dynamisk!$F$51,P157&lt;=Dynamisk!$F$50),P157,#N/A)</f>
        <v>88.145187752996392</v>
      </c>
      <c r="T157" s="22" t="e">
        <f>IF(AND(P157&gt;=Dynamisk!$F$50,P157&lt;=Dynamisk!$F$49),P157,#N/A)</f>
        <v>#N/A</v>
      </c>
      <c r="U157" s="23" t="e">
        <f>IF(P157&gt;=Dynamisk!$F$49,P157,#N/A)</f>
        <v>#N/A</v>
      </c>
      <c r="V157" s="17">
        <f>IF(Q157&gt;=Dynamisk!$F$41,Dynamisk!$F$41,Q157)</f>
        <v>74.703333321584452</v>
      </c>
      <c r="W157" s="22">
        <f>(IF(AND(Q157&gt;=Dynamisk!$F$41,Q157&lt;=Dynamisk!$F$40),Q157,(IF(Q157&gt;Dynamisk!$F$40,Dynamisk!$F$40,#N/A))))-V157</f>
        <v>47.688429773877701</v>
      </c>
      <c r="X157" s="22" t="e">
        <f>(IF(AND(Q157&gt;=Dynamisk!$F$40,Q157&lt;=Dynamisk!$F$39),Q157,(IF(Q157&gt;Dynamisk!$F$39,Dynamisk!$F$39,#N/A))))-W157-V157</f>
        <v>#N/A</v>
      </c>
      <c r="Y157" s="23" t="e">
        <f>(IF(AND(Q157&gt;=Dynamisk!$F$39,Q157&lt;=Dynamisk!$F$38),Q157,(IF(Q157&gt;Dynamisk!$F$38,Dynamisk!$F$38,#N/A))))-W157-V157-X157</f>
        <v>#N/A</v>
      </c>
      <c r="Z157" t="e">
        <f>IF(OR(Data_sæsontarif!D157=Dynamisk!$E$76,Data_sæsontarif!D157=Dynamisk!$E$77,Data_sæsontarif!D157=Dynamisk!$E$78,Data_sæsontarif!D157=Dynamisk!$E$79),Data_sæsontarif!M157,#N/A)</f>
        <v>#N/A</v>
      </c>
      <c r="AA157">
        <f>IF(OR(Data_sæsontarif!D157=Dynamisk!$E$72,Data_sæsontarif!D157=Dynamisk!$E$73,Data_sæsontarif!D157=Dynamisk!$E$74,Data_sæsontarif!D157=Dynamisk!$E$75),Data_sæsontarif!M157,#N/A)</f>
        <v>88.145187752996392</v>
      </c>
      <c r="AB157" t="e">
        <f>IF(OR(Data_sæsontarif!D157=Dynamisk!$E$68,Data_sæsontarif!D157=Dynamisk!$E$69,Data_sæsontarif!D157=Dynamisk!$E$70,Data_sæsontarif!D157=Dynamisk!$E$71),Data_sæsontarif!M157,#N/A)</f>
        <v>#N/A</v>
      </c>
    </row>
    <row r="158" spans="1:28" x14ac:dyDescent="0.15">
      <c r="A158">
        <v>152</v>
      </c>
      <c r="B158">
        <v>152</v>
      </c>
      <c r="C158" t="s">
        <v>207</v>
      </c>
      <c r="D158" t="str">
        <f t="shared" si="17"/>
        <v>06</v>
      </c>
      <c r="E158" s="1">
        <v>10.583333333333334</v>
      </c>
      <c r="F158" s="2">
        <f t="shared" si="12"/>
        <v>6.4166666666666661</v>
      </c>
      <c r="G158" s="1">
        <f>Dynamisk!$C$14</f>
        <v>27.397260273972602</v>
      </c>
      <c r="H158" s="1">
        <f t="shared" si="13"/>
        <v>1.1415525114155252</v>
      </c>
      <c r="I158" s="2">
        <f>Dynamisk!$C$15</f>
        <v>34.246575342465754</v>
      </c>
      <c r="J158" s="2">
        <f>F158/$F$4*Dynamisk!$C$16</f>
        <v>77.315544064212048</v>
      </c>
      <c r="K158" s="2">
        <f t="shared" si="14"/>
        <v>3.2214810026755019</v>
      </c>
      <c r="L158" s="2">
        <f>F158/$F$4*Dynamisk!$C$17</f>
        <v>96.644430080265053</v>
      </c>
      <c r="M158" s="2">
        <f>(F158/$F$4)*Dynamisk!$C$16+G158</f>
        <v>104.71280433818465</v>
      </c>
      <c r="N158" s="2">
        <f>Dynamisk!$C$20/365</f>
        <v>34.246575342465754</v>
      </c>
      <c r="O158" s="2">
        <f t="shared" si="15"/>
        <v>1.4269406392694064</v>
      </c>
      <c r="P158" s="2">
        <f>(F158/$F$4)*Dynamisk!$C$16+G158</f>
        <v>104.71280433818465</v>
      </c>
      <c r="Q158" s="2">
        <f t="shared" si="16"/>
        <v>138.95937968065041</v>
      </c>
      <c r="R158" s="17" t="e">
        <f>IF(P158&lt;=Dynamisk!$F$51,Data_kronologisk!P158,#N/A)</f>
        <v>#N/A</v>
      </c>
      <c r="S158" s="22">
        <f>IF(AND(P158&gt;=Dynamisk!$F$51,P158&lt;=Dynamisk!$F$50),P158,#N/A)</f>
        <v>104.71280433818465</v>
      </c>
      <c r="T158" s="22" t="e">
        <f>IF(AND(P158&gt;=Dynamisk!$F$50,P158&lt;=Dynamisk!$F$49),P158,#N/A)</f>
        <v>#N/A</v>
      </c>
      <c r="U158" s="23" t="e">
        <f>IF(P158&gt;=Dynamisk!$F$49,P158,#N/A)</f>
        <v>#N/A</v>
      </c>
      <c r="V158" s="17">
        <f>IF(Q158&gt;=Dynamisk!$F$41,Dynamisk!$F$41,Q158)</f>
        <v>74.703333321584452</v>
      </c>
      <c r="W158" s="22">
        <f>(IF(AND(Q158&gt;=Dynamisk!$F$41,Q158&lt;=Dynamisk!$F$40),Q158,(IF(Q158&gt;Dynamisk!$F$40,Dynamisk!$F$40,#N/A))))-V158</f>
        <v>64.256046359065962</v>
      </c>
      <c r="X158" s="22" t="e">
        <f>(IF(AND(Q158&gt;=Dynamisk!$F$40,Q158&lt;=Dynamisk!$F$39),Q158,(IF(Q158&gt;Dynamisk!$F$39,Dynamisk!$F$39,#N/A))))-W158-V158</f>
        <v>#N/A</v>
      </c>
      <c r="Y158" s="23" t="e">
        <f>(IF(AND(Q158&gt;=Dynamisk!$F$39,Q158&lt;=Dynamisk!$F$38),Q158,(IF(Q158&gt;Dynamisk!$F$38,Dynamisk!$F$38,#N/A))))-W158-V158-X158</f>
        <v>#N/A</v>
      </c>
      <c r="Z158">
        <f>IF(OR(Data_sæsontarif!D158=Dynamisk!$E$76,Data_sæsontarif!D158=Dynamisk!$E$77,Data_sæsontarif!D158=Dynamisk!$E$78,Data_sæsontarif!D158=Dynamisk!$E$79),Data_sæsontarif!M158,#N/A)</f>
        <v>104.71280433818465</v>
      </c>
      <c r="AA158" t="e">
        <f>IF(OR(Data_sæsontarif!D158=Dynamisk!$E$72,Data_sæsontarif!D158=Dynamisk!$E$73,Data_sæsontarif!D158=Dynamisk!$E$74,Data_sæsontarif!D158=Dynamisk!$E$75),Data_sæsontarif!M158,#N/A)</f>
        <v>#N/A</v>
      </c>
      <c r="AB158" t="e">
        <f>IF(OR(Data_sæsontarif!D158=Dynamisk!$E$68,Data_sæsontarif!D158=Dynamisk!$E$69,Data_sæsontarif!D158=Dynamisk!$E$70,Data_sæsontarif!D158=Dynamisk!$E$71),Data_sæsontarif!M158,#N/A)</f>
        <v>#N/A</v>
      </c>
    </row>
    <row r="159" spans="1:28" x14ac:dyDescent="0.15">
      <c r="A159">
        <v>153</v>
      </c>
      <c r="B159">
        <v>153</v>
      </c>
      <c r="C159" t="s">
        <v>208</v>
      </c>
      <c r="D159" t="str">
        <f t="shared" si="17"/>
        <v>06</v>
      </c>
      <c r="E159" s="1">
        <v>9.6541666666666668</v>
      </c>
      <c r="F159" s="2">
        <f t="shared" si="12"/>
        <v>7.3458333333333332</v>
      </c>
      <c r="G159" s="1">
        <f>Dynamisk!$C$14</f>
        <v>27.397260273972602</v>
      </c>
      <c r="H159" s="1">
        <f t="shared" si="13"/>
        <v>1.1415525114155252</v>
      </c>
      <c r="I159" s="2">
        <f>Dynamisk!$C$15</f>
        <v>34.246575342465754</v>
      </c>
      <c r="J159" s="2">
        <f>F159/$F$4*Dynamisk!$C$16</f>
        <v>88.511236483899893</v>
      </c>
      <c r="K159" s="2">
        <f t="shared" si="14"/>
        <v>3.6879681868291621</v>
      </c>
      <c r="L159" s="2">
        <f>F159/$F$4*Dynamisk!$C$17</f>
        <v>110.63904560487488</v>
      </c>
      <c r="M159" s="2">
        <f>(F159/$F$4)*Dynamisk!$C$16+G159</f>
        <v>115.9084967578725</v>
      </c>
      <c r="N159" s="2">
        <f>Dynamisk!$C$20/365</f>
        <v>34.246575342465754</v>
      </c>
      <c r="O159" s="2">
        <f t="shared" si="15"/>
        <v>1.4269406392694064</v>
      </c>
      <c r="P159" s="2">
        <f>(F159/$F$4)*Dynamisk!$C$16+G159</f>
        <v>115.9084967578725</v>
      </c>
      <c r="Q159" s="2">
        <f t="shared" si="16"/>
        <v>150.15507210033826</v>
      </c>
      <c r="R159" s="17" t="e">
        <f>IF(P159&lt;=Dynamisk!$F$51,Data_kronologisk!P159,#N/A)</f>
        <v>#N/A</v>
      </c>
      <c r="S159" s="22">
        <f>IF(AND(P159&gt;=Dynamisk!$F$51,P159&lt;=Dynamisk!$F$50),P159,#N/A)</f>
        <v>115.9084967578725</v>
      </c>
      <c r="T159" s="22" t="e">
        <f>IF(AND(P159&gt;=Dynamisk!$F$50,P159&lt;=Dynamisk!$F$49),P159,#N/A)</f>
        <v>#N/A</v>
      </c>
      <c r="U159" s="23" t="e">
        <f>IF(P159&gt;=Dynamisk!$F$49,P159,#N/A)</f>
        <v>#N/A</v>
      </c>
      <c r="V159" s="17">
        <f>IF(Q159&gt;=Dynamisk!$F$41,Dynamisk!$F$41,Q159)</f>
        <v>74.703333321584452</v>
      </c>
      <c r="W159" s="22">
        <f>(IF(AND(Q159&gt;=Dynamisk!$F$41,Q159&lt;=Dynamisk!$F$40),Q159,(IF(Q159&gt;Dynamisk!$F$40,Dynamisk!$F$40,#N/A))))-V159</f>
        <v>75.451738778753807</v>
      </c>
      <c r="X159" s="22" t="e">
        <f>(IF(AND(Q159&gt;=Dynamisk!$F$40,Q159&lt;=Dynamisk!$F$39),Q159,(IF(Q159&gt;Dynamisk!$F$39,Dynamisk!$F$39,#N/A))))-W159-V159</f>
        <v>#N/A</v>
      </c>
      <c r="Y159" s="23" t="e">
        <f>(IF(AND(Q159&gt;=Dynamisk!$F$39,Q159&lt;=Dynamisk!$F$38),Q159,(IF(Q159&gt;Dynamisk!$F$38,Dynamisk!$F$38,#N/A))))-W159-V159-X159</f>
        <v>#N/A</v>
      </c>
      <c r="Z159">
        <f>IF(OR(Data_sæsontarif!D159=Dynamisk!$E$76,Data_sæsontarif!D159=Dynamisk!$E$77,Data_sæsontarif!D159=Dynamisk!$E$78,Data_sæsontarif!D159=Dynamisk!$E$79),Data_sæsontarif!M159,#N/A)</f>
        <v>115.9084967578725</v>
      </c>
      <c r="AA159" t="e">
        <f>IF(OR(Data_sæsontarif!D159=Dynamisk!$E$72,Data_sæsontarif!D159=Dynamisk!$E$73,Data_sæsontarif!D159=Dynamisk!$E$74,Data_sæsontarif!D159=Dynamisk!$E$75),Data_sæsontarif!M159,#N/A)</f>
        <v>#N/A</v>
      </c>
      <c r="AB159" t="e">
        <f>IF(OR(Data_sæsontarif!D159=Dynamisk!$E$68,Data_sæsontarif!D159=Dynamisk!$E$69,Data_sæsontarif!D159=Dynamisk!$E$70,Data_sæsontarif!D159=Dynamisk!$E$71),Data_sæsontarif!M159,#N/A)</f>
        <v>#N/A</v>
      </c>
    </row>
    <row r="160" spans="1:28" x14ac:dyDescent="0.15">
      <c r="A160">
        <v>154</v>
      </c>
      <c r="B160">
        <v>154</v>
      </c>
      <c r="C160" t="s">
        <v>209</v>
      </c>
      <c r="D160" t="str">
        <f t="shared" si="17"/>
        <v>06</v>
      </c>
      <c r="E160" s="1">
        <v>15.8125</v>
      </c>
      <c r="F160" s="2">
        <f t="shared" si="12"/>
        <v>1.1875</v>
      </c>
      <c r="G160" s="1">
        <f>Dynamisk!$C$14</f>
        <v>27.397260273972602</v>
      </c>
      <c r="H160" s="1">
        <f t="shared" si="13"/>
        <v>1.1415525114155252</v>
      </c>
      <c r="I160" s="2">
        <f>Dynamisk!$C$15</f>
        <v>34.246575342465754</v>
      </c>
      <c r="J160" s="2">
        <f>F160/$F$4*Dynamisk!$C$16</f>
        <v>14.308396141753532</v>
      </c>
      <c r="K160" s="2">
        <f t="shared" si="14"/>
        <v>0.59618317257306386</v>
      </c>
      <c r="L160" s="2">
        <f>F160/$F$4*Dynamisk!$C$17</f>
        <v>17.885495177191913</v>
      </c>
      <c r="M160" s="2">
        <f>(F160/$F$4)*Dynamisk!$C$16+G160</f>
        <v>41.705656415726132</v>
      </c>
      <c r="N160" s="2">
        <f>Dynamisk!$C$20/365</f>
        <v>34.246575342465754</v>
      </c>
      <c r="O160" s="2">
        <f t="shared" si="15"/>
        <v>1.4269406392694064</v>
      </c>
      <c r="P160" s="2">
        <f>(F160/$F$4)*Dynamisk!$C$16+G160</f>
        <v>41.705656415726132</v>
      </c>
      <c r="Q160" s="2">
        <f t="shared" si="16"/>
        <v>75.952231758191886</v>
      </c>
      <c r="R160" s="17">
        <f>IF(P160&lt;=Dynamisk!$F$51,Data_kronologisk!P160,#N/A)</f>
        <v>41.705656415726132</v>
      </c>
      <c r="S160" s="22" t="e">
        <f>IF(AND(P160&gt;=Dynamisk!$F$51,P160&lt;=Dynamisk!$F$50),P160,#N/A)</f>
        <v>#N/A</v>
      </c>
      <c r="T160" s="22" t="e">
        <f>IF(AND(P160&gt;=Dynamisk!$F$50,P160&lt;=Dynamisk!$F$49),P160,#N/A)</f>
        <v>#N/A</v>
      </c>
      <c r="U160" s="23" t="e">
        <f>IF(P160&gt;=Dynamisk!$F$49,P160,#N/A)</f>
        <v>#N/A</v>
      </c>
      <c r="V160" s="17">
        <f>IF(Q160&gt;=Dynamisk!$F$41,Dynamisk!$F$41,Q160)</f>
        <v>74.703333321584452</v>
      </c>
      <c r="W160" s="22">
        <f>(IF(AND(Q160&gt;=Dynamisk!$F$41,Q160&lt;=Dynamisk!$F$40),Q160,(IF(Q160&gt;Dynamisk!$F$40,Dynamisk!$F$40,#N/A))))-V160</f>
        <v>1.2488984366074334</v>
      </c>
      <c r="X160" s="22" t="e">
        <f>(IF(AND(Q160&gt;=Dynamisk!$F$40,Q160&lt;=Dynamisk!$F$39),Q160,(IF(Q160&gt;Dynamisk!$F$39,Dynamisk!$F$39,#N/A))))-W160-V160</f>
        <v>#N/A</v>
      </c>
      <c r="Y160" s="23" t="e">
        <f>(IF(AND(Q160&gt;=Dynamisk!$F$39,Q160&lt;=Dynamisk!$F$38),Q160,(IF(Q160&gt;Dynamisk!$F$38,Dynamisk!$F$38,#N/A))))-W160-V160-X160</f>
        <v>#N/A</v>
      </c>
      <c r="Z160">
        <f>IF(OR(Data_sæsontarif!D160=Dynamisk!$E$76,Data_sæsontarif!D160=Dynamisk!$E$77,Data_sæsontarif!D160=Dynamisk!$E$78,Data_sæsontarif!D160=Dynamisk!$E$79),Data_sæsontarif!M160,#N/A)</f>
        <v>41.705656415726132</v>
      </c>
      <c r="AA160" t="e">
        <f>IF(OR(Data_sæsontarif!D160=Dynamisk!$E$72,Data_sæsontarif!D160=Dynamisk!$E$73,Data_sæsontarif!D160=Dynamisk!$E$74,Data_sæsontarif!D160=Dynamisk!$E$75),Data_sæsontarif!M160,#N/A)</f>
        <v>#N/A</v>
      </c>
      <c r="AB160" t="e">
        <f>IF(OR(Data_sæsontarif!D160=Dynamisk!$E$68,Data_sæsontarif!D160=Dynamisk!$E$69,Data_sæsontarif!D160=Dynamisk!$E$70,Data_sæsontarif!D160=Dynamisk!$E$71),Data_sæsontarif!M160,#N/A)</f>
        <v>#N/A</v>
      </c>
    </row>
    <row r="161" spans="1:28" x14ac:dyDescent="0.15">
      <c r="A161">
        <v>155</v>
      </c>
      <c r="B161">
        <v>155</v>
      </c>
      <c r="C161" t="s">
        <v>210</v>
      </c>
      <c r="D161" t="str">
        <f t="shared" si="17"/>
        <v>06</v>
      </c>
      <c r="E161" s="1">
        <v>13.891666666666667</v>
      </c>
      <c r="F161" s="2">
        <f t="shared" si="12"/>
        <v>3.1083333333333325</v>
      </c>
      <c r="G161" s="1">
        <f>Dynamisk!$C$14</f>
        <v>27.397260273972602</v>
      </c>
      <c r="H161" s="1">
        <f t="shared" si="13"/>
        <v>1.1415525114155252</v>
      </c>
      <c r="I161" s="2">
        <f>Dynamisk!$C$15</f>
        <v>34.246575342465754</v>
      </c>
      <c r="J161" s="2">
        <f>F161/$F$4*Dynamisk!$C$16</f>
        <v>37.452854462274146</v>
      </c>
      <c r="K161" s="2">
        <f t="shared" si="14"/>
        <v>1.5605356025947561</v>
      </c>
      <c r="L161" s="2">
        <f>F161/$F$4*Dynamisk!$C$17</f>
        <v>46.816068077842679</v>
      </c>
      <c r="M161" s="2">
        <f>(F161/$F$4)*Dynamisk!$C$16+G161</f>
        <v>64.850114736246752</v>
      </c>
      <c r="N161" s="2">
        <f>Dynamisk!$C$20/365</f>
        <v>34.246575342465754</v>
      </c>
      <c r="O161" s="2">
        <f t="shared" si="15"/>
        <v>1.4269406392694064</v>
      </c>
      <c r="P161" s="2">
        <f>(F161/$F$4)*Dynamisk!$C$16+G161</f>
        <v>64.850114736246752</v>
      </c>
      <c r="Q161" s="2">
        <f t="shared" si="16"/>
        <v>99.096690078712498</v>
      </c>
      <c r="R161" s="17">
        <f>IF(P161&lt;=Dynamisk!$F$51,Data_kronologisk!P161,#N/A)</f>
        <v>64.850114736246752</v>
      </c>
      <c r="S161" s="22" t="e">
        <f>IF(AND(P161&gt;=Dynamisk!$F$51,P161&lt;=Dynamisk!$F$50),P161,#N/A)</f>
        <v>#N/A</v>
      </c>
      <c r="T161" s="22" t="e">
        <f>IF(AND(P161&gt;=Dynamisk!$F$50,P161&lt;=Dynamisk!$F$49),P161,#N/A)</f>
        <v>#N/A</v>
      </c>
      <c r="U161" s="23" t="e">
        <f>IF(P161&gt;=Dynamisk!$F$49,P161,#N/A)</f>
        <v>#N/A</v>
      </c>
      <c r="V161" s="17">
        <f>IF(Q161&gt;=Dynamisk!$F$41,Dynamisk!$F$41,Q161)</f>
        <v>74.703333321584452</v>
      </c>
      <c r="W161" s="22">
        <f>(IF(AND(Q161&gt;=Dynamisk!$F$41,Q161&lt;=Dynamisk!$F$40),Q161,(IF(Q161&gt;Dynamisk!$F$40,Dynamisk!$F$40,#N/A))))-V161</f>
        <v>24.393356757128046</v>
      </c>
      <c r="X161" s="22" t="e">
        <f>(IF(AND(Q161&gt;=Dynamisk!$F$40,Q161&lt;=Dynamisk!$F$39),Q161,(IF(Q161&gt;Dynamisk!$F$39,Dynamisk!$F$39,#N/A))))-W161-V161</f>
        <v>#N/A</v>
      </c>
      <c r="Y161" s="23" t="e">
        <f>(IF(AND(Q161&gt;=Dynamisk!$F$39,Q161&lt;=Dynamisk!$F$38),Q161,(IF(Q161&gt;Dynamisk!$F$38,Dynamisk!$F$38,#N/A))))-W161-V161-X161</f>
        <v>#N/A</v>
      </c>
      <c r="Z161">
        <f>IF(OR(Data_sæsontarif!D161=Dynamisk!$E$76,Data_sæsontarif!D161=Dynamisk!$E$77,Data_sæsontarif!D161=Dynamisk!$E$78,Data_sæsontarif!D161=Dynamisk!$E$79),Data_sæsontarif!M161,#N/A)</f>
        <v>64.850114736246752</v>
      </c>
      <c r="AA161" t="e">
        <f>IF(OR(Data_sæsontarif!D161=Dynamisk!$E$72,Data_sæsontarif!D161=Dynamisk!$E$73,Data_sæsontarif!D161=Dynamisk!$E$74,Data_sæsontarif!D161=Dynamisk!$E$75),Data_sæsontarif!M161,#N/A)</f>
        <v>#N/A</v>
      </c>
      <c r="AB161" t="e">
        <f>IF(OR(Data_sæsontarif!D161=Dynamisk!$E$68,Data_sæsontarif!D161=Dynamisk!$E$69,Data_sæsontarif!D161=Dynamisk!$E$70,Data_sæsontarif!D161=Dynamisk!$E$71),Data_sæsontarif!M161,#N/A)</f>
        <v>#N/A</v>
      </c>
    </row>
    <row r="162" spans="1:28" x14ac:dyDescent="0.15">
      <c r="A162">
        <v>156</v>
      </c>
      <c r="B162">
        <v>156</v>
      </c>
      <c r="C162" t="s">
        <v>211</v>
      </c>
      <c r="D162" t="str">
        <f t="shared" si="17"/>
        <v>06</v>
      </c>
      <c r="E162" s="1">
        <v>11.658333333333333</v>
      </c>
      <c r="F162" s="2">
        <f t="shared" si="12"/>
        <v>5.3416666666666668</v>
      </c>
      <c r="G162" s="1">
        <f>Dynamisk!$C$14</f>
        <v>27.397260273972602</v>
      </c>
      <c r="H162" s="1">
        <f t="shared" si="13"/>
        <v>1.1415525114155252</v>
      </c>
      <c r="I162" s="2">
        <f>Dynamisk!$C$15</f>
        <v>34.246575342465754</v>
      </c>
      <c r="J162" s="2">
        <f>F162/$F$4*Dynamisk!$C$16</f>
        <v>64.362680188519391</v>
      </c>
      <c r="K162" s="2">
        <f t="shared" si="14"/>
        <v>2.6817783411883078</v>
      </c>
      <c r="L162" s="2">
        <f>F162/$F$4*Dynamisk!$C$17</f>
        <v>80.453350235649239</v>
      </c>
      <c r="M162" s="2">
        <f>(F162/$F$4)*Dynamisk!$C$16+G162</f>
        <v>91.759940462491997</v>
      </c>
      <c r="N162" s="2">
        <f>Dynamisk!$C$20/365</f>
        <v>34.246575342465754</v>
      </c>
      <c r="O162" s="2">
        <f t="shared" si="15"/>
        <v>1.4269406392694064</v>
      </c>
      <c r="P162" s="2">
        <f>(F162/$F$4)*Dynamisk!$C$16+G162</f>
        <v>91.759940462491997</v>
      </c>
      <c r="Q162" s="2">
        <f t="shared" si="16"/>
        <v>126.00651580495776</v>
      </c>
      <c r="R162" s="17" t="e">
        <f>IF(P162&lt;=Dynamisk!$F$51,Data_kronologisk!P162,#N/A)</f>
        <v>#N/A</v>
      </c>
      <c r="S162" s="22">
        <f>IF(AND(P162&gt;=Dynamisk!$F$51,P162&lt;=Dynamisk!$F$50),P162,#N/A)</f>
        <v>91.759940462491997</v>
      </c>
      <c r="T162" s="22" t="e">
        <f>IF(AND(P162&gt;=Dynamisk!$F$50,P162&lt;=Dynamisk!$F$49),P162,#N/A)</f>
        <v>#N/A</v>
      </c>
      <c r="U162" s="23" t="e">
        <f>IF(P162&gt;=Dynamisk!$F$49,P162,#N/A)</f>
        <v>#N/A</v>
      </c>
      <c r="V162" s="17">
        <f>IF(Q162&gt;=Dynamisk!$F$41,Dynamisk!$F$41,Q162)</f>
        <v>74.703333321584452</v>
      </c>
      <c r="W162" s="22">
        <f>(IF(AND(Q162&gt;=Dynamisk!$F$41,Q162&lt;=Dynamisk!$F$40),Q162,(IF(Q162&gt;Dynamisk!$F$40,Dynamisk!$F$40,#N/A))))-V162</f>
        <v>51.303182483373305</v>
      </c>
      <c r="X162" s="22" t="e">
        <f>(IF(AND(Q162&gt;=Dynamisk!$F$40,Q162&lt;=Dynamisk!$F$39),Q162,(IF(Q162&gt;Dynamisk!$F$39,Dynamisk!$F$39,#N/A))))-W162-V162</f>
        <v>#N/A</v>
      </c>
      <c r="Y162" s="23" t="e">
        <f>(IF(AND(Q162&gt;=Dynamisk!$F$39,Q162&lt;=Dynamisk!$F$38),Q162,(IF(Q162&gt;Dynamisk!$F$38,Dynamisk!$F$38,#N/A))))-W162-V162-X162</f>
        <v>#N/A</v>
      </c>
      <c r="Z162">
        <f>IF(OR(Data_sæsontarif!D162=Dynamisk!$E$76,Data_sæsontarif!D162=Dynamisk!$E$77,Data_sæsontarif!D162=Dynamisk!$E$78,Data_sæsontarif!D162=Dynamisk!$E$79),Data_sæsontarif!M162,#N/A)</f>
        <v>91.759940462491997</v>
      </c>
      <c r="AA162" t="e">
        <f>IF(OR(Data_sæsontarif!D162=Dynamisk!$E$72,Data_sæsontarif!D162=Dynamisk!$E$73,Data_sæsontarif!D162=Dynamisk!$E$74,Data_sæsontarif!D162=Dynamisk!$E$75),Data_sæsontarif!M162,#N/A)</f>
        <v>#N/A</v>
      </c>
      <c r="AB162" t="e">
        <f>IF(OR(Data_sæsontarif!D162=Dynamisk!$E$68,Data_sæsontarif!D162=Dynamisk!$E$69,Data_sæsontarif!D162=Dynamisk!$E$70,Data_sæsontarif!D162=Dynamisk!$E$71),Data_sæsontarif!M162,#N/A)</f>
        <v>#N/A</v>
      </c>
    </row>
    <row r="163" spans="1:28" x14ac:dyDescent="0.15">
      <c r="A163">
        <v>157</v>
      </c>
      <c r="B163">
        <v>157</v>
      </c>
      <c r="C163" t="s">
        <v>212</v>
      </c>
      <c r="D163" t="str">
        <f t="shared" si="17"/>
        <v>06</v>
      </c>
      <c r="E163" s="1">
        <v>9.8666666666666689</v>
      </c>
      <c r="F163" s="2">
        <f t="shared" si="12"/>
        <v>7.1333333333333311</v>
      </c>
      <c r="G163" s="1">
        <f>Dynamisk!$C$14</f>
        <v>27.397260273972602</v>
      </c>
      <c r="H163" s="1">
        <f t="shared" si="13"/>
        <v>1.1415525114155252</v>
      </c>
      <c r="I163" s="2">
        <f>Dynamisk!$C$15</f>
        <v>34.246575342465754</v>
      </c>
      <c r="J163" s="2">
        <f>F163/$F$4*Dynamisk!$C$16</f>
        <v>85.950786648007153</v>
      </c>
      <c r="K163" s="2">
        <f t="shared" si="14"/>
        <v>3.5812827770002982</v>
      </c>
      <c r="L163" s="2">
        <f>F163/$F$4*Dynamisk!$C$17</f>
        <v>107.43848331000893</v>
      </c>
      <c r="M163" s="2">
        <f>(F163/$F$4)*Dynamisk!$C$16+G163</f>
        <v>113.34804692197976</v>
      </c>
      <c r="N163" s="2">
        <f>Dynamisk!$C$20/365</f>
        <v>34.246575342465754</v>
      </c>
      <c r="O163" s="2">
        <f t="shared" si="15"/>
        <v>1.4269406392694064</v>
      </c>
      <c r="P163" s="2">
        <f>(F163/$F$4)*Dynamisk!$C$16+G163</f>
        <v>113.34804692197976</v>
      </c>
      <c r="Q163" s="2">
        <f t="shared" si="16"/>
        <v>147.59462226444549</v>
      </c>
      <c r="R163" s="17" t="e">
        <f>IF(P163&lt;=Dynamisk!$F$51,Data_kronologisk!P163,#N/A)</f>
        <v>#N/A</v>
      </c>
      <c r="S163" s="22">
        <f>IF(AND(P163&gt;=Dynamisk!$F$51,P163&lt;=Dynamisk!$F$50),P163,#N/A)</f>
        <v>113.34804692197976</v>
      </c>
      <c r="T163" s="22" t="e">
        <f>IF(AND(P163&gt;=Dynamisk!$F$50,P163&lt;=Dynamisk!$F$49),P163,#N/A)</f>
        <v>#N/A</v>
      </c>
      <c r="U163" s="23" t="e">
        <f>IF(P163&gt;=Dynamisk!$F$49,P163,#N/A)</f>
        <v>#N/A</v>
      </c>
      <c r="V163" s="17">
        <f>IF(Q163&gt;=Dynamisk!$F$41,Dynamisk!$F$41,Q163)</f>
        <v>74.703333321584452</v>
      </c>
      <c r="W163" s="22">
        <f>(IF(AND(Q163&gt;=Dynamisk!$F$41,Q163&lt;=Dynamisk!$F$40),Q163,(IF(Q163&gt;Dynamisk!$F$40,Dynamisk!$F$40,#N/A))))-V163</f>
        <v>72.891288942861038</v>
      </c>
      <c r="X163" s="22" t="e">
        <f>(IF(AND(Q163&gt;=Dynamisk!$F$40,Q163&lt;=Dynamisk!$F$39),Q163,(IF(Q163&gt;Dynamisk!$F$39,Dynamisk!$F$39,#N/A))))-W163-V163</f>
        <v>#N/A</v>
      </c>
      <c r="Y163" s="23" t="e">
        <f>(IF(AND(Q163&gt;=Dynamisk!$F$39,Q163&lt;=Dynamisk!$F$38),Q163,(IF(Q163&gt;Dynamisk!$F$38,Dynamisk!$F$38,#N/A))))-W163-V163-X163</f>
        <v>#N/A</v>
      </c>
      <c r="Z163">
        <f>IF(OR(Data_sæsontarif!D163=Dynamisk!$E$76,Data_sæsontarif!D163=Dynamisk!$E$77,Data_sæsontarif!D163=Dynamisk!$E$78,Data_sæsontarif!D163=Dynamisk!$E$79),Data_sæsontarif!M163,#N/A)</f>
        <v>113.34804692197976</v>
      </c>
      <c r="AA163" t="e">
        <f>IF(OR(Data_sæsontarif!D163=Dynamisk!$E$72,Data_sæsontarif!D163=Dynamisk!$E$73,Data_sæsontarif!D163=Dynamisk!$E$74,Data_sæsontarif!D163=Dynamisk!$E$75),Data_sæsontarif!M163,#N/A)</f>
        <v>#N/A</v>
      </c>
      <c r="AB163" t="e">
        <f>IF(OR(Data_sæsontarif!D163=Dynamisk!$E$68,Data_sæsontarif!D163=Dynamisk!$E$69,Data_sæsontarif!D163=Dynamisk!$E$70,Data_sæsontarif!D163=Dynamisk!$E$71),Data_sæsontarif!M163,#N/A)</f>
        <v>#N/A</v>
      </c>
    </row>
    <row r="164" spans="1:28" x14ac:dyDescent="0.15">
      <c r="A164">
        <v>158</v>
      </c>
      <c r="B164">
        <v>158</v>
      </c>
      <c r="C164" t="s">
        <v>213</v>
      </c>
      <c r="D164" t="str">
        <f t="shared" si="17"/>
        <v>06</v>
      </c>
      <c r="E164" s="1">
        <v>11.345833333333337</v>
      </c>
      <c r="F164" s="2">
        <f t="shared" si="12"/>
        <v>5.6541666666666632</v>
      </c>
      <c r="G164" s="1">
        <f>Dynamisk!$C$14</f>
        <v>27.397260273972602</v>
      </c>
      <c r="H164" s="1">
        <f t="shared" si="13"/>
        <v>1.1415525114155252</v>
      </c>
      <c r="I164" s="2">
        <f>Dynamisk!$C$15</f>
        <v>34.246575342465754</v>
      </c>
      <c r="J164" s="2">
        <f>F164/$F$4*Dynamisk!$C$16</f>
        <v>68.128047594243967</v>
      </c>
      <c r="K164" s="2">
        <f t="shared" si="14"/>
        <v>2.8386686497601654</v>
      </c>
      <c r="L164" s="2">
        <f>F164/$F$4*Dynamisk!$C$17</f>
        <v>85.160059492804947</v>
      </c>
      <c r="M164" s="2">
        <f>(F164/$F$4)*Dynamisk!$C$16+G164</f>
        <v>95.525307868216572</v>
      </c>
      <c r="N164" s="2">
        <f>Dynamisk!$C$20/365</f>
        <v>34.246575342465754</v>
      </c>
      <c r="O164" s="2">
        <f t="shared" si="15"/>
        <v>1.4269406392694064</v>
      </c>
      <c r="P164" s="2">
        <f>(F164/$F$4)*Dynamisk!$C$16+G164</f>
        <v>95.525307868216572</v>
      </c>
      <c r="Q164" s="2">
        <f t="shared" si="16"/>
        <v>129.77188321068232</v>
      </c>
      <c r="R164" s="17" t="e">
        <f>IF(P164&lt;=Dynamisk!$F$51,Data_kronologisk!P164,#N/A)</f>
        <v>#N/A</v>
      </c>
      <c r="S164" s="22">
        <f>IF(AND(P164&gt;=Dynamisk!$F$51,P164&lt;=Dynamisk!$F$50),P164,#N/A)</f>
        <v>95.525307868216572</v>
      </c>
      <c r="T164" s="22" t="e">
        <f>IF(AND(P164&gt;=Dynamisk!$F$50,P164&lt;=Dynamisk!$F$49),P164,#N/A)</f>
        <v>#N/A</v>
      </c>
      <c r="U164" s="23" t="e">
        <f>IF(P164&gt;=Dynamisk!$F$49,P164,#N/A)</f>
        <v>#N/A</v>
      </c>
      <c r="V164" s="17">
        <f>IF(Q164&gt;=Dynamisk!$F$41,Dynamisk!$F$41,Q164)</f>
        <v>74.703333321584452</v>
      </c>
      <c r="W164" s="22">
        <f>(IF(AND(Q164&gt;=Dynamisk!$F$41,Q164&lt;=Dynamisk!$F$40),Q164,(IF(Q164&gt;Dynamisk!$F$40,Dynamisk!$F$40,#N/A))))-V164</f>
        <v>55.068549889097866</v>
      </c>
      <c r="X164" s="22" t="e">
        <f>(IF(AND(Q164&gt;=Dynamisk!$F$40,Q164&lt;=Dynamisk!$F$39),Q164,(IF(Q164&gt;Dynamisk!$F$39,Dynamisk!$F$39,#N/A))))-W164-V164</f>
        <v>#N/A</v>
      </c>
      <c r="Y164" s="23" t="e">
        <f>(IF(AND(Q164&gt;=Dynamisk!$F$39,Q164&lt;=Dynamisk!$F$38),Q164,(IF(Q164&gt;Dynamisk!$F$38,Dynamisk!$F$38,#N/A))))-W164-V164-X164</f>
        <v>#N/A</v>
      </c>
      <c r="Z164">
        <f>IF(OR(Data_sæsontarif!D164=Dynamisk!$E$76,Data_sæsontarif!D164=Dynamisk!$E$77,Data_sæsontarif!D164=Dynamisk!$E$78,Data_sæsontarif!D164=Dynamisk!$E$79),Data_sæsontarif!M164,#N/A)</f>
        <v>95.525307868216572</v>
      </c>
      <c r="AA164" t="e">
        <f>IF(OR(Data_sæsontarif!D164=Dynamisk!$E$72,Data_sæsontarif!D164=Dynamisk!$E$73,Data_sæsontarif!D164=Dynamisk!$E$74,Data_sæsontarif!D164=Dynamisk!$E$75),Data_sæsontarif!M164,#N/A)</f>
        <v>#N/A</v>
      </c>
      <c r="AB164" t="e">
        <f>IF(OR(Data_sæsontarif!D164=Dynamisk!$E$68,Data_sæsontarif!D164=Dynamisk!$E$69,Data_sæsontarif!D164=Dynamisk!$E$70,Data_sæsontarif!D164=Dynamisk!$E$71),Data_sæsontarif!M164,#N/A)</f>
        <v>#N/A</v>
      </c>
    </row>
    <row r="165" spans="1:28" x14ac:dyDescent="0.15">
      <c r="A165">
        <v>159</v>
      </c>
      <c r="B165">
        <v>159</v>
      </c>
      <c r="C165" t="s">
        <v>214</v>
      </c>
      <c r="D165" t="str">
        <f t="shared" si="17"/>
        <v>06</v>
      </c>
      <c r="E165" s="1">
        <v>11.725000000000001</v>
      </c>
      <c r="F165" s="2">
        <f t="shared" si="12"/>
        <v>5.2749999999999986</v>
      </c>
      <c r="G165" s="1">
        <f>Dynamisk!$C$14</f>
        <v>27.397260273972602</v>
      </c>
      <c r="H165" s="1">
        <f t="shared" si="13"/>
        <v>1.1415525114155252</v>
      </c>
      <c r="I165" s="2">
        <f>Dynamisk!$C$15</f>
        <v>34.246575342465754</v>
      </c>
      <c r="J165" s="2">
        <f>F165/$F$4*Dynamisk!$C$16</f>
        <v>63.559401808631456</v>
      </c>
      <c r="K165" s="2">
        <f t="shared" si="14"/>
        <v>2.6483084086929773</v>
      </c>
      <c r="L165" s="2">
        <f>F165/$F$4*Dynamisk!$C$17</f>
        <v>79.449252260789322</v>
      </c>
      <c r="M165" s="2">
        <f>(F165/$F$4)*Dynamisk!$C$16+G165</f>
        <v>90.956662082604055</v>
      </c>
      <c r="N165" s="2">
        <f>Dynamisk!$C$20/365</f>
        <v>34.246575342465754</v>
      </c>
      <c r="O165" s="2">
        <f t="shared" si="15"/>
        <v>1.4269406392694064</v>
      </c>
      <c r="P165" s="2">
        <f>(F165/$F$4)*Dynamisk!$C$16+G165</f>
        <v>90.956662082604055</v>
      </c>
      <c r="Q165" s="2">
        <f t="shared" si="16"/>
        <v>125.2032374250698</v>
      </c>
      <c r="R165" s="17" t="e">
        <f>IF(P165&lt;=Dynamisk!$F$51,Data_kronologisk!P165,#N/A)</f>
        <v>#N/A</v>
      </c>
      <c r="S165" s="22">
        <f>IF(AND(P165&gt;=Dynamisk!$F$51,P165&lt;=Dynamisk!$F$50),P165,#N/A)</f>
        <v>90.956662082604055</v>
      </c>
      <c r="T165" s="22" t="e">
        <f>IF(AND(P165&gt;=Dynamisk!$F$50,P165&lt;=Dynamisk!$F$49),P165,#N/A)</f>
        <v>#N/A</v>
      </c>
      <c r="U165" s="23" t="e">
        <f>IF(P165&gt;=Dynamisk!$F$49,P165,#N/A)</f>
        <v>#N/A</v>
      </c>
      <c r="V165" s="17">
        <f>IF(Q165&gt;=Dynamisk!$F$41,Dynamisk!$F$41,Q165)</f>
        <v>74.703333321584452</v>
      </c>
      <c r="W165" s="22">
        <f>(IF(AND(Q165&gt;=Dynamisk!$F$41,Q165&lt;=Dynamisk!$F$40),Q165,(IF(Q165&gt;Dynamisk!$F$40,Dynamisk!$F$40,#N/A))))-V165</f>
        <v>50.499904103485349</v>
      </c>
      <c r="X165" s="22" t="e">
        <f>(IF(AND(Q165&gt;=Dynamisk!$F$40,Q165&lt;=Dynamisk!$F$39),Q165,(IF(Q165&gt;Dynamisk!$F$39,Dynamisk!$F$39,#N/A))))-W165-V165</f>
        <v>#N/A</v>
      </c>
      <c r="Y165" s="23" t="e">
        <f>(IF(AND(Q165&gt;=Dynamisk!$F$39,Q165&lt;=Dynamisk!$F$38),Q165,(IF(Q165&gt;Dynamisk!$F$38,Dynamisk!$F$38,#N/A))))-W165-V165-X165</f>
        <v>#N/A</v>
      </c>
      <c r="Z165">
        <f>IF(OR(Data_sæsontarif!D165=Dynamisk!$E$76,Data_sæsontarif!D165=Dynamisk!$E$77,Data_sæsontarif!D165=Dynamisk!$E$78,Data_sæsontarif!D165=Dynamisk!$E$79),Data_sæsontarif!M165,#N/A)</f>
        <v>90.956662082604055</v>
      </c>
      <c r="AA165" t="e">
        <f>IF(OR(Data_sæsontarif!D165=Dynamisk!$E$72,Data_sæsontarif!D165=Dynamisk!$E$73,Data_sæsontarif!D165=Dynamisk!$E$74,Data_sæsontarif!D165=Dynamisk!$E$75),Data_sæsontarif!M165,#N/A)</f>
        <v>#N/A</v>
      </c>
      <c r="AB165" t="e">
        <f>IF(OR(Data_sæsontarif!D165=Dynamisk!$E$68,Data_sæsontarif!D165=Dynamisk!$E$69,Data_sæsontarif!D165=Dynamisk!$E$70,Data_sæsontarif!D165=Dynamisk!$E$71),Data_sæsontarif!M165,#N/A)</f>
        <v>#N/A</v>
      </c>
    </row>
    <row r="166" spans="1:28" x14ac:dyDescent="0.15">
      <c r="A166">
        <v>160</v>
      </c>
      <c r="B166">
        <v>160</v>
      </c>
      <c r="C166" t="s">
        <v>215</v>
      </c>
      <c r="D166" t="str">
        <f t="shared" si="17"/>
        <v>06</v>
      </c>
      <c r="E166" s="1">
        <v>12.574999999999998</v>
      </c>
      <c r="F166" s="2">
        <f t="shared" si="12"/>
        <v>4.4250000000000025</v>
      </c>
      <c r="G166" s="1">
        <f>Dynamisk!$C$14</f>
        <v>27.397260273972602</v>
      </c>
      <c r="H166" s="1">
        <f t="shared" si="13"/>
        <v>1.1415525114155252</v>
      </c>
      <c r="I166" s="2">
        <f>Dynamisk!$C$15</f>
        <v>34.246575342465754</v>
      </c>
      <c r="J166" s="2">
        <f>F166/$F$4*Dynamisk!$C$16</f>
        <v>53.31760246506056</v>
      </c>
      <c r="K166" s="2">
        <f t="shared" si="14"/>
        <v>2.2215667693775232</v>
      </c>
      <c r="L166" s="2">
        <f>F166/$F$4*Dynamisk!$C$17</f>
        <v>66.647003081325693</v>
      </c>
      <c r="M166" s="2">
        <f>(F166/$F$4)*Dynamisk!$C$16+G166</f>
        <v>80.714862739033165</v>
      </c>
      <c r="N166" s="2">
        <f>Dynamisk!$C$20/365</f>
        <v>34.246575342465754</v>
      </c>
      <c r="O166" s="2">
        <f t="shared" si="15"/>
        <v>1.4269406392694064</v>
      </c>
      <c r="P166" s="2">
        <f>(F166/$F$4)*Dynamisk!$C$16+G166</f>
        <v>80.714862739033165</v>
      </c>
      <c r="Q166" s="2">
        <f t="shared" si="16"/>
        <v>114.96143808149893</v>
      </c>
      <c r="R166" s="17" t="e">
        <f>IF(P166&lt;=Dynamisk!$F$51,Data_kronologisk!P166,#N/A)</f>
        <v>#N/A</v>
      </c>
      <c r="S166" s="22">
        <f>IF(AND(P166&gt;=Dynamisk!$F$51,P166&lt;=Dynamisk!$F$50),P166,#N/A)</f>
        <v>80.714862739033165</v>
      </c>
      <c r="T166" s="22" t="e">
        <f>IF(AND(P166&gt;=Dynamisk!$F$50,P166&lt;=Dynamisk!$F$49),P166,#N/A)</f>
        <v>#N/A</v>
      </c>
      <c r="U166" s="23" t="e">
        <f>IF(P166&gt;=Dynamisk!$F$49,P166,#N/A)</f>
        <v>#N/A</v>
      </c>
      <c r="V166" s="17">
        <f>IF(Q166&gt;=Dynamisk!$F$41,Dynamisk!$F$41,Q166)</f>
        <v>74.703333321584452</v>
      </c>
      <c r="W166" s="22">
        <f>(IF(AND(Q166&gt;=Dynamisk!$F$41,Q166&lt;=Dynamisk!$F$40),Q166,(IF(Q166&gt;Dynamisk!$F$40,Dynamisk!$F$40,#N/A))))-V166</f>
        <v>40.258104759914474</v>
      </c>
      <c r="X166" s="22" t="e">
        <f>(IF(AND(Q166&gt;=Dynamisk!$F$40,Q166&lt;=Dynamisk!$F$39),Q166,(IF(Q166&gt;Dynamisk!$F$39,Dynamisk!$F$39,#N/A))))-W166-V166</f>
        <v>#N/A</v>
      </c>
      <c r="Y166" s="23" t="e">
        <f>(IF(AND(Q166&gt;=Dynamisk!$F$39,Q166&lt;=Dynamisk!$F$38),Q166,(IF(Q166&gt;Dynamisk!$F$38,Dynamisk!$F$38,#N/A))))-W166-V166-X166</f>
        <v>#N/A</v>
      </c>
      <c r="Z166">
        <f>IF(OR(Data_sæsontarif!D166=Dynamisk!$E$76,Data_sæsontarif!D166=Dynamisk!$E$77,Data_sæsontarif!D166=Dynamisk!$E$78,Data_sæsontarif!D166=Dynamisk!$E$79),Data_sæsontarif!M166,#N/A)</f>
        <v>80.714862739033165</v>
      </c>
      <c r="AA166" t="e">
        <f>IF(OR(Data_sæsontarif!D166=Dynamisk!$E$72,Data_sæsontarif!D166=Dynamisk!$E$73,Data_sæsontarif!D166=Dynamisk!$E$74,Data_sæsontarif!D166=Dynamisk!$E$75),Data_sæsontarif!M166,#N/A)</f>
        <v>#N/A</v>
      </c>
      <c r="AB166" t="e">
        <f>IF(OR(Data_sæsontarif!D166=Dynamisk!$E$68,Data_sæsontarif!D166=Dynamisk!$E$69,Data_sæsontarif!D166=Dynamisk!$E$70,Data_sæsontarif!D166=Dynamisk!$E$71),Data_sæsontarif!M166,#N/A)</f>
        <v>#N/A</v>
      </c>
    </row>
    <row r="167" spans="1:28" x14ac:dyDescent="0.15">
      <c r="A167">
        <v>161</v>
      </c>
      <c r="B167">
        <v>161</v>
      </c>
      <c r="C167" t="s">
        <v>216</v>
      </c>
      <c r="D167" t="str">
        <f t="shared" si="17"/>
        <v>06</v>
      </c>
      <c r="E167" s="1">
        <v>12.383333333333331</v>
      </c>
      <c r="F167" s="2">
        <f t="shared" si="12"/>
        <v>4.6166666666666689</v>
      </c>
      <c r="G167" s="1">
        <f>Dynamisk!$C$14</f>
        <v>27.397260273972602</v>
      </c>
      <c r="H167" s="1">
        <f t="shared" si="13"/>
        <v>1.1415525114155252</v>
      </c>
      <c r="I167" s="2">
        <f>Dynamisk!$C$15</f>
        <v>34.246575342465754</v>
      </c>
      <c r="J167" s="2">
        <f>F167/$F$4*Dynamisk!$C$16</f>
        <v>55.627027807238314</v>
      </c>
      <c r="K167" s="2">
        <f t="shared" si="14"/>
        <v>2.3177928253015962</v>
      </c>
      <c r="L167" s="2">
        <f>F167/$F$4*Dynamisk!$C$17</f>
        <v>69.53378475904789</v>
      </c>
      <c r="M167" s="2">
        <f>(F167/$F$4)*Dynamisk!$C$16+G167</f>
        <v>83.024288081210912</v>
      </c>
      <c r="N167" s="2">
        <f>Dynamisk!$C$20/365</f>
        <v>34.246575342465754</v>
      </c>
      <c r="O167" s="2">
        <f t="shared" si="15"/>
        <v>1.4269406392694064</v>
      </c>
      <c r="P167" s="2">
        <f>(F167/$F$4)*Dynamisk!$C$16+G167</f>
        <v>83.024288081210912</v>
      </c>
      <c r="Q167" s="2">
        <f t="shared" si="16"/>
        <v>117.27086342367667</v>
      </c>
      <c r="R167" s="17" t="e">
        <f>IF(P167&lt;=Dynamisk!$F$51,Data_kronologisk!P167,#N/A)</f>
        <v>#N/A</v>
      </c>
      <c r="S167" s="22">
        <f>IF(AND(P167&gt;=Dynamisk!$F$51,P167&lt;=Dynamisk!$F$50),P167,#N/A)</f>
        <v>83.024288081210912</v>
      </c>
      <c r="T167" s="22" t="e">
        <f>IF(AND(P167&gt;=Dynamisk!$F$50,P167&lt;=Dynamisk!$F$49),P167,#N/A)</f>
        <v>#N/A</v>
      </c>
      <c r="U167" s="23" t="e">
        <f>IF(P167&gt;=Dynamisk!$F$49,P167,#N/A)</f>
        <v>#N/A</v>
      </c>
      <c r="V167" s="17">
        <f>IF(Q167&gt;=Dynamisk!$F$41,Dynamisk!$F$41,Q167)</f>
        <v>74.703333321584452</v>
      </c>
      <c r="W167" s="22">
        <f>(IF(AND(Q167&gt;=Dynamisk!$F$41,Q167&lt;=Dynamisk!$F$40),Q167,(IF(Q167&gt;Dynamisk!$F$40,Dynamisk!$F$40,#N/A))))-V167</f>
        <v>42.567530102092221</v>
      </c>
      <c r="X167" s="22" t="e">
        <f>(IF(AND(Q167&gt;=Dynamisk!$F$40,Q167&lt;=Dynamisk!$F$39),Q167,(IF(Q167&gt;Dynamisk!$F$39,Dynamisk!$F$39,#N/A))))-W167-V167</f>
        <v>#N/A</v>
      </c>
      <c r="Y167" s="23" t="e">
        <f>(IF(AND(Q167&gt;=Dynamisk!$F$39,Q167&lt;=Dynamisk!$F$38),Q167,(IF(Q167&gt;Dynamisk!$F$38,Dynamisk!$F$38,#N/A))))-W167-V167-X167</f>
        <v>#N/A</v>
      </c>
      <c r="Z167">
        <f>IF(OR(Data_sæsontarif!D167=Dynamisk!$E$76,Data_sæsontarif!D167=Dynamisk!$E$77,Data_sæsontarif!D167=Dynamisk!$E$78,Data_sæsontarif!D167=Dynamisk!$E$79),Data_sæsontarif!M167,#N/A)</f>
        <v>83.024288081210912</v>
      </c>
      <c r="AA167" t="e">
        <f>IF(OR(Data_sæsontarif!D167=Dynamisk!$E$72,Data_sæsontarif!D167=Dynamisk!$E$73,Data_sæsontarif!D167=Dynamisk!$E$74,Data_sæsontarif!D167=Dynamisk!$E$75),Data_sæsontarif!M167,#N/A)</f>
        <v>#N/A</v>
      </c>
      <c r="AB167" t="e">
        <f>IF(OR(Data_sæsontarif!D167=Dynamisk!$E$68,Data_sæsontarif!D167=Dynamisk!$E$69,Data_sæsontarif!D167=Dynamisk!$E$70,Data_sæsontarif!D167=Dynamisk!$E$71),Data_sæsontarif!M167,#N/A)</f>
        <v>#N/A</v>
      </c>
    </row>
    <row r="168" spans="1:28" x14ac:dyDescent="0.15">
      <c r="A168">
        <v>162</v>
      </c>
      <c r="B168">
        <v>162</v>
      </c>
      <c r="C168" t="s">
        <v>217</v>
      </c>
      <c r="D168" t="str">
        <f t="shared" si="17"/>
        <v>06</v>
      </c>
      <c r="E168" s="1">
        <v>11.504166666666668</v>
      </c>
      <c r="F168" s="2">
        <f t="shared" si="12"/>
        <v>5.4958333333333318</v>
      </c>
      <c r="G168" s="1">
        <f>Dynamisk!$C$14</f>
        <v>27.397260273972602</v>
      </c>
      <c r="H168" s="1">
        <f t="shared" si="13"/>
        <v>1.1415525114155252</v>
      </c>
      <c r="I168" s="2">
        <f>Dynamisk!$C$15</f>
        <v>34.246575342465754</v>
      </c>
      <c r="J168" s="2">
        <f>F168/$F$4*Dynamisk!$C$16</f>
        <v>66.220261442010184</v>
      </c>
      <c r="K168" s="2">
        <f t="shared" si="14"/>
        <v>2.7591775600837578</v>
      </c>
      <c r="L168" s="2">
        <f>F168/$F$4*Dynamisk!$C$17</f>
        <v>82.775326802512723</v>
      </c>
      <c r="M168" s="2">
        <f>(F168/$F$4)*Dynamisk!$C$16+G168</f>
        <v>93.617521715982789</v>
      </c>
      <c r="N168" s="2">
        <f>Dynamisk!$C$20/365</f>
        <v>34.246575342465754</v>
      </c>
      <c r="O168" s="2">
        <f t="shared" si="15"/>
        <v>1.4269406392694064</v>
      </c>
      <c r="P168" s="2">
        <f>(F168/$F$4)*Dynamisk!$C$16+G168</f>
        <v>93.617521715982789</v>
      </c>
      <c r="Q168" s="2">
        <f t="shared" si="16"/>
        <v>127.86409705844852</v>
      </c>
      <c r="R168" s="17" t="e">
        <f>IF(P168&lt;=Dynamisk!$F$51,Data_kronologisk!P168,#N/A)</f>
        <v>#N/A</v>
      </c>
      <c r="S168" s="22">
        <f>IF(AND(P168&gt;=Dynamisk!$F$51,P168&lt;=Dynamisk!$F$50),P168,#N/A)</f>
        <v>93.617521715982789</v>
      </c>
      <c r="T168" s="22" t="e">
        <f>IF(AND(P168&gt;=Dynamisk!$F$50,P168&lt;=Dynamisk!$F$49),P168,#N/A)</f>
        <v>#N/A</v>
      </c>
      <c r="U168" s="23" t="e">
        <f>IF(P168&gt;=Dynamisk!$F$49,P168,#N/A)</f>
        <v>#N/A</v>
      </c>
      <c r="V168" s="17">
        <f>IF(Q168&gt;=Dynamisk!$F$41,Dynamisk!$F$41,Q168)</f>
        <v>74.703333321584452</v>
      </c>
      <c r="W168" s="22">
        <f>(IF(AND(Q168&gt;=Dynamisk!$F$41,Q168&lt;=Dynamisk!$F$40),Q168,(IF(Q168&gt;Dynamisk!$F$40,Dynamisk!$F$40,#N/A))))-V168</f>
        <v>53.16076373686407</v>
      </c>
      <c r="X168" s="22" t="e">
        <f>(IF(AND(Q168&gt;=Dynamisk!$F$40,Q168&lt;=Dynamisk!$F$39),Q168,(IF(Q168&gt;Dynamisk!$F$39,Dynamisk!$F$39,#N/A))))-W168-V168</f>
        <v>#N/A</v>
      </c>
      <c r="Y168" s="23" t="e">
        <f>(IF(AND(Q168&gt;=Dynamisk!$F$39,Q168&lt;=Dynamisk!$F$38),Q168,(IF(Q168&gt;Dynamisk!$F$38,Dynamisk!$F$38,#N/A))))-W168-V168-X168</f>
        <v>#N/A</v>
      </c>
      <c r="Z168">
        <f>IF(OR(Data_sæsontarif!D168=Dynamisk!$E$76,Data_sæsontarif!D168=Dynamisk!$E$77,Data_sæsontarif!D168=Dynamisk!$E$78,Data_sæsontarif!D168=Dynamisk!$E$79),Data_sæsontarif!M168,#N/A)</f>
        <v>93.617521715982789</v>
      </c>
      <c r="AA168" t="e">
        <f>IF(OR(Data_sæsontarif!D168=Dynamisk!$E$72,Data_sæsontarif!D168=Dynamisk!$E$73,Data_sæsontarif!D168=Dynamisk!$E$74,Data_sæsontarif!D168=Dynamisk!$E$75),Data_sæsontarif!M168,#N/A)</f>
        <v>#N/A</v>
      </c>
      <c r="AB168" t="e">
        <f>IF(OR(Data_sæsontarif!D168=Dynamisk!$E$68,Data_sæsontarif!D168=Dynamisk!$E$69,Data_sæsontarif!D168=Dynamisk!$E$70,Data_sæsontarif!D168=Dynamisk!$E$71),Data_sæsontarif!M168,#N/A)</f>
        <v>#N/A</v>
      </c>
    </row>
    <row r="169" spans="1:28" x14ac:dyDescent="0.15">
      <c r="A169">
        <v>163</v>
      </c>
      <c r="B169">
        <v>163</v>
      </c>
      <c r="C169" t="s">
        <v>218</v>
      </c>
      <c r="D169" t="str">
        <f t="shared" si="17"/>
        <v>06</v>
      </c>
      <c r="E169" s="1">
        <v>10.741666666666667</v>
      </c>
      <c r="F169" s="2">
        <f t="shared" si="12"/>
        <v>6.2583333333333329</v>
      </c>
      <c r="G169" s="1">
        <f>Dynamisk!$C$14</f>
        <v>27.397260273972602</v>
      </c>
      <c r="H169" s="1">
        <f t="shared" si="13"/>
        <v>1.1415525114155252</v>
      </c>
      <c r="I169" s="2">
        <f>Dynamisk!$C$15</f>
        <v>34.246575342465754</v>
      </c>
      <c r="J169" s="2">
        <f>F169/$F$4*Dynamisk!$C$16</f>
        <v>75.407757911978251</v>
      </c>
      <c r="K169" s="2">
        <f t="shared" si="14"/>
        <v>3.1419899129990938</v>
      </c>
      <c r="L169" s="2">
        <f>F169/$F$4*Dynamisk!$C$17</f>
        <v>94.259697389972814</v>
      </c>
      <c r="M169" s="2">
        <f>(F169/$F$4)*Dynamisk!$C$16+G169</f>
        <v>102.80501818595086</v>
      </c>
      <c r="N169" s="2">
        <f>Dynamisk!$C$20/365</f>
        <v>34.246575342465754</v>
      </c>
      <c r="O169" s="2">
        <f t="shared" si="15"/>
        <v>1.4269406392694064</v>
      </c>
      <c r="P169" s="2">
        <f>(F169/$F$4)*Dynamisk!$C$16+G169</f>
        <v>102.80501818595086</v>
      </c>
      <c r="Q169" s="2">
        <f t="shared" si="16"/>
        <v>137.05159352841662</v>
      </c>
      <c r="R169" s="17" t="e">
        <f>IF(P169&lt;=Dynamisk!$F$51,Data_kronologisk!P169,#N/A)</f>
        <v>#N/A</v>
      </c>
      <c r="S169" s="22">
        <f>IF(AND(P169&gt;=Dynamisk!$F$51,P169&lt;=Dynamisk!$F$50),P169,#N/A)</f>
        <v>102.80501818595086</v>
      </c>
      <c r="T169" s="22" t="e">
        <f>IF(AND(P169&gt;=Dynamisk!$F$50,P169&lt;=Dynamisk!$F$49),P169,#N/A)</f>
        <v>#N/A</v>
      </c>
      <c r="U169" s="23" t="e">
        <f>IF(P169&gt;=Dynamisk!$F$49,P169,#N/A)</f>
        <v>#N/A</v>
      </c>
      <c r="V169" s="17">
        <f>IF(Q169&gt;=Dynamisk!$F$41,Dynamisk!$F$41,Q169)</f>
        <v>74.703333321584452</v>
      </c>
      <c r="W169" s="22">
        <f>(IF(AND(Q169&gt;=Dynamisk!$F$41,Q169&lt;=Dynamisk!$F$40),Q169,(IF(Q169&gt;Dynamisk!$F$40,Dynamisk!$F$40,#N/A))))-V169</f>
        <v>62.348260206832165</v>
      </c>
      <c r="X169" s="22" t="e">
        <f>(IF(AND(Q169&gt;=Dynamisk!$F$40,Q169&lt;=Dynamisk!$F$39),Q169,(IF(Q169&gt;Dynamisk!$F$39,Dynamisk!$F$39,#N/A))))-W169-V169</f>
        <v>#N/A</v>
      </c>
      <c r="Y169" s="23" t="e">
        <f>(IF(AND(Q169&gt;=Dynamisk!$F$39,Q169&lt;=Dynamisk!$F$38),Q169,(IF(Q169&gt;Dynamisk!$F$38,Dynamisk!$F$38,#N/A))))-W169-V169-X169</f>
        <v>#N/A</v>
      </c>
      <c r="Z169">
        <f>IF(OR(Data_sæsontarif!D169=Dynamisk!$E$76,Data_sæsontarif!D169=Dynamisk!$E$77,Data_sæsontarif!D169=Dynamisk!$E$78,Data_sæsontarif!D169=Dynamisk!$E$79),Data_sæsontarif!M169,#N/A)</f>
        <v>102.80501818595086</v>
      </c>
      <c r="AA169" t="e">
        <f>IF(OR(Data_sæsontarif!D169=Dynamisk!$E$72,Data_sæsontarif!D169=Dynamisk!$E$73,Data_sæsontarif!D169=Dynamisk!$E$74,Data_sæsontarif!D169=Dynamisk!$E$75),Data_sæsontarif!M169,#N/A)</f>
        <v>#N/A</v>
      </c>
      <c r="AB169" t="e">
        <f>IF(OR(Data_sæsontarif!D169=Dynamisk!$E$68,Data_sæsontarif!D169=Dynamisk!$E$69,Data_sæsontarif!D169=Dynamisk!$E$70,Data_sæsontarif!D169=Dynamisk!$E$71),Data_sæsontarif!M169,#N/A)</f>
        <v>#N/A</v>
      </c>
    </row>
    <row r="170" spans="1:28" x14ac:dyDescent="0.15">
      <c r="A170">
        <v>164</v>
      </c>
      <c r="B170">
        <v>164</v>
      </c>
      <c r="C170" t="s">
        <v>219</v>
      </c>
      <c r="D170" t="str">
        <f t="shared" si="17"/>
        <v>06</v>
      </c>
      <c r="E170" s="1">
        <v>9.4166666666666661</v>
      </c>
      <c r="F170" s="2">
        <f t="shared" si="12"/>
        <v>7.5833333333333339</v>
      </c>
      <c r="G170" s="1">
        <f>Dynamisk!$C$14</f>
        <v>27.397260273972602</v>
      </c>
      <c r="H170" s="1">
        <f t="shared" si="13"/>
        <v>1.1415525114155252</v>
      </c>
      <c r="I170" s="2">
        <f>Dynamisk!$C$15</f>
        <v>34.246575342465754</v>
      </c>
      <c r="J170" s="2">
        <f>F170/$F$4*Dynamisk!$C$16</f>
        <v>91.372915712250631</v>
      </c>
      <c r="K170" s="2">
        <f t="shared" si="14"/>
        <v>3.8072048213437761</v>
      </c>
      <c r="L170" s="2">
        <f>F170/$F$4*Dynamisk!$C$17</f>
        <v>114.21614464031329</v>
      </c>
      <c r="M170" s="2">
        <f>(F170/$F$4)*Dynamisk!$C$16+G170</f>
        <v>118.77017598622324</v>
      </c>
      <c r="N170" s="2">
        <f>Dynamisk!$C$20/365</f>
        <v>34.246575342465754</v>
      </c>
      <c r="O170" s="2">
        <f t="shared" si="15"/>
        <v>1.4269406392694064</v>
      </c>
      <c r="P170" s="2">
        <f>(F170/$F$4)*Dynamisk!$C$16+G170</f>
        <v>118.77017598622324</v>
      </c>
      <c r="Q170" s="2">
        <f t="shared" si="16"/>
        <v>153.016751328689</v>
      </c>
      <c r="R170" s="17" t="e">
        <f>IF(P170&lt;=Dynamisk!$F$51,Data_kronologisk!P170,#N/A)</f>
        <v>#N/A</v>
      </c>
      <c r="S170" s="22">
        <f>IF(AND(P170&gt;=Dynamisk!$F$51,P170&lt;=Dynamisk!$F$50),P170,#N/A)</f>
        <v>118.77017598622324</v>
      </c>
      <c r="T170" s="22" t="e">
        <f>IF(AND(P170&gt;=Dynamisk!$F$50,P170&lt;=Dynamisk!$F$49),P170,#N/A)</f>
        <v>#N/A</v>
      </c>
      <c r="U170" s="23" t="e">
        <f>IF(P170&gt;=Dynamisk!$F$49,P170,#N/A)</f>
        <v>#N/A</v>
      </c>
      <c r="V170" s="17">
        <f>IF(Q170&gt;=Dynamisk!$F$41,Dynamisk!$F$41,Q170)</f>
        <v>74.703333321584452</v>
      </c>
      <c r="W170" s="22">
        <f>(IF(AND(Q170&gt;=Dynamisk!$F$41,Q170&lt;=Dynamisk!$F$40),Q170,(IF(Q170&gt;Dynamisk!$F$40,Dynamisk!$F$40,#N/A))))-V170</f>
        <v>78.313418007104545</v>
      </c>
      <c r="X170" s="22" t="e">
        <f>(IF(AND(Q170&gt;=Dynamisk!$F$40,Q170&lt;=Dynamisk!$F$39),Q170,(IF(Q170&gt;Dynamisk!$F$39,Dynamisk!$F$39,#N/A))))-W170-V170</f>
        <v>#N/A</v>
      </c>
      <c r="Y170" s="23" t="e">
        <f>(IF(AND(Q170&gt;=Dynamisk!$F$39,Q170&lt;=Dynamisk!$F$38),Q170,(IF(Q170&gt;Dynamisk!$F$38,Dynamisk!$F$38,#N/A))))-W170-V170-X170</f>
        <v>#N/A</v>
      </c>
      <c r="Z170">
        <f>IF(OR(Data_sæsontarif!D170=Dynamisk!$E$76,Data_sæsontarif!D170=Dynamisk!$E$77,Data_sæsontarif!D170=Dynamisk!$E$78,Data_sæsontarif!D170=Dynamisk!$E$79),Data_sæsontarif!M170,#N/A)</f>
        <v>118.77017598622324</v>
      </c>
      <c r="AA170" t="e">
        <f>IF(OR(Data_sæsontarif!D170=Dynamisk!$E$72,Data_sæsontarif!D170=Dynamisk!$E$73,Data_sæsontarif!D170=Dynamisk!$E$74,Data_sæsontarif!D170=Dynamisk!$E$75),Data_sæsontarif!M170,#N/A)</f>
        <v>#N/A</v>
      </c>
      <c r="AB170" t="e">
        <f>IF(OR(Data_sæsontarif!D170=Dynamisk!$E$68,Data_sæsontarif!D170=Dynamisk!$E$69,Data_sæsontarif!D170=Dynamisk!$E$70,Data_sæsontarif!D170=Dynamisk!$E$71),Data_sæsontarif!M170,#N/A)</f>
        <v>#N/A</v>
      </c>
    </row>
    <row r="171" spans="1:28" x14ac:dyDescent="0.15">
      <c r="A171">
        <v>165</v>
      </c>
      <c r="B171">
        <v>165</v>
      </c>
      <c r="C171" t="s">
        <v>220</v>
      </c>
      <c r="D171" t="str">
        <f t="shared" si="17"/>
        <v>06</v>
      </c>
      <c r="E171" s="1">
        <v>13.81666666666667</v>
      </c>
      <c r="F171" s="2">
        <f t="shared" si="12"/>
        <v>3.18333333333333</v>
      </c>
      <c r="G171" s="1">
        <f>Dynamisk!$C$14</f>
        <v>27.397260273972602</v>
      </c>
      <c r="H171" s="1">
        <f t="shared" si="13"/>
        <v>1.1415525114155252</v>
      </c>
      <c r="I171" s="2">
        <f>Dynamisk!$C$15</f>
        <v>34.246575342465754</v>
      </c>
      <c r="J171" s="2">
        <f>F171/$F$4*Dynamisk!$C$16</f>
        <v>38.356542639648019</v>
      </c>
      <c r="K171" s="2">
        <f t="shared" si="14"/>
        <v>1.5981892766520007</v>
      </c>
      <c r="L171" s="2">
        <f>F171/$F$4*Dynamisk!$C$17</f>
        <v>47.945678299560022</v>
      </c>
      <c r="M171" s="2">
        <f>(F171/$F$4)*Dynamisk!$C$16+G171</f>
        <v>65.753802913620618</v>
      </c>
      <c r="N171" s="2">
        <f>Dynamisk!$C$20/365</f>
        <v>34.246575342465754</v>
      </c>
      <c r="O171" s="2">
        <f t="shared" si="15"/>
        <v>1.4269406392694064</v>
      </c>
      <c r="P171" s="2">
        <f>(F171/$F$4)*Dynamisk!$C$16+G171</f>
        <v>65.753802913620618</v>
      </c>
      <c r="Q171" s="2">
        <f t="shared" si="16"/>
        <v>100.00037825608636</v>
      </c>
      <c r="R171" s="17">
        <f>IF(P171&lt;=Dynamisk!$F$51,Data_kronologisk!P171,#N/A)</f>
        <v>65.753802913620618</v>
      </c>
      <c r="S171" s="22" t="e">
        <f>IF(AND(P171&gt;=Dynamisk!$F$51,P171&lt;=Dynamisk!$F$50),P171,#N/A)</f>
        <v>#N/A</v>
      </c>
      <c r="T171" s="22" t="e">
        <f>IF(AND(P171&gt;=Dynamisk!$F$50,P171&lt;=Dynamisk!$F$49),P171,#N/A)</f>
        <v>#N/A</v>
      </c>
      <c r="U171" s="23" t="e">
        <f>IF(P171&gt;=Dynamisk!$F$49,P171,#N/A)</f>
        <v>#N/A</v>
      </c>
      <c r="V171" s="17">
        <f>IF(Q171&gt;=Dynamisk!$F$41,Dynamisk!$F$41,Q171)</f>
        <v>74.703333321584452</v>
      </c>
      <c r="W171" s="22">
        <f>(IF(AND(Q171&gt;=Dynamisk!$F$41,Q171&lt;=Dynamisk!$F$40),Q171,(IF(Q171&gt;Dynamisk!$F$40,Dynamisk!$F$40,#N/A))))-V171</f>
        <v>25.297044934501912</v>
      </c>
      <c r="X171" s="22" t="e">
        <f>(IF(AND(Q171&gt;=Dynamisk!$F$40,Q171&lt;=Dynamisk!$F$39),Q171,(IF(Q171&gt;Dynamisk!$F$39,Dynamisk!$F$39,#N/A))))-W171-V171</f>
        <v>#N/A</v>
      </c>
      <c r="Y171" s="23" t="e">
        <f>(IF(AND(Q171&gt;=Dynamisk!$F$39,Q171&lt;=Dynamisk!$F$38),Q171,(IF(Q171&gt;Dynamisk!$F$38,Dynamisk!$F$38,#N/A))))-W171-V171-X171</f>
        <v>#N/A</v>
      </c>
      <c r="Z171">
        <f>IF(OR(Data_sæsontarif!D171=Dynamisk!$E$76,Data_sæsontarif!D171=Dynamisk!$E$77,Data_sæsontarif!D171=Dynamisk!$E$78,Data_sæsontarif!D171=Dynamisk!$E$79),Data_sæsontarif!M171,#N/A)</f>
        <v>65.753802913620618</v>
      </c>
      <c r="AA171" t="e">
        <f>IF(OR(Data_sæsontarif!D171=Dynamisk!$E$72,Data_sæsontarif!D171=Dynamisk!$E$73,Data_sæsontarif!D171=Dynamisk!$E$74,Data_sæsontarif!D171=Dynamisk!$E$75),Data_sæsontarif!M171,#N/A)</f>
        <v>#N/A</v>
      </c>
      <c r="AB171" t="e">
        <f>IF(OR(Data_sæsontarif!D171=Dynamisk!$E$68,Data_sæsontarif!D171=Dynamisk!$E$69,Data_sæsontarif!D171=Dynamisk!$E$70,Data_sæsontarif!D171=Dynamisk!$E$71),Data_sæsontarif!M171,#N/A)</f>
        <v>#N/A</v>
      </c>
    </row>
    <row r="172" spans="1:28" x14ac:dyDescent="0.15">
      <c r="A172">
        <v>166</v>
      </c>
      <c r="B172">
        <v>166</v>
      </c>
      <c r="C172" t="s">
        <v>221</v>
      </c>
      <c r="D172" t="str">
        <f t="shared" si="17"/>
        <v>06</v>
      </c>
      <c r="E172" s="1">
        <v>15.679166666666667</v>
      </c>
      <c r="F172" s="2">
        <f t="shared" si="12"/>
        <v>1.3208333333333329</v>
      </c>
      <c r="G172" s="1">
        <f>Dynamisk!$C$14</f>
        <v>27.397260273972602</v>
      </c>
      <c r="H172" s="1">
        <f t="shared" si="13"/>
        <v>1.1415525114155252</v>
      </c>
      <c r="I172" s="2">
        <f>Dynamisk!$C$15</f>
        <v>34.246575342465754</v>
      </c>
      <c r="J172" s="2">
        <f>F172/$F$4*Dynamisk!$C$16</f>
        <v>15.914952901529361</v>
      </c>
      <c r="K172" s="2">
        <f t="shared" si="14"/>
        <v>0.66312303756372337</v>
      </c>
      <c r="L172" s="2">
        <f>F172/$F$4*Dynamisk!$C$17</f>
        <v>19.893691126911701</v>
      </c>
      <c r="M172" s="2">
        <f>(F172/$F$4)*Dynamisk!$C$16+G172</f>
        <v>43.312213175501967</v>
      </c>
      <c r="N172" s="2">
        <f>Dynamisk!$C$20/365</f>
        <v>34.246575342465754</v>
      </c>
      <c r="O172" s="2">
        <f t="shared" si="15"/>
        <v>1.4269406392694064</v>
      </c>
      <c r="P172" s="2">
        <f>(F172/$F$4)*Dynamisk!$C$16+G172</f>
        <v>43.312213175501967</v>
      </c>
      <c r="Q172" s="2">
        <f t="shared" si="16"/>
        <v>77.558788517967713</v>
      </c>
      <c r="R172" s="17">
        <f>IF(P172&lt;=Dynamisk!$F$51,Data_kronologisk!P172,#N/A)</f>
        <v>43.312213175501967</v>
      </c>
      <c r="S172" s="22" t="e">
        <f>IF(AND(P172&gt;=Dynamisk!$F$51,P172&lt;=Dynamisk!$F$50),P172,#N/A)</f>
        <v>#N/A</v>
      </c>
      <c r="T172" s="22" t="e">
        <f>IF(AND(P172&gt;=Dynamisk!$F$50,P172&lt;=Dynamisk!$F$49),P172,#N/A)</f>
        <v>#N/A</v>
      </c>
      <c r="U172" s="23" t="e">
        <f>IF(P172&gt;=Dynamisk!$F$49,P172,#N/A)</f>
        <v>#N/A</v>
      </c>
      <c r="V172" s="17">
        <f>IF(Q172&gt;=Dynamisk!$F$41,Dynamisk!$F$41,Q172)</f>
        <v>74.703333321584452</v>
      </c>
      <c r="W172" s="22">
        <f>(IF(AND(Q172&gt;=Dynamisk!$F$41,Q172&lt;=Dynamisk!$F$40),Q172,(IF(Q172&gt;Dynamisk!$F$40,Dynamisk!$F$40,#N/A))))-V172</f>
        <v>2.8554551963832608</v>
      </c>
      <c r="X172" s="22" t="e">
        <f>(IF(AND(Q172&gt;=Dynamisk!$F$40,Q172&lt;=Dynamisk!$F$39),Q172,(IF(Q172&gt;Dynamisk!$F$39,Dynamisk!$F$39,#N/A))))-W172-V172</f>
        <v>#N/A</v>
      </c>
      <c r="Y172" s="23" t="e">
        <f>(IF(AND(Q172&gt;=Dynamisk!$F$39,Q172&lt;=Dynamisk!$F$38),Q172,(IF(Q172&gt;Dynamisk!$F$38,Dynamisk!$F$38,#N/A))))-W172-V172-X172</f>
        <v>#N/A</v>
      </c>
      <c r="Z172">
        <f>IF(OR(Data_sæsontarif!D172=Dynamisk!$E$76,Data_sæsontarif!D172=Dynamisk!$E$77,Data_sæsontarif!D172=Dynamisk!$E$78,Data_sæsontarif!D172=Dynamisk!$E$79),Data_sæsontarif!M172,#N/A)</f>
        <v>43.312213175501967</v>
      </c>
      <c r="AA172" t="e">
        <f>IF(OR(Data_sæsontarif!D172=Dynamisk!$E$72,Data_sæsontarif!D172=Dynamisk!$E$73,Data_sæsontarif!D172=Dynamisk!$E$74,Data_sæsontarif!D172=Dynamisk!$E$75),Data_sæsontarif!M172,#N/A)</f>
        <v>#N/A</v>
      </c>
      <c r="AB172" t="e">
        <f>IF(OR(Data_sæsontarif!D172=Dynamisk!$E$68,Data_sæsontarif!D172=Dynamisk!$E$69,Data_sæsontarif!D172=Dynamisk!$E$70,Data_sæsontarif!D172=Dynamisk!$E$71),Data_sæsontarif!M172,#N/A)</f>
        <v>#N/A</v>
      </c>
    </row>
    <row r="173" spans="1:28" x14ac:dyDescent="0.15">
      <c r="A173">
        <v>167</v>
      </c>
      <c r="B173">
        <v>167</v>
      </c>
      <c r="C173" t="s">
        <v>222</v>
      </c>
      <c r="D173" t="str">
        <f t="shared" si="17"/>
        <v>06</v>
      </c>
      <c r="E173" s="1">
        <v>15.174999999999997</v>
      </c>
      <c r="F173" s="2">
        <f t="shared" si="12"/>
        <v>1.8250000000000028</v>
      </c>
      <c r="G173" s="1">
        <f>Dynamisk!$C$14</f>
        <v>27.397260273972602</v>
      </c>
      <c r="H173" s="1">
        <f t="shared" si="13"/>
        <v>1.1415525114155252</v>
      </c>
      <c r="I173" s="2">
        <f>Dynamisk!$C$15</f>
        <v>34.246575342465754</v>
      </c>
      <c r="J173" s="2">
        <f>F173/$F$4*Dynamisk!$C$16</f>
        <v>21.989745649431775</v>
      </c>
      <c r="K173" s="2">
        <f t="shared" si="14"/>
        <v>0.91623940205965726</v>
      </c>
      <c r="L173" s="2">
        <f>F173/$F$4*Dynamisk!$C$17</f>
        <v>27.487182061789721</v>
      </c>
      <c r="M173" s="2">
        <f>(F173/$F$4)*Dynamisk!$C$16+G173</f>
        <v>49.387005923404374</v>
      </c>
      <c r="N173" s="2">
        <f>Dynamisk!$C$20/365</f>
        <v>34.246575342465754</v>
      </c>
      <c r="O173" s="2">
        <f t="shared" si="15"/>
        <v>1.4269406392694064</v>
      </c>
      <c r="P173" s="2">
        <f>(F173/$F$4)*Dynamisk!$C$16+G173</f>
        <v>49.387005923404374</v>
      </c>
      <c r="Q173" s="2">
        <f t="shared" si="16"/>
        <v>83.633581265870134</v>
      </c>
      <c r="R173" s="17">
        <f>IF(P173&lt;=Dynamisk!$F$51,Data_kronologisk!P173,#N/A)</f>
        <v>49.387005923404374</v>
      </c>
      <c r="S173" s="22" t="e">
        <f>IF(AND(P173&gt;=Dynamisk!$F$51,P173&lt;=Dynamisk!$F$50),P173,#N/A)</f>
        <v>#N/A</v>
      </c>
      <c r="T173" s="22" t="e">
        <f>IF(AND(P173&gt;=Dynamisk!$F$50,P173&lt;=Dynamisk!$F$49),P173,#N/A)</f>
        <v>#N/A</v>
      </c>
      <c r="U173" s="23" t="e">
        <f>IF(P173&gt;=Dynamisk!$F$49,P173,#N/A)</f>
        <v>#N/A</v>
      </c>
      <c r="V173" s="17">
        <f>IF(Q173&gt;=Dynamisk!$F$41,Dynamisk!$F$41,Q173)</f>
        <v>74.703333321584452</v>
      </c>
      <c r="W173" s="22">
        <f>(IF(AND(Q173&gt;=Dynamisk!$F$41,Q173&lt;=Dynamisk!$F$40),Q173,(IF(Q173&gt;Dynamisk!$F$40,Dynamisk!$F$40,#N/A))))-V173</f>
        <v>8.9302479442856821</v>
      </c>
      <c r="X173" s="22" t="e">
        <f>(IF(AND(Q173&gt;=Dynamisk!$F$40,Q173&lt;=Dynamisk!$F$39),Q173,(IF(Q173&gt;Dynamisk!$F$39,Dynamisk!$F$39,#N/A))))-W173-V173</f>
        <v>#N/A</v>
      </c>
      <c r="Y173" s="23" t="e">
        <f>(IF(AND(Q173&gt;=Dynamisk!$F$39,Q173&lt;=Dynamisk!$F$38),Q173,(IF(Q173&gt;Dynamisk!$F$38,Dynamisk!$F$38,#N/A))))-W173-V173-X173</f>
        <v>#N/A</v>
      </c>
      <c r="Z173">
        <f>IF(OR(Data_sæsontarif!D173=Dynamisk!$E$76,Data_sæsontarif!D173=Dynamisk!$E$77,Data_sæsontarif!D173=Dynamisk!$E$78,Data_sæsontarif!D173=Dynamisk!$E$79),Data_sæsontarif!M173,#N/A)</f>
        <v>49.387005923404374</v>
      </c>
      <c r="AA173" t="e">
        <f>IF(OR(Data_sæsontarif!D173=Dynamisk!$E$72,Data_sæsontarif!D173=Dynamisk!$E$73,Data_sæsontarif!D173=Dynamisk!$E$74,Data_sæsontarif!D173=Dynamisk!$E$75),Data_sæsontarif!M173,#N/A)</f>
        <v>#N/A</v>
      </c>
      <c r="AB173" t="e">
        <f>IF(OR(Data_sæsontarif!D173=Dynamisk!$E$68,Data_sæsontarif!D173=Dynamisk!$E$69,Data_sæsontarif!D173=Dynamisk!$E$70,Data_sæsontarif!D173=Dynamisk!$E$71),Data_sæsontarif!M173,#N/A)</f>
        <v>#N/A</v>
      </c>
    </row>
    <row r="174" spans="1:28" x14ac:dyDescent="0.15">
      <c r="A174">
        <v>168</v>
      </c>
      <c r="B174">
        <v>168</v>
      </c>
      <c r="C174" t="s">
        <v>223</v>
      </c>
      <c r="D174" t="str">
        <f t="shared" si="17"/>
        <v>06</v>
      </c>
      <c r="E174" s="1">
        <v>15.108333333333334</v>
      </c>
      <c r="F174" s="2">
        <f t="shared" si="12"/>
        <v>1.8916666666666657</v>
      </c>
      <c r="G174" s="1">
        <f>Dynamisk!$C$14</f>
        <v>27.397260273972602</v>
      </c>
      <c r="H174" s="1">
        <f t="shared" si="13"/>
        <v>1.1415525114155252</v>
      </c>
      <c r="I174" s="2">
        <f>Dynamisk!$C$15</f>
        <v>34.246575342465754</v>
      </c>
      <c r="J174" s="2">
        <f>F174/$F$4*Dynamisk!$C$16</f>
        <v>22.793024029319646</v>
      </c>
      <c r="K174" s="2">
        <f t="shared" si="14"/>
        <v>0.9497093345549853</v>
      </c>
      <c r="L174" s="2">
        <f>F174/$F$4*Dynamisk!$C$17</f>
        <v>28.49128003664956</v>
      </c>
      <c r="M174" s="2">
        <f>(F174/$F$4)*Dynamisk!$C$16+G174</f>
        <v>50.190284303292245</v>
      </c>
      <c r="N174" s="2">
        <f>Dynamisk!$C$20/365</f>
        <v>34.246575342465754</v>
      </c>
      <c r="O174" s="2">
        <f t="shared" si="15"/>
        <v>1.4269406392694064</v>
      </c>
      <c r="P174" s="2">
        <f>(F174/$F$4)*Dynamisk!$C$16+G174</f>
        <v>50.190284303292245</v>
      </c>
      <c r="Q174" s="2">
        <f t="shared" si="16"/>
        <v>84.436859645758005</v>
      </c>
      <c r="R174" s="17">
        <f>IF(P174&lt;=Dynamisk!$F$51,Data_kronologisk!P174,#N/A)</f>
        <v>50.190284303292245</v>
      </c>
      <c r="S174" s="22" t="e">
        <f>IF(AND(P174&gt;=Dynamisk!$F$51,P174&lt;=Dynamisk!$F$50),P174,#N/A)</f>
        <v>#N/A</v>
      </c>
      <c r="T174" s="22" t="e">
        <f>IF(AND(P174&gt;=Dynamisk!$F$50,P174&lt;=Dynamisk!$F$49),P174,#N/A)</f>
        <v>#N/A</v>
      </c>
      <c r="U174" s="23" t="e">
        <f>IF(P174&gt;=Dynamisk!$F$49,P174,#N/A)</f>
        <v>#N/A</v>
      </c>
      <c r="V174" s="17">
        <f>IF(Q174&gt;=Dynamisk!$F$41,Dynamisk!$F$41,Q174)</f>
        <v>74.703333321584452</v>
      </c>
      <c r="W174" s="22">
        <f>(IF(AND(Q174&gt;=Dynamisk!$F$41,Q174&lt;=Dynamisk!$F$40),Q174,(IF(Q174&gt;Dynamisk!$F$40,Dynamisk!$F$40,#N/A))))-V174</f>
        <v>9.7335263241735532</v>
      </c>
      <c r="X174" s="22" t="e">
        <f>(IF(AND(Q174&gt;=Dynamisk!$F$40,Q174&lt;=Dynamisk!$F$39),Q174,(IF(Q174&gt;Dynamisk!$F$39,Dynamisk!$F$39,#N/A))))-W174-V174</f>
        <v>#N/A</v>
      </c>
      <c r="Y174" s="23" t="e">
        <f>(IF(AND(Q174&gt;=Dynamisk!$F$39,Q174&lt;=Dynamisk!$F$38),Q174,(IF(Q174&gt;Dynamisk!$F$38,Dynamisk!$F$38,#N/A))))-W174-V174-X174</f>
        <v>#N/A</v>
      </c>
      <c r="Z174">
        <f>IF(OR(Data_sæsontarif!D174=Dynamisk!$E$76,Data_sæsontarif!D174=Dynamisk!$E$77,Data_sæsontarif!D174=Dynamisk!$E$78,Data_sæsontarif!D174=Dynamisk!$E$79),Data_sæsontarif!M174,#N/A)</f>
        <v>50.190284303292245</v>
      </c>
      <c r="AA174" t="e">
        <f>IF(OR(Data_sæsontarif!D174=Dynamisk!$E$72,Data_sæsontarif!D174=Dynamisk!$E$73,Data_sæsontarif!D174=Dynamisk!$E$74,Data_sæsontarif!D174=Dynamisk!$E$75),Data_sæsontarif!M174,#N/A)</f>
        <v>#N/A</v>
      </c>
      <c r="AB174" t="e">
        <f>IF(OR(Data_sæsontarif!D174=Dynamisk!$E$68,Data_sæsontarif!D174=Dynamisk!$E$69,Data_sæsontarif!D174=Dynamisk!$E$70,Data_sæsontarif!D174=Dynamisk!$E$71),Data_sæsontarif!M174,#N/A)</f>
        <v>#N/A</v>
      </c>
    </row>
    <row r="175" spans="1:28" x14ac:dyDescent="0.15">
      <c r="A175">
        <v>169</v>
      </c>
      <c r="B175">
        <v>169</v>
      </c>
      <c r="C175" t="s">
        <v>224</v>
      </c>
      <c r="D175" t="str">
        <f t="shared" si="17"/>
        <v>06</v>
      </c>
      <c r="E175" s="1">
        <v>15.170833333333334</v>
      </c>
      <c r="F175" s="2">
        <f t="shared" si="12"/>
        <v>1.8291666666666657</v>
      </c>
      <c r="G175" s="1">
        <f>Dynamisk!$C$14</f>
        <v>27.397260273972602</v>
      </c>
      <c r="H175" s="1">
        <f t="shared" si="13"/>
        <v>1.1415525114155252</v>
      </c>
      <c r="I175" s="2">
        <f>Dynamisk!$C$15</f>
        <v>34.246575342465754</v>
      </c>
      <c r="J175" s="2">
        <f>F175/$F$4*Dynamisk!$C$16</f>
        <v>22.039950548174723</v>
      </c>
      <c r="K175" s="2">
        <f t="shared" si="14"/>
        <v>0.91833127284061344</v>
      </c>
      <c r="L175" s="2">
        <f>F175/$F$4*Dynamisk!$C$17</f>
        <v>27.549938185218405</v>
      </c>
      <c r="M175" s="2">
        <f>(F175/$F$4)*Dynamisk!$C$16+G175</f>
        <v>49.437210822147321</v>
      </c>
      <c r="N175" s="2">
        <f>Dynamisk!$C$20/365</f>
        <v>34.246575342465754</v>
      </c>
      <c r="O175" s="2">
        <f t="shared" si="15"/>
        <v>1.4269406392694064</v>
      </c>
      <c r="P175" s="2">
        <f>(F175/$F$4)*Dynamisk!$C$16+G175</f>
        <v>49.437210822147321</v>
      </c>
      <c r="Q175" s="2">
        <f t="shared" si="16"/>
        <v>83.683786164613082</v>
      </c>
      <c r="R175" s="17">
        <f>IF(P175&lt;=Dynamisk!$F$51,Data_kronologisk!P175,#N/A)</f>
        <v>49.437210822147321</v>
      </c>
      <c r="S175" s="22" t="e">
        <f>IF(AND(P175&gt;=Dynamisk!$F$51,P175&lt;=Dynamisk!$F$50),P175,#N/A)</f>
        <v>#N/A</v>
      </c>
      <c r="T175" s="22" t="e">
        <f>IF(AND(P175&gt;=Dynamisk!$F$50,P175&lt;=Dynamisk!$F$49),P175,#N/A)</f>
        <v>#N/A</v>
      </c>
      <c r="U175" s="23" t="e">
        <f>IF(P175&gt;=Dynamisk!$F$49,P175,#N/A)</f>
        <v>#N/A</v>
      </c>
      <c r="V175" s="17">
        <f>IF(Q175&gt;=Dynamisk!$F$41,Dynamisk!$F$41,Q175)</f>
        <v>74.703333321584452</v>
      </c>
      <c r="W175" s="22">
        <f>(IF(AND(Q175&gt;=Dynamisk!$F$41,Q175&lt;=Dynamisk!$F$40),Q175,(IF(Q175&gt;Dynamisk!$F$40,Dynamisk!$F$40,#N/A))))-V175</f>
        <v>8.9804528430286297</v>
      </c>
      <c r="X175" s="22" t="e">
        <f>(IF(AND(Q175&gt;=Dynamisk!$F$40,Q175&lt;=Dynamisk!$F$39),Q175,(IF(Q175&gt;Dynamisk!$F$39,Dynamisk!$F$39,#N/A))))-W175-V175</f>
        <v>#N/A</v>
      </c>
      <c r="Y175" s="23" t="e">
        <f>(IF(AND(Q175&gt;=Dynamisk!$F$39,Q175&lt;=Dynamisk!$F$38),Q175,(IF(Q175&gt;Dynamisk!$F$38,Dynamisk!$F$38,#N/A))))-W175-V175-X175</f>
        <v>#N/A</v>
      </c>
      <c r="Z175">
        <f>IF(OR(Data_sæsontarif!D175=Dynamisk!$E$76,Data_sæsontarif!D175=Dynamisk!$E$77,Data_sæsontarif!D175=Dynamisk!$E$78,Data_sæsontarif!D175=Dynamisk!$E$79),Data_sæsontarif!M175,#N/A)</f>
        <v>49.437210822147321</v>
      </c>
      <c r="AA175" t="e">
        <f>IF(OR(Data_sæsontarif!D175=Dynamisk!$E$72,Data_sæsontarif!D175=Dynamisk!$E$73,Data_sæsontarif!D175=Dynamisk!$E$74,Data_sæsontarif!D175=Dynamisk!$E$75),Data_sæsontarif!M175,#N/A)</f>
        <v>#N/A</v>
      </c>
      <c r="AB175" t="e">
        <f>IF(OR(Data_sæsontarif!D175=Dynamisk!$E$68,Data_sæsontarif!D175=Dynamisk!$E$69,Data_sæsontarif!D175=Dynamisk!$E$70,Data_sæsontarif!D175=Dynamisk!$E$71),Data_sæsontarif!M175,#N/A)</f>
        <v>#N/A</v>
      </c>
    </row>
    <row r="176" spans="1:28" x14ac:dyDescent="0.15">
      <c r="A176">
        <v>170</v>
      </c>
      <c r="B176">
        <v>170</v>
      </c>
      <c r="C176" t="s">
        <v>225</v>
      </c>
      <c r="D176" t="str">
        <f t="shared" si="17"/>
        <v>06</v>
      </c>
      <c r="E176" s="1">
        <v>15.649999999999999</v>
      </c>
      <c r="F176" s="2">
        <f t="shared" si="12"/>
        <v>1.3500000000000014</v>
      </c>
      <c r="G176" s="1">
        <f>Dynamisk!$C$14</f>
        <v>27.397260273972602</v>
      </c>
      <c r="H176" s="1">
        <f t="shared" si="13"/>
        <v>1.1415525114155252</v>
      </c>
      <c r="I176" s="2">
        <f>Dynamisk!$C$15</f>
        <v>34.246575342465754</v>
      </c>
      <c r="J176" s="2">
        <f>F176/$F$4*Dynamisk!$C$16</f>
        <v>16.266387192730345</v>
      </c>
      <c r="K176" s="2">
        <f t="shared" si="14"/>
        <v>0.67776613303043109</v>
      </c>
      <c r="L176" s="2">
        <f>F176/$F$4*Dynamisk!$C$17</f>
        <v>20.332983990912933</v>
      </c>
      <c r="M176" s="2">
        <f>(F176/$F$4)*Dynamisk!$C$16+G176</f>
        <v>43.663647466702947</v>
      </c>
      <c r="N176" s="2">
        <f>Dynamisk!$C$20/365</f>
        <v>34.246575342465754</v>
      </c>
      <c r="O176" s="2">
        <f t="shared" si="15"/>
        <v>1.4269406392694064</v>
      </c>
      <c r="P176" s="2">
        <f>(F176/$F$4)*Dynamisk!$C$16+G176</f>
        <v>43.663647466702947</v>
      </c>
      <c r="Q176" s="2">
        <f t="shared" si="16"/>
        <v>77.910222809168701</v>
      </c>
      <c r="R176" s="17">
        <f>IF(P176&lt;=Dynamisk!$F$51,Data_kronologisk!P176,#N/A)</f>
        <v>43.663647466702947</v>
      </c>
      <c r="S176" s="22" t="e">
        <f>IF(AND(P176&gt;=Dynamisk!$F$51,P176&lt;=Dynamisk!$F$50),P176,#N/A)</f>
        <v>#N/A</v>
      </c>
      <c r="T176" s="22" t="e">
        <f>IF(AND(P176&gt;=Dynamisk!$F$50,P176&lt;=Dynamisk!$F$49),P176,#N/A)</f>
        <v>#N/A</v>
      </c>
      <c r="U176" s="23" t="e">
        <f>IF(P176&gt;=Dynamisk!$F$49,P176,#N/A)</f>
        <v>#N/A</v>
      </c>
      <c r="V176" s="17">
        <f>IF(Q176&gt;=Dynamisk!$F$41,Dynamisk!$F$41,Q176)</f>
        <v>74.703333321584452</v>
      </c>
      <c r="W176" s="22">
        <f>(IF(AND(Q176&gt;=Dynamisk!$F$41,Q176&lt;=Dynamisk!$F$40),Q176,(IF(Q176&gt;Dynamisk!$F$40,Dynamisk!$F$40,#N/A))))-V176</f>
        <v>3.2068894875842489</v>
      </c>
      <c r="X176" s="22" t="e">
        <f>(IF(AND(Q176&gt;=Dynamisk!$F$40,Q176&lt;=Dynamisk!$F$39),Q176,(IF(Q176&gt;Dynamisk!$F$39,Dynamisk!$F$39,#N/A))))-W176-V176</f>
        <v>#N/A</v>
      </c>
      <c r="Y176" s="23" t="e">
        <f>(IF(AND(Q176&gt;=Dynamisk!$F$39,Q176&lt;=Dynamisk!$F$38),Q176,(IF(Q176&gt;Dynamisk!$F$38,Dynamisk!$F$38,#N/A))))-W176-V176-X176</f>
        <v>#N/A</v>
      </c>
      <c r="Z176">
        <f>IF(OR(Data_sæsontarif!D176=Dynamisk!$E$76,Data_sæsontarif!D176=Dynamisk!$E$77,Data_sæsontarif!D176=Dynamisk!$E$78,Data_sæsontarif!D176=Dynamisk!$E$79),Data_sæsontarif!M176,#N/A)</f>
        <v>43.663647466702947</v>
      </c>
      <c r="AA176" t="e">
        <f>IF(OR(Data_sæsontarif!D176=Dynamisk!$E$72,Data_sæsontarif!D176=Dynamisk!$E$73,Data_sæsontarif!D176=Dynamisk!$E$74,Data_sæsontarif!D176=Dynamisk!$E$75),Data_sæsontarif!M176,#N/A)</f>
        <v>#N/A</v>
      </c>
      <c r="AB176" t="e">
        <f>IF(OR(Data_sæsontarif!D176=Dynamisk!$E$68,Data_sæsontarif!D176=Dynamisk!$E$69,Data_sæsontarif!D176=Dynamisk!$E$70,Data_sæsontarif!D176=Dynamisk!$E$71),Data_sæsontarif!M176,#N/A)</f>
        <v>#N/A</v>
      </c>
    </row>
    <row r="177" spans="1:28" x14ac:dyDescent="0.15">
      <c r="A177">
        <v>171</v>
      </c>
      <c r="B177">
        <v>171</v>
      </c>
      <c r="C177" t="s">
        <v>226</v>
      </c>
      <c r="D177" t="str">
        <f t="shared" si="17"/>
        <v>06</v>
      </c>
      <c r="E177" s="1">
        <v>17.283333333333335</v>
      </c>
      <c r="F177" s="2">
        <f t="shared" si="12"/>
        <v>0</v>
      </c>
      <c r="G177" s="1">
        <f>Dynamisk!$C$14</f>
        <v>27.397260273972602</v>
      </c>
      <c r="H177" s="1">
        <f t="shared" si="13"/>
        <v>1.1415525114155252</v>
      </c>
      <c r="I177" s="2">
        <f>Dynamisk!$C$15</f>
        <v>34.246575342465754</v>
      </c>
      <c r="J177" s="2">
        <f>F177/$F$4*Dynamisk!$C$16</f>
        <v>0</v>
      </c>
      <c r="K177" s="2">
        <f t="shared" si="14"/>
        <v>0</v>
      </c>
      <c r="L177" s="2">
        <f>F177/$F$4*Dynamisk!$C$17</f>
        <v>0</v>
      </c>
      <c r="M177" s="2">
        <f>(F177/$F$4)*Dynamisk!$C$16+G177</f>
        <v>27.397260273972602</v>
      </c>
      <c r="N177" s="2">
        <f>Dynamisk!$C$20/365</f>
        <v>34.246575342465754</v>
      </c>
      <c r="O177" s="2">
        <f t="shared" si="15"/>
        <v>1.4269406392694064</v>
      </c>
      <c r="P177" s="2">
        <f>(F177/$F$4)*Dynamisk!$C$16+G177</f>
        <v>27.397260273972602</v>
      </c>
      <c r="Q177" s="2">
        <f t="shared" si="16"/>
        <v>61.643835616438352</v>
      </c>
      <c r="R177" s="17">
        <f>IF(P177&lt;=Dynamisk!$F$51,Data_kronologisk!P177,#N/A)</f>
        <v>27.397260273972602</v>
      </c>
      <c r="S177" s="22" t="e">
        <f>IF(AND(P177&gt;=Dynamisk!$F$51,P177&lt;=Dynamisk!$F$50),P177,#N/A)</f>
        <v>#N/A</v>
      </c>
      <c r="T177" s="22" t="e">
        <f>IF(AND(P177&gt;=Dynamisk!$F$50,P177&lt;=Dynamisk!$F$49),P177,#N/A)</f>
        <v>#N/A</v>
      </c>
      <c r="U177" s="23" t="e">
        <f>IF(P177&gt;=Dynamisk!$F$49,P177,#N/A)</f>
        <v>#N/A</v>
      </c>
      <c r="V177" s="17">
        <f>IF(Q177&gt;=Dynamisk!$F$41,Dynamisk!$F$41,Q177)</f>
        <v>61.643835616438352</v>
      </c>
      <c r="W177" s="22" t="e">
        <f>(IF(AND(Q177&gt;=Dynamisk!$F$41,Q177&lt;=Dynamisk!$F$40),Q177,(IF(Q177&gt;Dynamisk!$F$40,Dynamisk!$F$40,#N/A))))-V177</f>
        <v>#N/A</v>
      </c>
      <c r="X177" s="22" t="e">
        <f>(IF(AND(Q177&gt;=Dynamisk!$F$40,Q177&lt;=Dynamisk!$F$39),Q177,(IF(Q177&gt;Dynamisk!$F$39,Dynamisk!$F$39,#N/A))))-W177-V177</f>
        <v>#N/A</v>
      </c>
      <c r="Y177" s="23" t="e">
        <f>(IF(AND(Q177&gt;=Dynamisk!$F$39,Q177&lt;=Dynamisk!$F$38),Q177,(IF(Q177&gt;Dynamisk!$F$38,Dynamisk!$F$38,#N/A))))-W177-V177-X177</f>
        <v>#N/A</v>
      </c>
      <c r="Z177">
        <f>IF(OR(Data_sæsontarif!D177=Dynamisk!$E$76,Data_sæsontarif!D177=Dynamisk!$E$77,Data_sæsontarif!D177=Dynamisk!$E$78,Data_sæsontarif!D177=Dynamisk!$E$79),Data_sæsontarif!M177,#N/A)</f>
        <v>27.397260273972602</v>
      </c>
      <c r="AA177" t="e">
        <f>IF(OR(Data_sæsontarif!D177=Dynamisk!$E$72,Data_sæsontarif!D177=Dynamisk!$E$73,Data_sæsontarif!D177=Dynamisk!$E$74,Data_sæsontarif!D177=Dynamisk!$E$75),Data_sæsontarif!M177,#N/A)</f>
        <v>#N/A</v>
      </c>
      <c r="AB177" t="e">
        <f>IF(OR(Data_sæsontarif!D177=Dynamisk!$E$68,Data_sæsontarif!D177=Dynamisk!$E$69,Data_sæsontarif!D177=Dynamisk!$E$70,Data_sæsontarif!D177=Dynamisk!$E$71),Data_sæsontarif!M177,#N/A)</f>
        <v>#N/A</v>
      </c>
    </row>
    <row r="178" spans="1:28" x14ac:dyDescent="0.15">
      <c r="A178">
        <v>172</v>
      </c>
      <c r="B178">
        <v>172</v>
      </c>
      <c r="C178" t="s">
        <v>227</v>
      </c>
      <c r="D178" t="str">
        <f t="shared" si="17"/>
        <v>06</v>
      </c>
      <c r="E178" s="1">
        <v>19.333333333333332</v>
      </c>
      <c r="F178" s="2">
        <f t="shared" si="12"/>
        <v>0</v>
      </c>
      <c r="G178" s="1">
        <f>Dynamisk!$C$14</f>
        <v>27.397260273972602</v>
      </c>
      <c r="H178" s="1">
        <f t="shared" si="13"/>
        <v>1.1415525114155252</v>
      </c>
      <c r="I178" s="2">
        <f>Dynamisk!$C$15</f>
        <v>34.246575342465754</v>
      </c>
      <c r="J178" s="2">
        <f>F178/$F$4*Dynamisk!$C$16</f>
        <v>0</v>
      </c>
      <c r="K178" s="2">
        <f t="shared" si="14"/>
        <v>0</v>
      </c>
      <c r="L178" s="2">
        <f>F178/$F$4*Dynamisk!$C$17</f>
        <v>0</v>
      </c>
      <c r="M178" s="2">
        <f>(F178/$F$4)*Dynamisk!$C$16+G178</f>
        <v>27.397260273972602</v>
      </c>
      <c r="N178" s="2">
        <f>Dynamisk!$C$20/365</f>
        <v>34.246575342465754</v>
      </c>
      <c r="O178" s="2">
        <f t="shared" si="15"/>
        <v>1.4269406392694064</v>
      </c>
      <c r="P178" s="2">
        <f>(F178/$F$4)*Dynamisk!$C$16+G178</f>
        <v>27.397260273972602</v>
      </c>
      <c r="Q178" s="2">
        <f t="shared" si="16"/>
        <v>61.643835616438352</v>
      </c>
      <c r="R178" s="17">
        <f>IF(P178&lt;=Dynamisk!$F$51,Data_kronologisk!P178,#N/A)</f>
        <v>27.397260273972602</v>
      </c>
      <c r="S178" s="22" t="e">
        <f>IF(AND(P178&gt;=Dynamisk!$F$51,P178&lt;=Dynamisk!$F$50),P178,#N/A)</f>
        <v>#N/A</v>
      </c>
      <c r="T178" s="22" t="e">
        <f>IF(AND(P178&gt;=Dynamisk!$F$50,P178&lt;=Dynamisk!$F$49),P178,#N/A)</f>
        <v>#N/A</v>
      </c>
      <c r="U178" s="23" t="e">
        <f>IF(P178&gt;=Dynamisk!$F$49,P178,#N/A)</f>
        <v>#N/A</v>
      </c>
      <c r="V178" s="17">
        <f>IF(Q178&gt;=Dynamisk!$F$41,Dynamisk!$F$41,Q178)</f>
        <v>61.643835616438352</v>
      </c>
      <c r="W178" s="22" t="e">
        <f>(IF(AND(Q178&gt;=Dynamisk!$F$41,Q178&lt;=Dynamisk!$F$40),Q178,(IF(Q178&gt;Dynamisk!$F$40,Dynamisk!$F$40,#N/A))))-V178</f>
        <v>#N/A</v>
      </c>
      <c r="X178" s="22" t="e">
        <f>(IF(AND(Q178&gt;=Dynamisk!$F$40,Q178&lt;=Dynamisk!$F$39),Q178,(IF(Q178&gt;Dynamisk!$F$39,Dynamisk!$F$39,#N/A))))-W178-V178</f>
        <v>#N/A</v>
      </c>
      <c r="Y178" s="23" t="e">
        <f>(IF(AND(Q178&gt;=Dynamisk!$F$39,Q178&lt;=Dynamisk!$F$38),Q178,(IF(Q178&gt;Dynamisk!$F$38,Dynamisk!$F$38,#N/A))))-W178-V178-X178</f>
        <v>#N/A</v>
      </c>
      <c r="Z178">
        <f>IF(OR(Data_sæsontarif!D178=Dynamisk!$E$76,Data_sæsontarif!D178=Dynamisk!$E$77,Data_sæsontarif!D178=Dynamisk!$E$78,Data_sæsontarif!D178=Dynamisk!$E$79),Data_sæsontarif!M178,#N/A)</f>
        <v>27.397260273972602</v>
      </c>
      <c r="AA178" t="e">
        <f>IF(OR(Data_sæsontarif!D178=Dynamisk!$E$72,Data_sæsontarif!D178=Dynamisk!$E$73,Data_sæsontarif!D178=Dynamisk!$E$74,Data_sæsontarif!D178=Dynamisk!$E$75),Data_sæsontarif!M178,#N/A)</f>
        <v>#N/A</v>
      </c>
      <c r="AB178" t="e">
        <f>IF(OR(Data_sæsontarif!D178=Dynamisk!$E$68,Data_sæsontarif!D178=Dynamisk!$E$69,Data_sæsontarif!D178=Dynamisk!$E$70,Data_sæsontarif!D178=Dynamisk!$E$71),Data_sæsontarif!M178,#N/A)</f>
        <v>#N/A</v>
      </c>
    </row>
    <row r="179" spans="1:28" x14ac:dyDescent="0.15">
      <c r="A179">
        <v>173</v>
      </c>
      <c r="B179">
        <v>173</v>
      </c>
      <c r="C179" t="s">
        <v>228</v>
      </c>
      <c r="D179" t="str">
        <f t="shared" si="17"/>
        <v>06</v>
      </c>
      <c r="E179" s="1">
        <v>15.583333333333334</v>
      </c>
      <c r="F179" s="2">
        <f t="shared" si="12"/>
        <v>1.4166666666666661</v>
      </c>
      <c r="G179" s="1">
        <f>Dynamisk!$C$14</f>
        <v>27.397260273972602</v>
      </c>
      <c r="H179" s="1">
        <f t="shared" si="13"/>
        <v>1.1415525114155252</v>
      </c>
      <c r="I179" s="2">
        <f>Dynamisk!$C$15</f>
        <v>34.246575342465754</v>
      </c>
      <c r="J179" s="2">
        <f>F179/$F$4*Dynamisk!$C$16</f>
        <v>17.069665572618241</v>
      </c>
      <c r="K179" s="2">
        <f t="shared" si="14"/>
        <v>0.71123606552576002</v>
      </c>
      <c r="L179" s="2">
        <f>F179/$F$4*Dynamisk!$C$17</f>
        <v>21.3370819657728</v>
      </c>
      <c r="M179" s="2">
        <f>(F179/$F$4)*Dynamisk!$C$16+G179</f>
        <v>44.46692584659084</v>
      </c>
      <c r="N179" s="2">
        <f>Dynamisk!$C$20/365</f>
        <v>34.246575342465754</v>
      </c>
      <c r="O179" s="2">
        <f t="shared" si="15"/>
        <v>1.4269406392694064</v>
      </c>
      <c r="P179" s="2">
        <f>(F179/$F$4)*Dynamisk!$C$16+G179</f>
        <v>44.46692584659084</v>
      </c>
      <c r="Q179" s="2">
        <f t="shared" si="16"/>
        <v>78.713501189056601</v>
      </c>
      <c r="R179" s="17">
        <f>IF(P179&lt;=Dynamisk!$F$51,Data_kronologisk!P179,#N/A)</f>
        <v>44.46692584659084</v>
      </c>
      <c r="S179" s="22" t="e">
        <f>IF(AND(P179&gt;=Dynamisk!$F$51,P179&lt;=Dynamisk!$F$50),P179,#N/A)</f>
        <v>#N/A</v>
      </c>
      <c r="T179" s="22" t="e">
        <f>IF(AND(P179&gt;=Dynamisk!$F$50,P179&lt;=Dynamisk!$F$49),P179,#N/A)</f>
        <v>#N/A</v>
      </c>
      <c r="U179" s="23" t="e">
        <f>IF(P179&gt;=Dynamisk!$F$49,P179,#N/A)</f>
        <v>#N/A</v>
      </c>
      <c r="V179" s="17">
        <f>IF(Q179&gt;=Dynamisk!$F$41,Dynamisk!$F$41,Q179)</f>
        <v>74.703333321584452</v>
      </c>
      <c r="W179" s="22">
        <f>(IF(AND(Q179&gt;=Dynamisk!$F$41,Q179&lt;=Dynamisk!$F$40),Q179,(IF(Q179&gt;Dynamisk!$F$40,Dynamisk!$F$40,#N/A))))-V179</f>
        <v>4.0101678674721484</v>
      </c>
      <c r="X179" s="22" t="e">
        <f>(IF(AND(Q179&gt;=Dynamisk!$F$40,Q179&lt;=Dynamisk!$F$39),Q179,(IF(Q179&gt;Dynamisk!$F$39,Dynamisk!$F$39,#N/A))))-W179-V179</f>
        <v>#N/A</v>
      </c>
      <c r="Y179" s="23" t="e">
        <f>(IF(AND(Q179&gt;=Dynamisk!$F$39,Q179&lt;=Dynamisk!$F$38),Q179,(IF(Q179&gt;Dynamisk!$F$38,Dynamisk!$F$38,#N/A))))-W179-V179-X179</f>
        <v>#N/A</v>
      </c>
      <c r="Z179">
        <f>IF(OR(Data_sæsontarif!D179=Dynamisk!$E$76,Data_sæsontarif!D179=Dynamisk!$E$77,Data_sæsontarif!D179=Dynamisk!$E$78,Data_sæsontarif!D179=Dynamisk!$E$79),Data_sæsontarif!M179,#N/A)</f>
        <v>44.46692584659084</v>
      </c>
      <c r="AA179" t="e">
        <f>IF(OR(Data_sæsontarif!D179=Dynamisk!$E$72,Data_sæsontarif!D179=Dynamisk!$E$73,Data_sæsontarif!D179=Dynamisk!$E$74,Data_sæsontarif!D179=Dynamisk!$E$75),Data_sæsontarif!M179,#N/A)</f>
        <v>#N/A</v>
      </c>
      <c r="AB179" t="e">
        <f>IF(OR(Data_sæsontarif!D179=Dynamisk!$E$68,Data_sæsontarif!D179=Dynamisk!$E$69,Data_sæsontarif!D179=Dynamisk!$E$70,Data_sæsontarif!D179=Dynamisk!$E$71),Data_sæsontarif!M179,#N/A)</f>
        <v>#N/A</v>
      </c>
    </row>
    <row r="180" spans="1:28" x14ac:dyDescent="0.15">
      <c r="A180">
        <v>174</v>
      </c>
      <c r="B180">
        <v>174</v>
      </c>
      <c r="C180" t="s">
        <v>229</v>
      </c>
      <c r="D180" t="str">
        <f t="shared" si="17"/>
        <v>06</v>
      </c>
      <c r="E180" s="1">
        <v>18.358333333333338</v>
      </c>
      <c r="F180" s="2">
        <f t="shared" si="12"/>
        <v>0</v>
      </c>
      <c r="G180" s="1">
        <f>Dynamisk!$C$14</f>
        <v>27.397260273972602</v>
      </c>
      <c r="H180" s="1">
        <f t="shared" si="13"/>
        <v>1.1415525114155252</v>
      </c>
      <c r="I180" s="2">
        <f>Dynamisk!$C$15</f>
        <v>34.246575342465754</v>
      </c>
      <c r="J180" s="2">
        <f>F180/$F$4*Dynamisk!$C$16</f>
        <v>0</v>
      </c>
      <c r="K180" s="2">
        <f t="shared" si="14"/>
        <v>0</v>
      </c>
      <c r="L180" s="2">
        <f>F180/$F$4*Dynamisk!$C$17</f>
        <v>0</v>
      </c>
      <c r="M180" s="2">
        <f>(F180/$F$4)*Dynamisk!$C$16+G180</f>
        <v>27.397260273972602</v>
      </c>
      <c r="N180" s="2">
        <f>Dynamisk!$C$20/365</f>
        <v>34.246575342465754</v>
      </c>
      <c r="O180" s="2">
        <f t="shared" si="15"/>
        <v>1.4269406392694064</v>
      </c>
      <c r="P180" s="2">
        <f>(F180/$F$4)*Dynamisk!$C$16+G180</f>
        <v>27.397260273972602</v>
      </c>
      <c r="Q180" s="2">
        <f t="shared" si="16"/>
        <v>61.643835616438352</v>
      </c>
      <c r="R180" s="17">
        <f>IF(P180&lt;=Dynamisk!$F$51,Data_kronologisk!P180,#N/A)</f>
        <v>27.397260273972602</v>
      </c>
      <c r="S180" s="22" t="e">
        <f>IF(AND(P180&gt;=Dynamisk!$F$51,P180&lt;=Dynamisk!$F$50),P180,#N/A)</f>
        <v>#N/A</v>
      </c>
      <c r="T180" s="22" t="e">
        <f>IF(AND(P180&gt;=Dynamisk!$F$50,P180&lt;=Dynamisk!$F$49),P180,#N/A)</f>
        <v>#N/A</v>
      </c>
      <c r="U180" s="23" t="e">
        <f>IF(P180&gt;=Dynamisk!$F$49,P180,#N/A)</f>
        <v>#N/A</v>
      </c>
      <c r="V180" s="17">
        <f>IF(Q180&gt;=Dynamisk!$F$41,Dynamisk!$F$41,Q180)</f>
        <v>61.643835616438352</v>
      </c>
      <c r="W180" s="22" t="e">
        <f>(IF(AND(Q180&gt;=Dynamisk!$F$41,Q180&lt;=Dynamisk!$F$40),Q180,(IF(Q180&gt;Dynamisk!$F$40,Dynamisk!$F$40,#N/A))))-V180</f>
        <v>#N/A</v>
      </c>
      <c r="X180" s="22" t="e">
        <f>(IF(AND(Q180&gt;=Dynamisk!$F$40,Q180&lt;=Dynamisk!$F$39),Q180,(IF(Q180&gt;Dynamisk!$F$39,Dynamisk!$F$39,#N/A))))-W180-V180</f>
        <v>#N/A</v>
      </c>
      <c r="Y180" s="23" t="e">
        <f>(IF(AND(Q180&gt;=Dynamisk!$F$39,Q180&lt;=Dynamisk!$F$38),Q180,(IF(Q180&gt;Dynamisk!$F$38,Dynamisk!$F$38,#N/A))))-W180-V180-X180</f>
        <v>#N/A</v>
      </c>
      <c r="Z180">
        <f>IF(OR(Data_sæsontarif!D180=Dynamisk!$E$76,Data_sæsontarif!D180=Dynamisk!$E$77,Data_sæsontarif!D180=Dynamisk!$E$78,Data_sæsontarif!D180=Dynamisk!$E$79),Data_sæsontarif!M180,#N/A)</f>
        <v>27.397260273972602</v>
      </c>
      <c r="AA180" t="e">
        <f>IF(OR(Data_sæsontarif!D180=Dynamisk!$E$72,Data_sæsontarif!D180=Dynamisk!$E$73,Data_sæsontarif!D180=Dynamisk!$E$74,Data_sæsontarif!D180=Dynamisk!$E$75),Data_sæsontarif!M180,#N/A)</f>
        <v>#N/A</v>
      </c>
      <c r="AB180" t="e">
        <f>IF(OR(Data_sæsontarif!D180=Dynamisk!$E$68,Data_sæsontarif!D180=Dynamisk!$E$69,Data_sæsontarif!D180=Dynamisk!$E$70,Data_sæsontarif!D180=Dynamisk!$E$71),Data_sæsontarif!M180,#N/A)</f>
        <v>#N/A</v>
      </c>
    </row>
    <row r="181" spans="1:28" x14ac:dyDescent="0.15">
      <c r="A181">
        <v>175</v>
      </c>
      <c r="B181">
        <v>175</v>
      </c>
      <c r="C181" t="s">
        <v>230</v>
      </c>
      <c r="D181" t="str">
        <f t="shared" si="17"/>
        <v>06</v>
      </c>
      <c r="E181" s="1">
        <v>19.920833333333338</v>
      </c>
      <c r="F181" s="2">
        <f t="shared" si="12"/>
        <v>0</v>
      </c>
      <c r="G181" s="1">
        <f>Dynamisk!$C$14</f>
        <v>27.397260273972602</v>
      </c>
      <c r="H181" s="1">
        <f t="shared" si="13"/>
        <v>1.1415525114155252</v>
      </c>
      <c r="I181" s="2">
        <f>Dynamisk!$C$15</f>
        <v>34.246575342465754</v>
      </c>
      <c r="J181" s="2">
        <f>F181/$F$4*Dynamisk!$C$16</f>
        <v>0</v>
      </c>
      <c r="K181" s="2">
        <f t="shared" si="14"/>
        <v>0</v>
      </c>
      <c r="L181" s="2">
        <f>F181/$F$4*Dynamisk!$C$17</f>
        <v>0</v>
      </c>
      <c r="M181" s="2">
        <f>(F181/$F$4)*Dynamisk!$C$16+G181</f>
        <v>27.397260273972602</v>
      </c>
      <c r="N181" s="2">
        <f>Dynamisk!$C$20/365</f>
        <v>34.246575342465754</v>
      </c>
      <c r="O181" s="2">
        <f t="shared" si="15"/>
        <v>1.4269406392694064</v>
      </c>
      <c r="P181" s="2">
        <f>(F181/$F$4)*Dynamisk!$C$16+G181</f>
        <v>27.397260273972602</v>
      </c>
      <c r="Q181" s="2">
        <f t="shared" si="16"/>
        <v>61.643835616438352</v>
      </c>
      <c r="R181" s="17">
        <f>IF(P181&lt;=Dynamisk!$F$51,Data_kronologisk!P181,#N/A)</f>
        <v>27.397260273972602</v>
      </c>
      <c r="S181" s="22" t="e">
        <f>IF(AND(P181&gt;=Dynamisk!$F$51,P181&lt;=Dynamisk!$F$50),P181,#N/A)</f>
        <v>#N/A</v>
      </c>
      <c r="T181" s="22" t="e">
        <f>IF(AND(P181&gt;=Dynamisk!$F$50,P181&lt;=Dynamisk!$F$49),P181,#N/A)</f>
        <v>#N/A</v>
      </c>
      <c r="U181" s="23" t="e">
        <f>IF(P181&gt;=Dynamisk!$F$49,P181,#N/A)</f>
        <v>#N/A</v>
      </c>
      <c r="V181" s="17">
        <f>IF(Q181&gt;=Dynamisk!$F$41,Dynamisk!$F$41,Q181)</f>
        <v>61.643835616438352</v>
      </c>
      <c r="W181" s="22" t="e">
        <f>(IF(AND(Q181&gt;=Dynamisk!$F$41,Q181&lt;=Dynamisk!$F$40),Q181,(IF(Q181&gt;Dynamisk!$F$40,Dynamisk!$F$40,#N/A))))-V181</f>
        <v>#N/A</v>
      </c>
      <c r="X181" s="22" t="e">
        <f>(IF(AND(Q181&gt;=Dynamisk!$F$40,Q181&lt;=Dynamisk!$F$39),Q181,(IF(Q181&gt;Dynamisk!$F$39,Dynamisk!$F$39,#N/A))))-W181-V181</f>
        <v>#N/A</v>
      </c>
      <c r="Y181" s="23" t="e">
        <f>(IF(AND(Q181&gt;=Dynamisk!$F$39,Q181&lt;=Dynamisk!$F$38),Q181,(IF(Q181&gt;Dynamisk!$F$38,Dynamisk!$F$38,#N/A))))-W181-V181-X181</f>
        <v>#N/A</v>
      </c>
      <c r="Z181">
        <f>IF(OR(Data_sæsontarif!D181=Dynamisk!$E$76,Data_sæsontarif!D181=Dynamisk!$E$77,Data_sæsontarif!D181=Dynamisk!$E$78,Data_sæsontarif!D181=Dynamisk!$E$79),Data_sæsontarif!M181,#N/A)</f>
        <v>27.397260273972602</v>
      </c>
      <c r="AA181" t="e">
        <f>IF(OR(Data_sæsontarif!D181=Dynamisk!$E$72,Data_sæsontarif!D181=Dynamisk!$E$73,Data_sæsontarif!D181=Dynamisk!$E$74,Data_sæsontarif!D181=Dynamisk!$E$75),Data_sæsontarif!M181,#N/A)</f>
        <v>#N/A</v>
      </c>
      <c r="AB181" t="e">
        <f>IF(OR(Data_sæsontarif!D181=Dynamisk!$E$68,Data_sæsontarif!D181=Dynamisk!$E$69,Data_sæsontarif!D181=Dynamisk!$E$70,Data_sæsontarif!D181=Dynamisk!$E$71),Data_sæsontarif!M181,#N/A)</f>
        <v>#N/A</v>
      </c>
    </row>
    <row r="182" spans="1:28" x14ac:dyDescent="0.15">
      <c r="A182">
        <v>176</v>
      </c>
      <c r="B182">
        <v>176</v>
      </c>
      <c r="C182" t="s">
        <v>231</v>
      </c>
      <c r="D182" t="str">
        <f t="shared" si="17"/>
        <v>06</v>
      </c>
      <c r="E182" s="1">
        <v>15.445833333333333</v>
      </c>
      <c r="F182" s="2">
        <f t="shared" si="12"/>
        <v>1.5541666666666671</v>
      </c>
      <c r="G182" s="1">
        <f>Dynamisk!$C$14</f>
        <v>27.397260273972602</v>
      </c>
      <c r="H182" s="1">
        <f t="shared" si="13"/>
        <v>1.1415525114155252</v>
      </c>
      <c r="I182" s="2">
        <f>Dynamisk!$C$15</f>
        <v>34.246575342465754</v>
      </c>
      <c r="J182" s="2">
        <f>F182/$F$4*Dynamisk!$C$16</f>
        <v>18.72642723113708</v>
      </c>
      <c r="K182" s="2">
        <f t="shared" si="14"/>
        <v>0.78026780129737838</v>
      </c>
      <c r="L182" s="2">
        <f>F182/$F$4*Dynamisk!$C$17</f>
        <v>23.40803403892135</v>
      </c>
      <c r="M182" s="2">
        <f>(F182/$F$4)*Dynamisk!$C$16+G182</f>
        <v>46.123687505109686</v>
      </c>
      <c r="N182" s="2">
        <f>Dynamisk!$C$20/365</f>
        <v>34.246575342465754</v>
      </c>
      <c r="O182" s="2">
        <f t="shared" si="15"/>
        <v>1.4269406392694064</v>
      </c>
      <c r="P182" s="2">
        <f>(F182/$F$4)*Dynamisk!$C$16+G182</f>
        <v>46.123687505109686</v>
      </c>
      <c r="Q182" s="2">
        <f t="shared" si="16"/>
        <v>80.370262847575447</v>
      </c>
      <c r="R182" s="17">
        <f>IF(P182&lt;=Dynamisk!$F$51,Data_kronologisk!P182,#N/A)</f>
        <v>46.123687505109686</v>
      </c>
      <c r="S182" s="22" t="e">
        <f>IF(AND(P182&gt;=Dynamisk!$F$51,P182&lt;=Dynamisk!$F$50),P182,#N/A)</f>
        <v>#N/A</v>
      </c>
      <c r="T182" s="22" t="e">
        <f>IF(AND(P182&gt;=Dynamisk!$F$50,P182&lt;=Dynamisk!$F$49),P182,#N/A)</f>
        <v>#N/A</v>
      </c>
      <c r="U182" s="23" t="e">
        <f>IF(P182&gt;=Dynamisk!$F$49,P182,#N/A)</f>
        <v>#N/A</v>
      </c>
      <c r="V182" s="17">
        <f>IF(Q182&gt;=Dynamisk!$F$41,Dynamisk!$F$41,Q182)</f>
        <v>74.703333321584452</v>
      </c>
      <c r="W182" s="22">
        <f>(IF(AND(Q182&gt;=Dynamisk!$F$41,Q182&lt;=Dynamisk!$F$40),Q182,(IF(Q182&gt;Dynamisk!$F$40,Dynamisk!$F$40,#N/A))))-V182</f>
        <v>5.6669295259909944</v>
      </c>
      <c r="X182" s="22" t="e">
        <f>(IF(AND(Q182&gt;=Dynamisk!$F$40,Q182&lt;=Dynamisk!$F$39),Q182,(IF(Q182&gt;Dynamisk!$F$39,Dynamisk!$F$39,#N/A))))-W182-V182</f>
        <v>#N/A</v>
      </c>
      <c r="Y182" s="23" t="e">
        <f>(IF(AND(Q182&gt;=Dynamisk!$F$39,Q182&lt;=Dynamisk!$F$38),Q182,(IF(Q182&gt;Dynamisk!$F$38,Dynamisk!$F$38,#N/A))))-W182-V182-X182</f>
        <v>#N/A</v>
      </c>
      <c r="Z182">
        <f>IF(OR(Data_sæsontarif!D182=Dynamisk!$E$76,Data_sæsontarif!D182=Dynamisk!$E$77,Data_sæsontarif!D182=Dynamisk!$E$78,Data_sæsontarif!D182=Dynamisk!$E$79),Data_sæsontarif!M182,#N/A)</f>
        <v>46.123687505109686</v>
      </c>
      <c r="AA182" t="e">
        <f>IF(OR(Data_sæsontarif!D182=Dynamisk!$E$72,Data_sæsontarif!D182=Dynamisk!$E$73,Data_sæsontarif!D182=Dynamisk!$E$74,Data_sæsontarif!D182=Dynamisk!$E$75),Data_sæsontarif!M182,#N/A)</f>
        <v>#N/A</v>
      </c>
      <c r="AB182" t="e">
        <f>IF(OR(Data_sæsontarif!D182=Dynamisk!$E$68,Data_sæsontarif!D182=Dynamisk!$E$69,Data_sæsontarif!D182=Dynamisk!$E$70,Data_sæsontarif!D182=Dynamisk!$E$71),Data_sæsontarif!M182,#N/A)</f>
        <v>#N/A</v>
      </c>
    </row>
    <row r="183" spans="1:28" x14ac:dyDescent="0.15">
      <c r="A183">
        <v>177</v>
      </c>
      <c r="B183">
        <v>177</v>
      </c>
      <c r="C183" t="s">
        <v>232</v>
      </c>
      <c r="D183" t="str">
        <f t="shared" si="17"/>
        <v>06</v>
      </c>
      <c r="E183" s="1">
        <v>15.616666666666665</v>
      </c>
      <c r="F183" s="2">
        <f t="shared" si="12"/>
        <v>1.3833333333333346</v>
      </c>
      <c r="G183" s="1">
        <f>Dynamisk!$C$14</f>
        <v>27.397260273972602</v>
      </c>
      <c r="H183" s="1">
        <f t="shared" si="13"/>
        <v>1.1415525114155252</v>
      </c>
      <c r="I183" s="2">
        <f>Dynamisk!$C$15</f>
        <v>34.246575342465754</v>
      </c>
      <c r="J183" s="2">
        <f>F183/$F$4*Dynamisk!$C$16</f>
        <v>16.668026382674306</v>
      </c>
      <c r="K183" s="2">
        <f t="shared" si="14"/>
        <v>0.69450109927809611</v>
      </c>
      <c r="L183" s="2">
        <f>F183/$F$4*Dynamisk!$C$17</f>
        <v>20.83503297834288</v>
      </c>
      <c r="M183" s="2">
        <f>(F183/$F$4)*Dynamisk!$C$16+G183</f>
        <v>44.065286656646904</v>
      </c>
      <c r="N183" s="2">
        <f>Dynamisk!$C$20/365</f>
        <v>34.246575342465754</v>
      </c>
      <c r="O183" s="2">
        <f t="shared" si="15"/>
        <v>1.4269406392694064</v>
      </c>
      <c r="P183" s="2">
        <f>(F183/$F$4)*Dynamisk!$C$16+G183</f>
        <v>44.065286656646904</v>
      </c>
      <c r="Q183" s="2">
        <f t="shared" si="16"/>
        <v>78.311861999112665</v>
      </c>
      <c r="R183" s="17">
        <f>IF(P183&lt;=Dynamisk!$F$51,Data_kronologisk!P183,#N/A)</f>
        <v>44.065286656646904</v>
      </c>
      <c r="S183" s="22" t="e">
        <f>IF(AND(P183&gt;=Dynamisk!$F$51,P183&lt;=Dynamisk!$F$50),P183,#N/A)</f>
        <v>#N/A</v>
      </c>
      <c r="T183" s="22" t="e">
        <f>IF(AND(P183&gt;=Dynamisk!$F$50,P183&lt;=Dynamisk!$F$49),P183,#N/A)</f>
        <v>#N/A</v>
      </c>
      <c r="U183" s="23" t="e">
        <f>IF(P183&gt;=Dynamisk!$F$49,P183,#N/A)</f>
        <v>#N/A</v>
      </c>
      <c r="V183" s="17">
        <f>IF(Q183&gt;=Dynamisk!$F$41,Dynamisk!$F$41,Q183)</f>
        <v>74.703333321584452</v>
      </c>
      <c r="W183" s="22">
        <f>(IF(AND(Q183&gt;=Dynamisk!$F$41,Q183&lt;=Dynamisk!$F$40),Q183,(IF(Q183&gt;Dynamisk!$F$40,Dynamisk!$F$40,#N/A))))-V183</f>
        <v>3.6085286775282128</v>
      </c>
      <c r="X183" s="22" t="e">
        <f>(IF(AND(Q183&gt;=Dynamisk!$F$40,Q183&lt;=Dynamisk!$F$39),Q183,(IF(Q183&gt;Dynamisk!$F$39,Dynamisk!$F$39,#N/A))))-W183-V183</f>
        <v>#N/A</v>
      </c>
      <c r="Y183" s="23" t="e">
        <f>(IF(AND(Q183&gt;=Dynamisk!$F$39,Q183&lt;=Dynamisk!$F$38),Q183,(IF(Q183&gt;Dynamisk!$F$38,Dynamisk!$F$38,#N/A))))-W183-V183-X183</f>
        <v>#N/A</v>
      </c>
      <c r="Z183">
        <f>IF(OR(Data_sæsontarif!D183=Dynamisk!$E$76,Data_sæsontarif!D183=Dynamisk!$E$77,Data_sæsontarif!D183=Dynamisk!$E$78,Data_sæsontarif!D183=Dynamisk!$E$79),Data_sæsontarif!M183,#N/A)</f>
        <v>44.065286656646904</v>
      </c>
      <c r="AA183" t="e">
        <f>IF(OR(Data_sæsontarif!D183=Dynamisk!$E$72,Data_sæsontarif!D183=Dynamisk!$E$73,Data_sæsontarif!D183=Dynamisk!$E$74,Data_sæsontarif!D183=Dynamisk!$E$75),Data_sæsontarif!M183,#N/A)</f>
        <v>#N/A</v>
      </c>
      <c r="AB183" t="e">
        <f>IF(OR(Data_sæsontarif!D183=Dynamisk!$E$68,Data_sæsontarif!D183=Dynamisk!$E$69,Data_sæsontarif!D183=Dynamisk!$E$70,Data_sæsontarif!D183=Dynamisk!$E$71),Data_sæsontarif!M183,#N/A)</f>
        <v>#N/A</v>
      </c>
    </row>
    <row r="184" spans="1:28" x14ac:dyDescent="0.15">
      <c r="A184">
        <v>178</v>
      </c>
      <c r="B184">
        <v>178</v>
      </c>
      <c r="C184" t="s">
        <v>233</v>
      </c>
      <c r="D184" t="str">
        <f t="shared" si="17"/>
        <v>06</v>
      </c>
      <c r="E184" s="1">
        <v>15.316666666666665</v>
      </c>
      <c r="F184" s="2">
        <f t="shared" si="12"/>
        <v>1.6833333333333353</v>
      </c>
      <c r="G184" s="1">
        <f>Dynamisk!$C$14</f>
        <v>27.397260273972602</v>
      </c>
      <c r="H184" s="1">
        <f t="shared" si="13"/>
        <v>1.1415525114155252</v>
      </c>
      <c r="I184" s="2">
        <f>Dynamisk!$C$15</f>
        <v>34.246575342465754</v>
      </c>
      <c r="J184" s="2">
        <f>F184/$F$4*Dynamisk!$C$16</f>
        <v>20.282779092169939</v>
      </c>
      <c r="K184" s="2">
        <f t="shared" si="14"/>
        <v>0.84511579550708082</v>
      </c>
      <c r="L184" s="2">
        <f>F184/$F$4*Dynamisk!$C$17</f>
        <v>25.353473865212425</v>
      </c>
      <c r="M184" s="2">
        <f>(F184/$F$4)*Dynamisk!$C$16+G184</f>
        <v>47.680039366142537</v>
      </c>
      <c r="N184" s="2">
        <f>Dynamisk!$C$20/365</f>
        <v>34.246575342465754</v>
      </c>
      <c r="O184" s="2">
        <f t="shared" si="15"/>
        <v>1.4269406392694064</v>
      </c>
      <c r="P184" s="2">
        <f>(F184/$F$4)*Dynamisk!$C$16+G184</f>
        <v>47.680039366142537</v>
      </c>
      <c r="Q184" s="2">
        <f t="shared" si="16"/>
        <v>81.926614708608298</v>
      </c>
      <c r="R184" s="17">
        <f>IF(P184&lt;=Dynamisk!$F$51,Data_kronologisk!P184,#N/A)</f>
        <v>47.680039366142537</v>
      </c>
      <c r="S184" s="22" t="e">
        <f>IF(AND(P184&gt;=Dynamisk!$F$51,P184&lt;=Dynamisk!$F$50),P184,#N/A)</f>
        <v>#N/A</v>
      </c>
      <c r="T184" s="22" t="e">
        <f>IF(AND(P184&gt;=Dynamisk!$F$50,P184&lt;=Dynamisk!$F$49),P184,#N/A)</f>
        <v>#N/A</v>
      </c>
      <c r="U184" s="23" t="e">
        <f>IF(P184&gt;=Dynamisk!$F$49,P184,#N/A)</f>
        <v>#N/A</v>
      </c>
      <c r="V184" s="17">
        <f>IF(Q184&gt;=Dynamisk!$F$41,Dynamisk!$F$41,Q184)</f>
        <v>74.703333321584452</v>
      </c>
      <c r="W184" s="22">
        <f>(IF(AND(Q184&gt;=Dynamisk!$F$41,Q184&lt;=Dynamisk!$F$40),Q184,(IF(Q184&gt;Dynamisk!$F$40,Dynamisk!$F$40,#N/A))))-V184</f>
        <v>7.2232813870238459</v>
      </c>
      <c r="X184" s="22" t="e">
        <f>(IF(AND(Q184&gt;=Dynamisk!$F$40,Q184&lt;=Dynamisk!$F$39),Q184,(IF(Q184&gt;Dynamisk!$F$39,Dynamisk!$F$39,#N/A))))-W184-V184</f>
        <v>#N/A</v>
      </c>
      <c r="Y184" s="23" t="e">
        <f>(IF(AND(Q184&gt;=Dynamisk!$F$39,Q184&lt;=Dynamisk!$F$38),Q184,(IF(Q184&gt;Dynamisk!$F$38,Dynamisk!$F$38,#N/A))))-W184-V184-X184</f>
        <v>#N/A</v>
      </c>
      <c r="Z184">
        <f>IF(OR(Data_sæsontarif!D184=Dynamisk!$E$76,Data_sæsontarif!D184=Dynamisk!$E$77,Data_sæsontarif!D184=Dynamisk!$E$78,Data_sæsontarif!D184=Dynamisk!$E$79),Data_sæsontarif!M184,#N/A)</f>
        <v>47.680039366142537</v>
      </c>
      <c r="AA184" t="e">
        <f>IF(OR(Data_sæsontarif!D184=Dynamisk!$E$72,Data_sæsontarif!D184=Dynamisk!$E$73,Data_sæsontarif!D184=Dynamisk!$E$74,Data_sæsontarif!D184=Dynamisk!$E$75),Data_sæsontarif!M184,#N/A)</f>
        <v>#N/A</v>
      </c>
      <c r="AB184" t="e">
        <f>IF(OR(Data_sæsontarif!D184=Dynamisk!$E$68,Data_sæsontarif!D184=Dynamisk!$E$69,Data_sæsontarif!D184=Dynamisk!$E$70,Data_sæsontarif!D184=Dynamisk!$E$71),Data_sæsontarif!M184,#N/A)</f>
        <v>#N/A</v>
      </c>
    </row>
    <row r="185" spans="1:28" x14ac:dyDescent="0.15">
      <c r="A185">
        <v>179</v>
      </c>
      <c r="B185">
        <v>179</v>
      </c>
      <c r="C185" t="s">
        <v>234</v>
      </c>
      <c r="D185" t="str">
        <f t="shared" si="17"/>
        <v>06</v>
      </c>
      <c r="E185" s="1">
        <v>15.287499999999996</v>
      </c>
      <c r="F185" s="2">
        <f t="shared" si="12"/>
        <v>1.7125000000000039</v>
      </c>
      <c r="G185" s="1">
        <f>Dynamisk!$C$14</f>
        <v>27.397260273972602</v>
      </c>
      <c r="H185" s="1">
        <f t="shared" si="13"/>
        <v>1.1415525114155252</v>
      </c>
      <c r="I185" s="2">
        <f>Dynamisk!$C$15</f>
        <v>34.246575342465754</v>
      </c>
      <c r="J185" s="2">
        <f>F185/$F$4*Dynamisk!$C$16</f>
        <v>20.63421338337093</v>
      </c>
      <c r="K185" s="2">
        <f t="shared" si="14"/>
        <v>0.85975889097378877</v>
      </c>
      <c r="L185" s="2">
        <f>F185/$F$4*Dynamisk!$C$17</f>
        <v>25.79276672921366</v>
      </c>
      <c r="M185" s="2">
        <f>(F185/$F$4)*Dynamisk!$C$16+G185</f>
        <v>48.031473657343533</v>
      </c>
      <c r="N185" s="2">
        <f>Dynamisk!$C$20/365</f>
        <v>34.246575342465754</v>
      </c>
      <c r="O185" s="2">
        <f t="shared" si="15"/>
        <v>1.4269406392694064</v>
      </c>
      <c r="P185" s="2">
        <f>(F185/$F$4)*Dynamisk!$C$16+G185</f>
        <v>48.031473657343533</v>
      </c>
      <c r="Q185" s="2">
        <f t="shared" si="16"/>
        <v>82.2780489998093</v>
      </c>
      <c r="R185" s="17">
        <f>IF(P185&lt;=Dynamisk!$F$51,Data_kronologisk!P185,#N/A)</f>
        <v>48.031473657343533</v>
      </c>
      <c r="S185" s="22" t="e">
        <f>IF(AND(P185&gt;=Dynamisk!$F$51,P185&lt;=Dynamisk!$F$50),P185,#N/A)</f>
        <v>#N/A</v>
      </c>
      <c r="T185" s="22" t="e">
        <f>IF(AND(P185&gt;=Dynamisk!$F$50,P185&lt;=Dynamisk!$F$49),P185,#N/A)</f>
        <v>#N/A</v>
      </c>
      <c r="U185" s="23" t="e">
        <f>IF(P185&gt;=Dynamisk!$F$49,P185,#N/A)</f>
        <v>#N/A</v>
      </c>
      <c r="V185" s="17">
        <f>IF(Q185&gt;=Dynamisk!$F$41,Dynamisk!$F$41,Q185)</f>
        <v>74.703333321584452</v>
      </c>
      <c r="W185" s="22">
        <f>(IF(AND(Q185&gt;=Dynamisk!$F$41,Q185&lt;=Dynamisk!$F$40),Q185,(IF(Q185&gt;Dynamisk!$F$40,Dynamisk!$F$40,#N/A))))-V185</f>
        <v>7.5747156782248481</v>
      </c>
      <c r="X185" s="22" t="e">
        <f>(IF(AND(Q185&gt;=Dynamisk!$F$40,Q185&lt;=Dynamisk!$F$39),Q185,(IF(Q185&gt;Dynamisk!$F$39,Dynamisk!$F$39,#N/A))))-W185-V185</f>
        <v>#N/A</v>
      </c>
      <c r="Y185" s="23" t="e">
        <f>(IF(AND(Q185&gt;=Dynamisk!$F$39,Q185&lt;=Dynamisk!$F$38),Q185,(IF(Q185&gt;Dynamisk!$F$38,Dynamisk!$F$38,#N/A))))-W185-V185-X185</f>
        <v>#N/A</v>
      </c>
      <c r="Z185">
        <f>IF(OR(Data_sæsontarif!D185=Dynamisk!$E$76,Data_sæsontarif!D185=Dynamisk!$E$77,Data_sæsontarif!D185=Dynamisk!$E$78,Data_sæsontarif!D185=Dynamisk!$E$79),Data_sæsontarif!M185,#N/A)</f>
        <v>48.031473657343533</v>
      </c>
      <c r="AA185" t="e">
        <f>IF(OR(Data_sæsontarif!D185=Dynamisk!$E$72,Data_sæsontarif!D185=Dynamisk!$E$73,Data_sæsontarif!D185=Dynamisk!$E$74,Data_sæsontarif!D185=Dynamisk!$E$75),Data_sæsontarif!M185,#N/A)</f>
        <v>#N/A</v>
      </c>
      <c r="AB185" t="e">
        <f>IF(OR(Data_sæsontarif!D185=Dynamisk!$E$68,Data_sæsontarif!D185=Dynamisk!$E$69,Data_sæsontarif!D185=Dynamisk!$E$70,Data_sæsontarif!D185=Dynamisk!$E$71),Data_sæsontarif!M185,#N/A)</f>
        <v>#N/A</v>
      </c>
    </row>
    <row r="186" spans="1:28" x14ac:dyDescent="0.15">
      <c r="A186">
        <v>180</v>
      </c>
      <c r="B186">
        <v>180</v>
      </c>
      <c r="C186" t="s">
        <v>235</v>
      </c>
      <c r="D186" t="str">
        <f t="shared" si="17"/>
        <v>06</v>
      </c>
      <c r="E186" s="1">
        <v>15.72083333333333</v>
      </c>
      <c r="F186" s="2">
        <f t="shared" si="12"/>
        <v>1.2791666666666703</v>
      </c>
      <c r="G186" s="1">
        <f>Dynamisk!$C$14</f>
        <v>27.397260273972602</v>
      </c>
      <c r="H186" s="1">
        <f t="shared" si="13"/>
        <v>1.1415525114155252</v>
      </c>
      <c r="I186" s="2">
        <f>Dynamisk!$C$15</f>
        <v>34.246575342465754</v>
      </c>
      <c r="J186" s="2">
        <f>F186/$F$4*Dynamisk!$C$16</f>
        <v>15.412903914099461</v>
      </c>
      <c r="K186" s="2">
        <f t="shared" si="14"/>
        <v>0.64220432975414421</v>
      </c>
      <c r="L186" s="2">
        <f>F186/$F$4*Dynamisk!$C$17</f>
        <v>19.266129892624328</v>
      </c>
      <c r="M186" s="2">
        <f>(F186/$F$4)*Dynamisk!$C$16+G186</f>
        <v>42.810164188072065</v>
      </c>
      <c r="N186" s="2">
        <f>Dynamisk!$C$20/365</f>
        <v>34.246575342465754</v>
      </c>
      <c r="O186" s="2">
        <f t="shared" si="15"/>
        <v>1.4269406392694064</v>
      </c>
      <c r="P186" s="2">
        <f>(F186/$F$4)*Dynamisk!$C$16+G186</f>
        <v>42.810164188072065</v>
      </c>
      <c r="Q186" s="2">
        <f t="shared" si="16"/>
        <v>77.056739530537811</v>
      </c>
      <c r="R186" s="17">
        <f>IF(P186&lt;=Dynamisk!$F$51,Data_kronologisk!P186,#N/A)</f>
        <v>42.810164188072065</v>
      </c>
      <c r="S186" s="22" t="e">
        <f>IF(AND(P186&gt;=Dynamisk!$F$51,P186&lt;=Dynamisk!$F$50),P186,#N/A)</f>
        <v>#N/A</v>
      </c>
      <c r="T186" s="22" t="e">
        <f>IF(AND(P186&gt;=Dynamisk!$F$50,P186&lt;=Dynamisk!$F$49),P186,#N/A)</f>
        <v>#N/A</v>
      </c>
      <c r="U186" s="23" t="e">
        <f>IF(P186&gt;=Dynamisk!$F$49,P186,#N/A)</f>
        <v>#N/A</v>
      </c>
      <c r="V186" s="17">
        <f>IF(Q186&gt;=Dynamisk!$F$41,Dynamisk!$F$41,Q186)</f>
        <v>74.703333321584452</v>
      </c>
      <c r="W186" s="22">
        <f>(IF(AND(Q186&gt;=Dynamisk!$F$41,Q186&lt;=Dynamisk!$F$40),Q186,(IF(Q186&gt;Dynamisk!$F$40,Dynamisk!$F$40,#N/A))))-V186</f>
        <v>2.3534062089533592</v>
      </c>
      <c r="X186" s="22" t="e">
        <f>(IF(AND(Q186&gt;=Dynamisk!$F$40,Q186&lt;=Dynamisk!$F$39),Q186,(IF(Q186&gt;Dynamisk!$F$39,Dynamisk!$F$39,#N/A))))-W186-V186</f>
        <v>#N/A</v>
      </c>
      <c r="Y186" s="23" t="e">
        <f>(IF(AND(Q186&gt;=Dynamisk!$F$39,Q186&lt;=Dynamisk!$F$38),Q186,(IF(Q186&gt;Dynamisk!$F$38,Dynamisk!$F$38,#N/A))))-W186-V186-X186</f>
        <v>#N/A</v>
      </c>
      <c r="Z186">
        <f>IF(OR(Data_sæsontarif!D186=Dynamisk!$E$76,Data_sæsontarif!D186=Dynamisk!$E$77,Data_sæsontarif!D186=Dynamisk!$E$78,Data_sæsontarif!D186=Dynamisk!$E$79),Data_sæsontarif!M186,#N/A)</f>
        <v>42.810164188072065</v>
      </c>
      <c r="AA186" t="e">
        <f>IF(OR(Data_sæsontarif!D186=Dynamisk!$E$72,Data_sæsontarif!D186=Dynamisk!$E$73,Data_sæsontarif!D186=Dynamisk!$E$74,Data_sæsontarif!D186=Dynamisk!$E$75),Data_sæsontarif!M186,#N/A)</f>
        <v>#N/A</v>
      </c>
      <c r="AB186" t="e">
        <f>IF(OR(Data_sæsontarif!D186=Dynamisk!$E$68,Data_sæsontarif!D186=Dynamisk!$E$69,Data_sæsontarif!D186=Dynamisk!$E$70,Data_sæsontarif!D186=Dynamisk!$E$71),Data_sæsontarif!M186,#N/A)</f>
        <v>#N/A</v>
      </c>
    </row>
    <row r="187" spans="1:28" x14ac:dyDescent="0.15">
      <c r="A187">
        <v>181</v>
      </c>
      <c r="B187">
        <v>181</v>
      </c>
      <c r="C187" t="s">
        <v>236</v>
      </c>
      <c r="D187" t="str">
        <f t="shared" si="17"/>
        <v>06</v>
      </c>
      <c r="E187" s="1">
        <v>17.420833333333331</v>
      </c>
      <c r="F187" s="2">
        <f t="shared" si="12"/>
        <v>0</v>
      </c>
      <c r="G187" s="1">
        <f>Dynamisk!$C$14</f>
        <v>27.397260273972602</v>
      </c>
      <c r="H187" s="1">
        <f t="shared" si="13"/>
        <v>1.1415525114155252</v>
      </c>
      <c r="I187" s="2">
        <f>Dynamisk!$C$15</f>
        <v>34.246575342465754</v>
      </c>
      <c r="J187" s="2">
        <f>F187/$F$4*Dynamisk!$C$16</f>
        <v>0</v>
      </c>
      <c r="K187" s="2">
        <f t="shared" si="14"/>
        <v>0</v>
      </c>
      <c r="L187" s="2">
        <f>F187/$F$4*Dynamisk!$C$17</f>
        <v>0</v>
      </c>
      <c r="M187" s="2">
        <f>(F187/$F$4)*Dynamisk!$C$16+G187</f>
        <v>27.397260273972602</v>
      </c>
      <c r="N187" s="2">
        <f>Dynamisk!$C$20/365</f>
        <v>34.246575342465754</v>
      </c>
      <c r="O187" s="2">
        <f t="shared" si="15"/>
        <v>1.4269406392694064</v>
      </c>
      <c r="P187" s="2">
        <f>(F187/$F$4)*Dynamisk!$C$16+G187</f>
        <v>27.397260273972602</v>
      </c>
      <c r="Q187" s="2">
        <f t="shared" si="16"/>
        <v>61.643835616438352</v>
      </c>
      <c r="R187" s="17">
        <f>IF(P187&lt;=Dynamisk!$F$51,Data_kronologisk!P187,#N/A)</f>
        <v>27.397260273972602</v>
      </c>
      <c r="S187" s="22" t="e">
        <f>IF(AND(P187&gt;=Dynamisk!$F$51,P187&lt;=Dynamisk!$F$50),P187,#N/A)</f>
        <v>#N/A</v>
      </c>
      <c r="T187" s="22" t="e">
        <f>IF(AND(P187&gt;=Dynamisk!$F$50,P187&lt;=Dynamisk!$F$49),P187,#N/A)</f>
        <v>#N/A</v>
      </c>
      <c r="U187" s="23" t="e">
        <f>IF(P187&gt;=Dynamisk!$F$49,P187,#N/A)</f>
        <v>#N/A</v>
      </c>
      <c r="V187" s="17">
        <f>IF(Q187&gt;=Dynamisk!$F$41,Dynamisk!$F$41,Q187)</f>
        <v>61.643835616438352</v>
      </c>
      <c r="W187" s="22" t="e">
        <f>(IF(AND(Q187&gt;=Dynamisk!$F$41,Q187&lt;=Dynamisk!$F$40),Q187,(IF(Q187&gt;Dynamisk!$F$40,Dynamisk!$F$40,#N/A))))-V187</f>
        <v>#N/A</v>
      </c>
      <c r="X187" s="22" t="e">
        <f>(IF(AND(Q187&gt;=Dynamisk!$F$40,Q187&lt;=Dynamisk!$F$39),Q187,(IF(Q187&gt;Dynamisk!$F$39,Dynamisk!$F$39,#N/A))))-W187-V187</f>
        <v>#N/A</v>
      </c>
      <c r="Y187" s="23" t="e">
        <f>(IF(AND(Q187&gt;=Dynamisk!$F$39,Q187&lt;=Dynamisk!$F$38),Q187,(IF(Q187&gt;Dynamisk!$F$38,Dynamisk!$F$38,#N/A))))-W187-V187-X187</f>
        <v>#N/A</v>
      </c>
      <c r="Z187">
        <f>IF(OR(Data_sæsontarif!D187=Dynamisk!$E$76,Data_sæsontarif!D187=Dynamisk!$E$77,Data_sæsontarif!D187=Dynamisk!$E$78,Data_sæsontarif!D187=Dynamisk!$E$79),Data_sæsontarif!M187,#N/A)</f>
        <v>27.397260273972602</v>
      </c>
      <c r="AA187" t="e">
        <f>IF(OR(Data_sæsontarif!D187=Dynamisk!$E$72,Data_sæsontarif!D187=Dynamisk!$E$73,Data_sæsontarif!D187=Dynamisk!$E$74,Data_sæsontarif!D187=Dynamisk!$E$75),Data_sæsontarif!M187,#N/A)</f>
        <v>#N/A</v>
      </c>
      <c r="AB187" t="e">
        <f>IF(OR(Data_sæsontarif!D187=Dynamisk!$E$68,Data_sæsontarif!D187=Dynamisk!$E$69,Data_sæsontarif!D187=Dynamisk!$E$70,Data_sæsontarif!D187=Dynamisk!$E$71),Data_sæsontarif!M187,#N/A)</f>
        <v>#N/A</v>
      </c>
    </row>
    <row r="188" spans="1:28" x14ac:dyDescent="0.15">
      <c r="A188">
        <v>182</v>
      </c>
      <c r="B188">
        <v>182</v>
      </c>
      <c r="C188" t="s">
        <v>237</v>
      </c>
      <c r="D188" t="str">
        <f t="shared" si="17"/>
        <v>07</v>
      </c>
      <c r="E188" s="1">
        <v>21.029166666666672</v>
      </c>
      <c r="F188" s="2">
        <f t="shared" si="12"/>
        <v>0</v>
      </c>
      <c r="G188" s="1">
        <f>Dynamisk!$C$14</f>
        <v>27.397260273972602</v>
      </c>
      <c r="H188" s="1">
        <f t="shared" si="13"/>
        <v>1.1415525114155252</v>
      </c>
      <c r="I188" s="2">
        <f>Dynamisk!$C$15</f>
        <v>34.246575342465754</v>
      </c>
      <c r="J188" s="2">
        <f>F188/$F$4*Dynamisk!$C$16</f>
        <v>0</v>
      </c>
      <c r="K188" s="2">
        <f t="shared" si="14"/>
        <v>0</v>
      </c>
      <c r="L188" s="2">
        <f>F188/$F$4*Dynamisk!$C$17</f>
        <v>0</v>
      </c>
      <c r="M188" s="2">
        <f>(F188/$F$4)*Dynamisk!$C$16+G188</f>
        <v>27.397260273972602</v>
      </c>
      <c r="N188" s="2">
        <f>Dynamisk!$C$20/365</f>
        <v>34.246575342465754</v>
      </c>
      <c r="O188" s="2">
        <f t="shared" si="15"/>
        <v>1.4269406392694064</v>
      </c>
      <c r="P188" s="2">
        <f>(F188/$F$4)*Dynamisk!$C$16+G188</f>
        <v>27.397260273972602</v>
      </c>
      <c r="Q188" s="2">
        <f t="shared" si="16"/>
        <v>61.643835616438352</v>
      </c>
      <c r="R188" s="17">
        <f>IF(P188&lt;=Dynamisk!$F$51,Data_kronologisk!P188,#N/A)</f>
        <v>27.397260273972602</v>
      </c>
      <c r="S188" s="22" t="e">
        <f>IF(AND(P188&gt;=Dynamisk!$F$51,P188&lt;=Dynamisk!$F$50),P188,#N/A)</f>
        <v>#N/A</v>
      </c>
      <c r="T188" s="22" t="e">
        <f>IF(AND(P188&gt;=Dynamisk!$F$50,P188&lt;=Dynamisk!$F$49),P188,#N/A)</f>
        <v>#N/A</v>
      </c>
      <c r="U188" s="23" t="e">
        <f>IF(P188&gt;=Dynamisk!$F$49,P188,#N/A)</f>
        <v>#N/A</v>
      </c>
      <c r="V188" s="17">
        <f>IF(Q188&gt;=Dynamisk!$F$41,Dynamisk!$F$41,Q188)</f>
        <v>61.643835616438352</v>
      </c>
      <c r="W188" s="22" t="e">
        <f>(IF(AND(Q188&gt;=Dynamisk!$F$41,Q188&lt;=Dynamisk!$F$40),Q188,(IF(Q188&gt;Dynamisk!$F$40,Dynamisk!$F$40,#N/A))))-V188</f>
        <v>#N/A</v>
      </c>
      <c r="X188" s="22" t="e">
        <f>(IF(AND(Q188&gt;=Dynamisk!$F$40,Q188&lt;=Dynamisk!$F$39),Q188,(IF(Q188&gt;Dynamisk!$F$39,Dynamisk!$F$39,#N/A))))-W188-V188</f>
        <v>#N/A</v>
      </c>
      <c r="Y188" s="23" t="e">
        <f>(IF(AND(Q188&gt;=Dynamisk!$F$39,Q188&lt;=Dynamisk!$F$38),Q188,(IF(Q188&gt;Dynamisk!$F$38,Dynamisk!$F$38,#N/A))))-W188-V188-X188</f>
        <v>#N/A</v>
      </c>
      <c r="Z188">
        <f>IF(OR(Data_sæsontarif!D188=Dynamisk!$E$76,Data_sæsontarif!D188=Dynamisk!$E$77,Data_sæsontarif!D188=Dynamisk!$E$78,Data_sæsontarif!D188=Dynamisk!$E$79),Data_sæsontarif!M188,#N/A)</f>
        <v>27.397260273972602</v>
      </c>
      <c r="AA188" t="e">
        <f>IF(OR(Data_sæsontarif!D188=Dynamisk!$E$72,Data_sæsontarif!D188=Dynamisk!$E$73,Data_sæsontarif!D188=Dynamisk!$E$74,Data_sæsontarif!D188=Dynamisk!$E$75),Data_sæsontarif!M188,#N/A)</f>
        <v>#N/A</v>
      </c>
      <c r="AB188" t="e">
        <f>IF(OR(Data_sæsontarif!D188=Dynamisk!$E$68,Data_sæsontarif!D188=Dynamisk!$E$69,Data_sæsontarif!D188=Dynamisk!$E$70,Data_sæsontarif!D188=Dynamisk!$E$71),Data_sæsontarif!M188,#N/A)</f>
        <v>#N/A</v>
      </c>
    </row>
    <row r="189" spans="1:28" x14ac:dyDescent="0.15">
      <c r="A189">
        <v>183</v>
      </c>
      <c r="B189">
        <v>183</v>
      </c>
      <c r="C189" t="s">
        <v>238</v>
      </c>
      <c r="D189" t="str">
        <f t="shared" si="17"/>
        <v>07</v>
      </c>
      <c r="E189" s="1">
        <v>20.3</v>
      </c>
      <c r="F189" s="2">
        <f t="shared" si="12"/>
        <v>0</v>
      </c>
      <c r="G189" s="1">
        <f>Dynamisk!$C$14</f>
        <v>27.397260273972602</v>
      </c>
      <c r="H189" s="1">
        <f t="shared" si="13"/>
        <v>1.1415525114155252</v>
      </c>
      <c r="I189" s="2">
        <f>Dynamisk!$C$15</f>
        <v>34.246575342465754</v>
      </c>
      <c r="J189" s="2">
        <f>F189/$F$4*Dynamisk!$C$16</f>
        <v>0</v>
      </c>
      <c r="K189" s="2">
        <f t="shared" si="14"/>
        <v>0</v>
      </c>
      <c r="L189" s="2">
        <f>F189/$F$4*Dynamisk!$C$17</f>
        <v>0</v>
      </c>
      <c r="M189" s="2">
        <f>(F189/$F$4)*Dynamisk!$C$16+G189</f>
        <v>27.397260273972602</v>
      </c>
      <c r="N189" s="2">
        <f>Dynamisk!$C$20/365</f>
        <v>34.246575342465754</v>
      </c>
      <c r="O189" s="2">
        <f t="shared" si="15"/>
        <v>1.4269406392694064</v>
      </c>
      <c r="P189" s="2">
        <f>(F189/$F$4)*Dynamisk!$C$16+G189</f>
        <v>27.397260273972602</v>
      </c>
      <c r="Q189" s="2">
        <f t="shared" si="16"/>
        <v>61.643835616438352</v>
      </c>
      <c r="R189" s="17">
        <f>IF(P189&lt;=Dynamisk!$F$51,Data_kronologisk!P189,#N/A)</f>
        <v>27.397260273972602</v>
      </c>
      <c r="S189" s="22" t="e">
        <f>IF(AND(P189&gt;=Dynamisk!$F$51,P189&lt;=Dynamisk!$F$50),P189,#N/A)</f>
        <v>#N/A</v>
      </c>
      <c r="T189" s="22" t="e">
        <f>IF(AND(P189&gt;=Dynamisk!$F$50,P189&lt;=Dynamisk!$F$49),P189,#N/A)</f>
        <v>#N/A</v>
      </c>
      <c r="U189" s="23" t="e">
        <f>IF(P189&gt;=Dynamisk!$F$49,P189,#N/A)</f>
        <v>#N/A</v>
      </c>
      <c r="V189" s="17">
        <f>IF(Q189&gt;=Dynamisk!$F$41,Dynamisk!$F$41,Q189)</f>
        <v>61.643835616438352</v>
      </c>
      <c r="W189" s="22" t="e">
        <f>(IF(AND(Q189&gt;=Dynamisk!$F$41,Q189&lt;=Dynamisk!$F$40),Q189,(IF(Q189&gt;Dynamisk!$F$40,Dynamisk!$F$40,#N/A))))-V189</f>
        <v>#N/A</v>
      </c>
      <c r="X189" s="22" t="e">
        <f>(IF(AND(Q189&gt;=Dynamisk!$F$40,Q189&lt;=Dynamisk!$F$39),Q189,(IF(Q189&gt;Dynamisk!$F$39,Dynamisk!$F$39,#N/A))))-W189-V189</f>
        <v>#N/A</v>
      </c>
      <c r="Y189" s="23" t="e">
        <f>(IF(AND(Q189&gt;=Dynamisk!$F$39,Q189&lt;=Dynamisk!$F$38),Q189,(IF(Q189&gt;Dynamisk!$F$38,Dynamisk!$F$38,#N/A))))-W189-V189-X189</f>
        <v>#N/A</v>
      </c>
      <c r="Z189">
        <f>IF(OR(Data_sæsontarif!D189=Dynamisk!$E$76,Data_sæsontarif!D189=Dynamisk!$E$77,Data_sæsontarif!D189=Dynamisk!$E$78,Data_sæsontarif!D189=Dynamisk!$E$79),Data_sæsontarif!M189,#N/A)</f>
        <v>27.397260273972602</v>
      </c>
      <c r="AA189" t="e">
        <f>IF(OR(Data_sæsontarif!D189=Dynamisk!$E$72,Data_sæsontarif!D189=Dynamisk!$E$73,Data_sæsontarif!D189=Dynamisk!$E$74,Data_sæsontarif!D189=Dynamisk!$E$75),Data_sæsontarif!M189,#N/A)</f>
        <v>#N/A</v>
      </c>
      <c r="AB189" t="e">
        <f>IF(OR(Data_sæsontarif!D189=Dynamisk!$E$68,Data_sæsontarif!D189=Dynamisk!$E$69,Data_sæsontarif!D189=Dynamisk!$E$70,Data_sæsontarif!D189=Dynamisk!$E$71),Data_sæsontarif!M189,#N/A)</f>
        <v>#N/A</v>
      </c>
    </row>
    <row r="190" spans="1:28" x14ac:dyDescent="0.15">
      <c r="A190">
        <v>184</v>
      </c>
      <c r="B190">
        <v>184</v>
      </c>
      <c r="C190" t="s">
        <v>239</v>
      </c>
      <c r="D190" t="str">
        <f t="shared" si="17"/>
        <v>07</v>
      </c>
      <c r="E190" s="1">
        <v>21.412499999999998</v>
      </c>
      <c r="F190" s="2">
        <f t="shared" si="12"/>
        <v>0</v>
      </c>
      <c r="G190" s="1">
        <f>Dynamisk!$C$14</f>
        <v>27.397260273972602</v>
      </c>
      <c r="H190" s="1">
        <f t="shared" si="13"/>
        <v>1.1415525114155252</v>
      </c>
      <c r="I190" s="2">
        <f>Dynamisk!$C$15</f>
        <v>34.246575342465754</v>
      </c>
      <c r="J190" s="2">
        <f>F190/$F$4*Dynamisk!$C$16</f>
        <v>0</v>
      </c>
      <c r="K190" s="2">
        <f t="shared" si="14"/>
        <v>0</v>
      </c>
      <c r="L190" s="2">
        <f>F190/$F$4*Dynamisk!$C$17</f>
        <v>0</v>
      </c>
      <c r="M190" s="2">
        <f>(F190/$F$4)*Dynamisk!$C$16+G190</f>
        <v>27.397260273972602</v>
      </c>
      <c r="N190" s="2">
        <f>Dynamisk!$C$20/365</f>
        <v>34.246575342465754</v>
      </c>
      <c r="O190" s="2">
        <f t="shared" si="15"/>
        <v>1.4269406392694064</v>
      </c>
      <c r="P190" s="2">
        <f>(F190/$F$4)*Dynamisk!$C$16+G190</f>
        <v>27.397260273972602</v>
      </c>
      <c r="Q190" s="2">
        <f t="shared" si="16"/>
        <v>61.643835616438352</v>
      </c>
      <c r="R190" s="17">
        <f>IF(P190&lt;=Dynamisk!$F$51,Data_kronologisk!P190,#N/A)</f>
        <v>27.397260273972602</v>
      </c>
      <c r="S190" s="22" t="e">
        <f>IF(AND(P190&gt;=Dynamisk!$F$51,P190&lt;=Dynamisk!$F$50),P190,#N/A)</f>
        <v>#N/A</v>
      </c>
      <c r="T190" s="22" t="e">
        <f>IF(AND(P190&gt;=Dynamisk!$F$50,P190&lt;=Dynamisk!$F$49),P190,#N/A)</f>
        <v>#N/A</v>
      </c>
      <c r="U190" s="23" t="e">
        <f>IF(P190&gt;=Dynamisk!$F$49,P190,#N/A)</f>
        <v>#N/A</v>
      </c>
      <c r="V190" s="17">
        <f>IF(Q190&gt;=Dynamisk!$F$41,Dynamisk!$F$41,Q190)</f>
        <v>61.643835616438352</v>
      </c>
      <c r="W190" s="22" t="e">
        <f>(IF(AND(Q190&gt;=Dynamisk!$F$41,Q190&lt;=Dynamisk!$F$40),Q190,(IF(Q190&gt;Dynamisk!$F$40,Dynamisk!$F$40,#N/A))))-V190</f>
        <v>#N/A</v>
      </c>
      <c r="X190" s="22" t="e">
        <f>(IF(AND(Q190&gt;=Dynamisk!$F$40,Q190&lt;=Dynamisk!$F$39),Q190,(IF(Q190&gt;Dynamisk!$F$39,Dynamisk!$F$39,#N/A))))-W190-V190</f>
        <v>#N/A</v>
      </c>
      <c r="Y190" s="23" t="e">
        <f>(IF(AND(Q190&gt;=Dynamisk!$F$39,Q190&lt;=Dynamisk!$F$38),Q190,(IF(Q190&gt;Dynamisk!$F$38,Dynamisk!$F$38,#N/A))))-W190-V190-X190</f>
        <v>#N/A</v>
      </c>
      <c r="Z190">
        <f>IF(OR(Data_sæsontarif!D190=Dynamisk!$E$76,Data_sæsontarif!D190=Dynamisk!$E$77,Data_sæsontarif!D190=Dynamisk!$E$78,Data_sæsontarif!D190=Dynamisk!$E$79),Data_sæsontarif!M190,#N/A)</f>
        <v>27.397260273972602</v>
      </c>
      <c r="AA190" t="e">
        <f>IF(OR(Data_sæsontarif!D190=Dynamisk!$E$72,Data_sæsontarif!D190=Dynamisk!$E$73,Data_sæsontarif!D190=Dynamisk!$E$74,Data_sæsontarif!D190=Dynamisk!$E$75),Data_sæsontarif!M190,#N/A)</f>
        <v>#N/A</v>
      </c>
      <c r="AB190" t="e">
        <f>IF(OR(Data_sæsontarif!D190=Dynamisk!$E$68,Data_sæsontarif!D190=Dynamisk!$E$69,Data_sæsontarif!D190=Dynamisk!$E$70,Data_sæsontarif!D190=Dynamisk!$E$71),Data_sæsontarif!M190,#N/A)</f>
        <v>#N/A</v>
      </c>
    </row>
    <row r="191" spans="1:28" x14ac:dyDescent="0.15">
      <c r="A191">
        <v>185</v>
      </c>
      <c r="B191">
        <v>185</v>
      </c>
      <c r="C191" t="s">
        <v>240</v>
      </c>
      <c r="D191" t="str">
        <f t="shared" si="17"/>
        <v>07</v>
      </c>
      <c r="E191" s="1">
        <v>21.745833333333326</v>
      </c>
      <c r="F191" s="2">
        <f t="shared" si="12"/>
        <v>0</v>
      </c>
      <c r="G191" s="1">
        <f>Dynamisk!$C$14</f>
        <v>27.397260273972602</v>
      </c>
      <c r="H191" s="1">
        <f t="shared" si="13"/>
        <v>1.1415525114155252</v>
      </c>
      <c r="I191" s="2">
        <f>Dynamisk!$C$15</f>
        <v>34.246575342465754</v>
      </c>
      <c r="J191" s="2">
        <f>F191/$F$4*Dynamisk!$C$16</f>
        <v>0</v>
      </c>
      <c r="K191" s="2">
        <f t="shared" si="14"/>
        <v>0</v>
      </c>
      <c r="L191" s="2">
        <f>F191/$F$4*Dynamisk!$C$17</f>
        <v>0</v>
      </c>
      <c r="M191" s="2">
        <f>(F191/$F$4)*Dynamisk!$C$16+G191</f>
        <v>27.397260273972602</v>
      </c>
      <c r="N191" s="2">
        <f>Dynamisk!$C$20/365</f>
        <v>34.246575342465754</v>
      </c>
      <c r="O191" s="2">
        <f t="shared" si="15"/>
        <v>1.4269406392694064</v>
      </c>
      <c r="P191" s="2">
        <f>(F191/$F$4)*Dynamisk!$C$16+G191</f>
        <v>27.397260273972602</v>
      </c>
      <c r="Q191" s="2">
        <f t="shared" si="16"/>
        <v>61.643835616438352</v>
      </c>
      <c r="R191" s="17">
        <f>IF(P191&lt;=Dynamisk!$F$51,Data_kronologisk!P191,#N/A)</f>
        <v>27.397260273972602</v>
      </c>
      <c r="S191" s="22" t="e">
        <f>IF(AND(P191&gt;=Dynamisk!$F$51,P191&lt;=Dynamisk!$F$50),P191,#N/A)</f>
        <v>#N/A</v>
      </c>
      <c r="T191" s="22" t="e">
        <f>IF(AND(P191&gt;=Dynamisk!$F$50,P191&lt;=Dynamisk!$F$49),P191,#N/A)</f>
        <v>#N/A</v>
      </c>
      <c r="U191" s="23" t="e">
        <f>IF(P191&gt;=Dynamisk!$F$49,P191,#N/A)</f>
        <v>#N/A</v>
      </c>
      <c r="V191" s="17">
        <f>IF(Q191&gt;=Dynamisk!$F$41,Dynamisk!$F$41,Q191)</f>
        <v>61.643835616438352</v>
      </c>
      <c r="W191" s="22" t="e">
        <f>(IF(AND(Q191&gt;=Dynamisk!$F$41,Q191&lt;=Dynamisk!$F$40),Q191,(IF(Q191&gt;Dynamisk!$F$40,Dynamisk!$F$40,#N/A))))-V191</f>
        <v>#N/A</v>
      </c>
      <c r="X191" s="22" t="e">
        <f>(IF(AND(Q191&gt;=Dynamisk!$F$40,Q191&lt;=Dynamisk!$F$39),Q191,(IF(Q191&gt;Dynamisk!$F$39,Dynamisk!$F$39,#N/A))))-W191-V191</f>
        <v>#N/A</v>
      </c>
      <c r="Y191" s="23" t="e">
        <f>(IF(AND(Q191&gt;=Dynamisk!$F$39,Q191&lt;=Dynamisk!$F$38),Q191,(IF(Q191&gt;Dynamisk!$F$38,Dynamisk!$F$38,#N/A))))-W191-V191-X191</f>
        <v>#N/A</v>
      </c>
      <c r="Z191">
        <f>IF(OR(Data_sæsontarif!D191=Dynamisk!$E$76,Data_sæsontarif!D191=Dynamisk!$E$77,Data_sæsontarif!D191=Dynamisk!$E$78,Data_sæsontarif!D191=Dynamisk!$E$79),Data_sæsontarif!M191,#N/A)</f>
        <v>27.397260273972602</v>
      </c>
      <c r="AA191" t="e">
        <f>IF(OR(Data_sæsontarif!D191=Dynamisk!$E$72,Data_sæsontarif!D191=Dynamisk!$E$73,Data_sæsontarif!D191=Dynamisk!$E$74,Data_sæsontarif!D191=Dynamisk!$E$75),Data_sæsontarif!M191,#N/A)</f>
        <v>#N/A</v>
      </c>
      <c r="AB191" t="e">
        <f>IF(OR(Data_sæsontarif!D191=Dynamisk!$E$68,Data_sæsontarif!D191=Dynamisk!$E$69,Data_sæsontarif!D191=Dynamisk!$E$70,Data_sæsontarif!D191=Dynamisk!$E$71),Data_sæsontarif!M191,#N/A)</f>
        <v>#N/A</v>
      </c>
    </row>
    <row r="192" spans="1:28" x14ac:dyDescent="0.15">
      <c r="A192">
        <v>186</v>
      </c>
      <c r="B192">
        <v>186</v>
      </c>
      <c r="C192" t="s">
        <v>241</v>
      </c>
      <c r="D192" t="str">
        <f t="shared" si="17"/>
        <v>07</v>
      </c>
      <c r="E192" s="1">
        <v>19.112500000000001</v>
      </c>
      <c r="F192" s="2">
        <f t="shared" si="12"/>
        <v>0</v>
      </c>
      <c r="G192" s="1">
        <f>Dynamisk!$C$14</f>
        <v>27.397260273972602</v>
      </c>
      <c r="H192" s="1">
        <f t="shared" si="13"/>
        <v>1.1415525114155252</v>
      </c>
      <c r="I192" s="2">
        <f>Dynamisk!$C$15</f>
        <v>34.246575342465754</v>
      </c>
      <c r="J192" s="2">
        <f>F192/$F$4*Dynamisk!$C$16</f>
        <v>0</v>
      </c>
      <c r="K192" s="2">
        <f t="shared" si="14"/>
        <v>0</v>
      </c>
      <c r="L192" s="2">
        <f>F192/$F$4*Dynamisk!$C$17</f>
        <v>0</v>
      </c>
      <c r="M192" s="2">
        <f>(F192/$F$4)*Dynamisk!$C$16+G192</f>
        <v>27.397260273972602</v>
      </c>
      <c r="N192" s="2">
        <f>Dynamisk!$C$20/365</f>
        <v>34.246575342465754</v>
      </c>
      <c r="O192" s="2">
        <f t="shared" si="15"/>
        <v>1.4269406392694064</v>
      </c>
      <c r="P192" s="2">
        <f>(F192/$F$4)*Dynamisk!$C$16+G192</f>
        <v>27.397260273972602</v>
      </c>
      <c r="Q192" s="2">
        <f t="shared" si="16"/>
        <v>61.643835616438352</v>
      </c>
      <c r="R192" s="17">
        <f>IF(P192&lt;=Dynamisk!$F$51,Data_kronologisk!P192,#N/A)</f>
        <v>27.397260273972602</v>
      </c>
      <c r="S192" s="22" t="e">
        <f>IF(AND(P192&gt;=Dynamisk!$F$51,P192&lt;=Dynamisk!$F$50),P192,#N/A)</f>
        <v>#N/A</v>
      </c>
      <c r="T192" s="22" t="e">
        <f>IF(AND(P192&gt;=Dynamisk!$F$50,P192&lt;=Dynamisk!$F$49),P192,#N/A)</f>
        <v>#N/A</v>
      </c>
      <c r="U192" s="23" t="e">
        <f>IF(P192&gt;=Dynamisk!$F$49,P192,#N/A)</f>
        <v>#N/A</v>
      </c>
      <c r="V192" s="17">
        <f>IF(Q192&gt;=Dynamisk!$F$41,Dynamisk!$F$41,Q192)</f>
        <v>61.643835616438352</v>
      </c>
      <c r="W192" s="22" t="e">
        <f>(IF(AND(Q192&gt;=Dynamisk!$F$41,Q192&lt;=Dynamisk!$F$40),Q192,(IF(Q192&gt;Dynamisk!$F$40,Dynamisk!$F$40,#N/A))))-V192</f>
        <v>#N/A</v>
      </c>
      <c r="X192" s="22" t="e">
        <f>(IF(AND(Q192&gt;=Dynamisk!$F$40,Q192&lt;=Dynamisk!$F$39),Q192,(IF(Q192&gt;Dynamisk!$F$39,Dynamisk!$F$39,#N/A))))-W192-V192</f>
        <v>#N/A</v>
      </c>
      <c r="Y192" s="23" t="e">
        <f>(IF(AND(Q192&gt;=Dynamisk!$F$39,Q192&lt;=Dynamisk!$F$38),Q192,(IF(Q192&gt;Dynamisk!$F$38,Dynamisk!$F$38,#N/A))))-W192-V192-X192</f>
        <v>#N/A</v>
      </c>
      <c r="Z192">
        <f>IF(OR(Data_sæsontarif!D192=Dynamisk!$E$76,Data_sæsontarif!D192=Dynamisk!$E$77,Data_sæsontarif!D192=Dynamisk!$E$78,Data_sæsontarif!D192=Dynamisk!$E$79),Data_sæsontarif!M192,#N/A)</f>
        <v>27.397260273972602</v>
      </c>
      <c r="AA192" t="e">
        <f>IF(OR(Data_sæsontarif!D192=Dynamisk!$E$72,Data_sæsontarif!D192=Dynamisk!$E$73,Data_sæsontarif!D192=Dynamisk!$E$74,Data_sæsontarif!D192=Dynamisk!$E$75),Data_sæsontarif!M192,#N/A)</f>
        <v>#N/A</v>
      </c>
      <c r="AB192" t="e">
        <f>IF(OR(Data_sæsontarif!D192=Dynamisk!$E$68,Data_sæsontarif!D192=Dynamisk!$E$69,Data_sæsontarif!D192=Dynamisk!$E$70,Data_sæsontarif!D192=Dynamisk!$E$71),Data_sæsontarif!M192,#N/A)</f>
        <v>#N/A</v>
      </c>
    </row>
    <row r="193" spans="1:28" x14ac:dyDescent="0.15">
      <c r="A193">
        <v>187</v>
      </c>
      <c r="B193">
        <v>187</v>
      </c>
      <c r="C193" t="s">
        <v>242</v>
      </c>
      <c r="D193" t="str">
        <f t="shared" si="17"/>
        <v>07</v>
      </c>
      <c r="E193" s="1">
        <v>17.641666666666669</v>
      </c>
      <c r="F193" s="2">
        <f t="shared" si="12"/>
        <v>0</v>
      </c>
      <c r="G193" s="1">
        <f>Dynamisk!$C$14</f>
        <v>27.397260273972602</v>
      </c>
      <c r="H193" s="1">
        <f t="shared" si="13"/>
        <v>1.1415525114155252</v>
      </c>
      <c r="I193" s="2">
        <f>Dynamisk!$C$15</f>
        <v>34.246575342465754</v>
      </c>
      <c r="J193" s="2">
        <f>F193/$F$4*Dynamisk!$C$16</f>
        <v>0</v>
      </c>
      <c r="K193" s="2">
        <f t="shared" si="14"/>
        <v>0</v>
      </c>
      <c r="L193" s="2">
        <f>F193/$F$4*Dynamisk!$C$17</f>
        <v>0</v>
      </c>
      <c r="M193" s="2">
        <f>(F193/$F$4)*Dynamisk!$C$16+G193</f>
        <v>27.397260273972602</v>
      </c>
      <c r="N193" s="2">
        <f>Dynamisk!$C$20/365</f>
        <v>34.246575342465754</v>
      </c>
      <c r="O193" s="2">
        <f t="shared" si="15"/>
        <v>1.4269406392694064</v>
      </c>
      <c r="P193" s="2">
        <f>(F193/$F$4)*Dynamisk!$C$16+G193</f>
        <v>27.397260273972602</v>
      </c>
      <c r="Q193" s="2">
        <f t="shared" si="16"/>
        <v>61.643835616438352</v>
      </c>
      <c r="R193" s="17">
        <f>IF(P193&lt;=Dynamisk!$F$51,Data_kronologisk!P193,#N/A)</f>
        <v>27.397260273972602</v>
      </c>
      <c r="S193" s="22" t="e">
        <f>IF(AND(P193&gt;=Dynamisk!$F$51,P193&lt;=Dynamisk!$F$50),P193,#N/A)</f>
        <v>#N/A</v>
      </c>
      <c r="T193" s="22" t="e">
        <f>IF(AND(P193&gt;=Dynamisk!$F$50,P193&lt;=Dynamisk!$F$49),P193,#N/A)</f>
        <v>#N/A</v>
      </c>
      <c r="U193" s="23" t="e">
        <f>IF(P193&gt;=Dynamisk!$F$49,P193,#N/A)</f>
        <v>#N/A</v>
      </c>
      <c r="V193" s="17">
        <f>IF(Q193&gt;=Dynamisk!$F$41,Dynamisk!$F$41,Q193)</f>
        <v>61.643835616438352</v>
      </c>
      <c r="W193" s="22" t="e">
        <f>(IF(AND(Q193&gt;=Dynamisk!$F$41,Q193&lt;=Dynamisk!$F$40),Q193,(IF(Q193&gt;Dynamisk!$F$40,Dynamisk!$F$40,#N/A))))-V193</f>
        <v>#N/A</v>
      </c>
      <c r="X193" s="22" t="e">
        <f>(IF(AND(Q193&gt;=Dynamisk!$F$40,Q193&lt;=Dynamisk!$F$39),Q193,(IF(Q193&gt;Dynamisk!$F$39,Dynamisk!$F$39,#N/A))))-W193-V193</f>
        <v>#N/A</v>
      </c>
      <c r="Y193" s="23" t="e">
        <f>(IF(AND(Q193&gt;=Dynamisk!$F$39,Q193&lt;=Dynamisk!$F$38),Q193,(IF(Q193&gt;Dynamisk!$F$38,Dynamisk!$F$38,#N/A))))-W193-V193-X193</f>
        <v>#N/A</v>
      </c>
      <c r="Z193">
        <f>IF(OR(Data_sæsontarif!D193=Dynamisk!$E$76,Data_sæsontarif!D193=Dynamisk!$E$77,Data_sæsontarif!D193=Dynamisk!$E$78,Data_sæsontarif!D193=Dynamisk!$E$79),Data_sæsontarif!M193,#N/A)</f>
        <v>27.397260273972602</v>
      </c>
      <c r="AA193" t="e">
        <f>IF(OR(Data_sæsontarif!D193=Dynamisk!$E$72,Data_sæsontarif!D193=Dynamisk!$E$73,Data_sæsontarif!D193=Dynamisk!$E$74,Data_sæsontarif!D193=Dynamisk!$E$75),Data_sæsontarif!M193,#N/A)</f>
        <v>#N/A</v>
      </c>
      <c r="AB193" t="e">
        <f>IF(OR(Data_sæsontarif!D193=Dynamisk!$E$68,Data_sæsontarif!D193=Dynamisk!$E$69,Data_sæsontarif!D193=Dynamisk!$E$70,Data_sæsontarif!D193=Dynamisk!$E$71),Data_sæsontarif!M193,#N/A)</f>
        <v>#N/A</v>
      </c>
    </row>
    <row r="194" spans="1:28" x14ac:dyDescent="0.15">
      <c r="A194">
        <v>188</v>
      </c>
      <c r="B194">
        <v>188</v>
      </c>
      <c r="C194" t="s">
        <v>243</v>
      </c>
      <c r="D194" t="str">
        <f t="shared" si="17"/>
        <v>07</v>
      </c>
      <c r="E194" s="1">
        <v>17.008333333333333</v>
      </c>
      <c r="F194" s="2">
        <f t="shared" si="12"/>
        <v>0</v>
      </c>
      <c r="G194" s="1">
        <f>Dynamisk!$C$14</f>
        <v>27.397260273972602</v>
      </c>
      <c r="H194" s="1">
        <f t="shared" si="13"/>
        <v>1.1415525114155252</v>
      </c>
      <c r="I194" s="2">
        <f>Dynamisk!$C$15</f>
        <v>34.246575342465754</v>
      </c>
      <c r="J194" s="2">
        <f>F194/$F$4*Dynamisk!$C$16</f>
        <v>0</v>
      </c>
      <c r="K194" s="2">
        <f t="shared" si="14"/>
        <v>0</v>
      </c>
      <c r="L194" s="2">
        <f>F194/$F$4*Dynamisk!$C$17</f>
        <v>0</v>
      </c>
      <c r="M194" s="2">
        <f>(F194/$F$4)*Dynamisk!$C$16+G194</f>
        <v>27.397260273972602</v>
      </c>
      <c r="N194" s="2">
        <f>Dynamisk!$C$20/365</f>
        <v>34.246575342465754</v>
      </c>
      <c r="O194" s="2">
        <f t="shared" si="15"/>
        <v>1.4269406392694064</v>
      </c>
      <c r="P194" s="2">
        <f>(F194/$F$4)*Dynamisk!$C$16+G194</f>
        <v>27.397260273972602</v>
      </c>
      <c r="Q194" s="2">
        <f t="shared" si="16"/>
        <v>61.643835616438352</v>
      </c>
      <c r="R194" s="17">
        <f>IF(P194&lt;=Dynamisk!$F$51,Data_kronologisk!P194,#N/A)</f>
        <v>27.397260273972602</v>
      </c>
      <c r="S194" s="22" t="e">
        <f>IF(AND(P194&gt;=Dynamisk!$F$51,P194&lt;=Dynamisk!$F$50),P194,#N/A)</f>
        <v>#N/A</v>
      </c>
      <c r="T194" s="22" t="e">
        <f>IF(AND(P194&gt;=Dynamisk!$F$50,P194&lt;=Dynamisk!$F$49),P194,#N/A)</f>
        <v>#N/A</v>
      </c>
      <c r="U194" s="23" t="e">
        <f>IF(P194&gt;=Dynamisk!$F$49,P194,#N/A)</f>
        <v>#N/A</v>
      </c>
      <c r="V194" s="17">
        <f>IF(Q194&gt;=Dynamisk!$F$41,Dynamisk!$F$41,Q194)</f>
        <v>61.643835616438352</v>
      </c>
      <c r="W194" s="22" t="e">
        <f>(IF(AND(Q194&gt;=Dynamisk!$F$41,Q194&lt;=Dynamisk!$F$40),Q194,(IF(Q194&gt;Dynamisk!$F$40,Dynamisk!$F$40,#N/A))))-V194</f>
        <v>#N/A</v>
      </c>
      <c r="X194" s="22" t="e">
        <f>(IF(AND(Q194&gt;=Dynamisk!$F$40,Q194&lt;=Dynamisk!$F$39),Q194,(IF(Q194&gt;Dynamisk!$F$39,Dynamisk!$F$39,#N/A))))-W194-V194</f>
        <v>#N/A</v>
      </c>
      <c r="Y194" s="23" t="e">
        <f>(IF(AND(Q194&gt;=Dynamisk!$F$39,Q194&lt;=Dynamisk!$F$38),Q194,(IF(Q194&gt;Dynamisk!$F$38,Dynamisk!$F$38,#N/A))))-W194-V194-X194</f>
        <v>#N/A</v>
      </c>
      <c r="Z194">
        <f>IF(OR(Data_sæsontarif!D194=Dynamisk!$E$76,Data_sæsontarif!D194=Dynamisk!$E$77,Data_sæsontarif!D194=Dynamisk!$E$78,Data_sæsontarif!D194=Dynamisk!$E$79),Data_sæsontarif!M194,#N/A)</f>
        <v>27.397260273972602</v>
      </c>
      <c r="AA194" t="e">
        <f>IF(OR(Data_sæsontarif!D194=Dynamisk!$E$72,Data_sæsontarif!D194=Dynamisk!$E$73,Data_sæsontarif!D194=Dynamisk!$E$74,Data_sæsontarif!D194=Dynamisk!$E$75),Data_sæsontarif!M194,#N/A)</f>
        <v>#N/A</v>
      </c>
      <c r="AB194" t="e">
        <f>IF(OR(Data_sæsontarif!D194=Dynamisk!$E$68,Data_sæsontarif!D194=Dynamisk!$E$69,Data_sæsontarif!D194=Dynamisk!$E$70,Data_sæsontarif!D194=Dynamisk!$E$71),Data_sæsontarif!M194,#N/A)</f>
        <v>#N/A</v>
      </c>
    </row>
    <row r="195" spans="1:28" x14ac:dyDescent="0.15">
      <c r="A195">
        <v>189</v>
      </c>
      <c r="B195">
        <v>189</v>
      </c>
      <c r="C195" t="s">
        <v>244</v>
      </c>
      <c r="D195" t="str">
        <f t="shared" si="17"/>
        <v>07</v>
      </c>
      <c r="E195" s="1">
        <v>16.162499999999998</v>
      </c>
      <c r="F195" s="2">
        <f t="shared" si="12"/>
        <v>0.83750000000000213</v>
      </c>
      <c r="G195" s="1">
        <f>Dynamisk!$C$14</f>
        <v>27.397260273972602</v>
      </c>
      <c r="H195" s="1">
        <f t="shared" si="13"/>
        <v>1.1415525114155252</v>
      </c>
      <c r="I195" s="2">
        <f>Dynamisk!$C$15</f>
        <v>34.246575342465754</v>
      </c>
      <c r="J195" s="2">
        <f>F195/$F$4*Dynamisk!$C$16</f>
        <v>10.091184647341988</v>
      </c>
      <c r="K195" s="2">
        <f t="shared" si="14"/>
        <v>0.42046602697258284</v>
      </c>
      <c r="L195" s="2">
        <f>F195/$F$4*Dynamisk!$C$17</f>
        <v>12.613980809177486</v>
      </c>
      <c r="M195" s="2">
        <f>(F195/$F$4)*Dynamisk!$C$16+G195</f>
        <v>37.488444921314588</v>
      </c>
      <c r="N195" s="2">
        <f>Dynamisk!$C$20/365</f>
        <v>34.246575342465754</v>
      </c>
      <c r="O195" s="2">
        <f t="shared" si="15"/>
        <v>1.4269406392694064</v>
      </c>
      <c r="P195" s="2">
        <f>(F195/$F$4)*Dynamisk!$C$16+G195</f>
        <v>37.488444921314588</v>
      </c>
      <c r="Q195" s="2">
        <f t="shared" si="16"/>
        <v>71.735020263780342</v>
      </c>
      <c r="R195" s="17">
        <f>IF(P195&lt;=Dynamisk!$F$51,Data_kronologisk!P195,#N/A)</f>
        <v>37.488444921314588</v>
      </c>
      <c r="S195" s="22" t="e">
        <f>IF(AND(P195&gt;=Dynamisk!$F$51,P195&lt;=Dynamisk!$F$50),P195,#N/A)</f>
        <v>#N/A</v>
      </c>
      <c r="T195" s="22" t="e">
        <f>IF(AND(P195&gt;=Dynamisk!$F$50,P195&lt;=Dynamisk!$F$49),P195,#N/A)</f>
        <v>#N/A</v>
      </c>
      <c r="U195" s="23" t="e">
        <f>IF(P195&gt;=Dynamisk!$F$49,P195,#N/A)</f>
        <v>#N/A</v>
      </c>
      <c r="V195" s="17">
        <f>IF(Q195&gt;=Dynamisk!$F$41,Dynamisk!$F$41,Q195)</f>
        <v>71.735020263780342</v>
      </c>
      <c r="W195" s="22" t="e">
        <f>(IF(AND(Q195&gt;=Dynamisk!$F$41,Q195&lt;=Dynamisk!$F$40),Q195,(IF(Q195&gt;Dynamisk!$F$40,Dynamisk!$F$40,#N/A))))-V195</f>
        <v>#N/A</v>
      </c>
      <c r="X195" s="22" t="e">
        <f>(IF(AND(Q195&gt;=Dynamisk!$F$40,Q195&lt;=Dynamisk!$F$39),Q195,(IF(Q195&gt;Dynamisk!$F$39,Dynamisk!$F$39,#N/A))))-W195-V195</f>
        <v>#N/A</v>
      </c>
      <c r="Y195" s="23" t="e">
        <f>(IF(AND(Q195&gt;=Dynamisk!$F$39,Q195&lt;=Dynamisk!$F$38),Q195,(IF(Q195&gt;Dynamisk!$F$38,Dynamisk!$F$38,#N/A))))-W195-V195-X195</f>
        <v>#N/A</v>
      </c>
      <c r="Z195">
        <f>IF(OR(Data_sæsontarif!D195=Dynamisk!$E$76,Data_sæsontarif!D195=Dynamisk!$E$77,Data_sæsontarif!D195=Dynamisk!$E$78,Data_sæsontarif!D195=Dynamisk!$E$79),Data_sæsontarif!M195,#N/A)</f>
        <v>37.488444921314588</v>
      </c>
      <c r="AA195" t="e">
        <f>IF(OR(Data_sæsontarif!D195=Dynamisk!$E$72,Data_sæsontarif!D195=Dynamisk!$E$73,Data_sæsontarif!D195=Dynamisk!$E$74,Data_sæsontarif!D195=Dynamisk!$E$75),Data_sæsontarif!M195,#N/A)</f>
        <v>#N/A</v>
      </c>
      <c r="AB195" t="e">
        <f>IF(OR(Data_sæsontarif!D195=Dynamisk!$E$68,Data_sæsontarif!D195=Dynamisk!$E$69,Data_sæsontarif!D195=Dynamisk!$E$70,Data_sæsontarif!D195=Dynamisk!$E$71),Data_sæsontarif!M195,#N/A)</f>
        <v>#N/A</v>
      </c>
    </row>
    <row r="196" spans="1:28" x14ac:dyDescent="0.15">
      <c r="A196">
        <v>190</v>
      </c>
      <c r="B196">
        <v>190</v>
      </c>
      <c r="C196" t="s">
        <v>245</v>
      </c>
      <c r="D196" t="str">
        <f t="shared" si="17"/>
        <v>07</v>
      </c>
      <c r="E196" s="1">
        <v>15.5375</v>
      </c>
      <c r="F196" s="2">
        <f t="shared" si="12"/>
        <v>1.4625000000000004</v>
      </c>
      <c r="G196" s="1">
        <f>Dynamisk!$C$14</f>
        <v>27.397260273972602</v>
      </c>
      <c r="H196" s="1">
        <f t="shared" si="13"/>
        <v>1.1415525114155252</v>
      </c>
      <c r="I196" s="2">
        <f>Dynamisk!$C$15</f>
        <v>34.246575342465754</v>
      </c>
      <c r="J196" s="2">
        <f>F196/$F$4*Dynamisk!$C$16</f>
        <v>17.621919458791194</v>
      </c>
      <c r="K196" s="2">
        <f t="shared" si="14"/>
        <v>0.7342466441162997</v>
      </c>
      <c r="L196" s="2">
        <f>F196/$F$4*Dynamisk!$C$17</f>
        <v>22.027399323488993</v>
      </c>
      <c r="M196" s="2">
        <f>(F196/$F$4)*Dynamisk!$C$16+G196</f>
        <v>45.019179732763796</v>
      </c>
      <c r="N196" s="2">
        <f>Dynamisk!$C$20/365</f>
        <v>34.246575342465754</v>
      </c>
      <c r="O196" s="2">
        <f t="shared" si="15"/>
        <v>1.4269406392694064</v>
      </c>
      <c r="P196" s="2">
        <f>(F196/$F$4)*Dynamisk!$C$16+G196</f>
        <v>45.019179732763796</v>
      </c>
      <c r="Q196" s="2">
        <f t="shared" si="16"/>
        <v>79.265755075229549</v>
      </c>
      <c r="R196" s="17">
        <f>IF(P196&lt;=Dynamisk!$F$51,Data_kronologisk!P196,#N/A)</f>
        <v>45.019179732763796</v>
      </c>
      <c r="S196" s="22" t="e">
        <f>IF(AND(P196&gt;=Dynamisk!$F$51,P196&lt;=Dynamisk!$F$50),P196,#N/A)</f>
        <v>#N/A</v>
      </c>
      <c r="T196" s="22" t="e">
        <f>IF(AND(P196&gt;=Dynamisk!$F$50,P196&lt;=Dynamisk!$F$49),P196,#N/A)</f>
        <v>#N/A</v>
      </c>
      <c r="U196" s="23" t="e">
        <f>IF(P196&gt;=Dynamisk!$F$49,P196,#N/A)</f>
        <v>#N/A</v>
      </c>
      <c r="V196" s="17">
        <f>IF(Q196&gt;=Dynamisk!$F$41,Dynamisk!$F$41,Q196)</f>
        <v>74.703333321584452</v>
      </c>
      <c r="W196" s="22">
        <f>(IF(AND(Q196&gt;=Dynamisk!$F$41,Q196&lt;=Dynamisk!$F$40),Q196,(IF(Q196&gt;Dynamisk!$F$40,Dynamisk!$F$40,#N/A))))-V196</f>
        <v>4.5624217536450971</v>
      </c>
      <c r="X196" s="22" t="e">
        <f>(IF(AND(Q196&gt;=Dynamisk!$F$40,Q196&lt;=Dynamisk!$F$39),Q196,(IF(Q196&gt;Dynamisk!$F$39,Dynamisk!$F$39,#N/A))))-W196-V196</f>
        <v>#N/A</v>
      </c>
      <c r="Y196" s="23" t="e">
        <f>(IF(AND(Q196&gt;=Dynamisk!$F$39,Q196&lt;=Dynamisk!$F$38),Q196,(IF(Q196&gt;Dynamisk!$F$38,Dynamisk!$F$38,#N/A))))-W196-V196-X196</f>
        <v>#N/A</v>
      </c>
      <c r="Z196">
        <f>IF(OR(Data_sæsontarif!D196=Dynamisk!$E$76,Data_sæsontarif!D196=Dynamisk!$E$77,Data_sæsontarif!D196=Dynamisk!$E$78,Data_sæsontarif!D196=Dynamisk!$E$79),Data_sæsontarif!M196,#N/A)</f>
        <v>45.019179732763796</v>
      </c>
      <c r="AA196" t="e">
        <f>IF(OR(Data_sæsontarif!D196=Dynamisk!$E$72,Data_sæsontarif!D196=Dynamisk!$E$73,Data_sæsontarif!D196=Dynamisk!$E$74,Data_sæsontarif!D196=Dynamisk!$E$75),Data_sæsontarif!M196,#N/A)</f>
        <v>#N/A</v>
      </c>
      <c r="AB196" t="e">
        <f>IF(OR(Data_sæsontarif!D196=Dynamisk!$E$68,Data_sæsontarif!D196=Dynamisk!$E$69,Data_sæsontarif!D196=Dynamisk!$E$70,Data_sæsontarif!D196=Dynamisk!$E$71),Data_sæsontarif!M196,#N/A)</f>
        <v>#N/A</v>
      </c>
    </row>
    <row r="197" spans="1:28" x14ac:dyDescent="0.15">
      <c r="A197">
        <v>191</v>
      </c>
      <c r="B197">
        <v>191</v>
      </c>
      <c r="C197" t="s">
        <v>246</v>
      </c>
      <c r="D197" t="str">
        <f t="shared" si="17"/>
        <v>07</v>
      </c>
      <c r="E197" s="1">
        <v>14.295833333333336</v>
      </c>
      <c r="F197" s="2">
        <f t="shared" si="12"/>
        <v>2.7041666666666639</v>
      </c>
      <c r="G197" s="1">
        <f>Dynamisk!$C$14</f>
        <v>27.397260273972602</v>
      </c>
      <c r="H197" s="1">
        <f t="shared" si="13"/>
        <v>1.1415525114155252</v>
      </c>
      <c r="I197" s="2">
        <f>Dynamisk!$C$15</f>
        <v>34.246575342465754</v>
      </c>
      <c r="J197" s="2">
        <f>F197/$F$4*Dynamisk!$C$16</f>
        <v>32.582979284203624</v>
      </c>
      <c r="K197" s="2">
        <f t="shared" si="14"/>
        <v>1.3576241368418176</v>
      </c>
      <c r="L197" s="2">
        <f>F197/$F$4*Dynamisk!$C$17</f>
        <v>40.728724105254528</v>
      </c>
      <c r="M197" s="2">
        <f>(F197/$F$4)*Dynamisk!$C$16+G197</f>
        <v>59.980239558176223</v>
      </c>
      <c r="N197" s="2">
        <f>Dynamisk!$C$20/365</f>
        <v>34.246575342465754</v>
      </c>
      <c r="O197" s="2">
        <f t="shared" si="15"/>
        <v>1.4269406392694064</v>
      </c>
      <c r="P197" s="2">
        <f>(F197/$F$4)*Dynamisk!$C$16+G197</f>
        <v>59.980239558176223</v>
      </c>
      <c r="Q197" s="2">
        <f t="shared" si="16"/>
        <v>94.226814900641969</v>
      </c>
      <c r="R197" s="17">
        <f>IF(P197&lt;=Dynamisk!$F$51,Data_kronologisk!P197,#N/A)</f>
        <v>59.980239558176223</v>
      </c>
      <c r="S197" s="22" t="e">
        <f>IF(AND(P197&gt;=Dynamisk!$F$51,P197&lt;=Dynamisk!$F$50),P197,#N/A)</f>
        <v>#N/A</v>
      </c>
      <c r="T197" s="22" t="e">
        <f>IF(AND(P197&gt;=Dynamisk!$F$50,P197&lt;=Dynamisk!$F$49),P197,#N/A)</f>
        <v>#N/A</v>
      </c>
      <c r="U197" s="23" t="e">
        <f>IF(P197&gt;=Dynamisk!$F$49,P197,#N/A)</f>
        <v>#N/A</v>
      </c>
      <c r="V197" s="17">
        <f>IF(Q197&gt;=Dynamisk!$F$41,Dynamisk!$F$41,Q197)</f>
        <v>74.703333321584452</v>
      </c>
      <c r="W197" s="22">
        <f>(IF(AND(Q197&gt;=Dynamisk!$F$41,Q197&lt;=Dynamisk!$F$40),Q197,(IF(Q197&gt;Dynamisk!$F$40,Dynamisk!$F$40,#N/A))))-V197</f>
        <v>19.523481579057517</v>
      </c>
      <c r="X197" s="22" t="e">
        <f>(IF(AND(Q197&gt;=Dynamisk!$F$40,Q197&lt;=Dynamisk!$F$39),Q197,(IF(Q197&gt;Dynamisk!$F$39,Dynamisk!$F$39,#N/A))))-W197-V197</f>
        <v>#N/A</v>
      </c>
      <c r="Y197" s="23" t="e">
        <f>(IF(AND(Q197&gt;=Dynamisk!$F$39,Q197&lt;=Dynamisk!$F$38),Q197,(IF(Q197&gt;Dynamisk!$F$38,Dynamisk!$F$38,#N/A))))-W197-V197-X197</f>
        <v>#N/A</v>
      </c>
      <c r="Z197">
        <f>IF(OR(Data_sæsontarif!D197=Dynamisk!$E$76,Data_sæsontarif!D197=Dynamisk!$E$77,Data_sæsontarif!D197=Dynamisk!$E$78,Data_sæsontarif!D197=Dynamisk!$E$79),Data_sæsontarif!M197,#N/A)</f>
        <v>59.980239558176223</v>
      </c>
      <c r="AA197" t="e">
        <f>IF(OR(Data_sæsontarif!D197=Dynamisk!$E$72,Data_sæsontarif!D197=Dynamisk!$E$73,Data_sæsontarif!D197=Dynamisk!$E$74,Data_sæsontarif!D197=Dynamisk!$E$75),Data_sæsontarif!M197,#N/A)</f>
        <v>#N/A</v>
      </c>
      <c r="AB197" t="e">
        <f>IF(OR(Data_sæsontarif!D197=Dynamisk!$E$68,Data_sæsontarif!D197=Dynamisk!$E$69,Data_sæsontarif!D197=Dynamisk!$E$70,Data_sæsontarif!D197=Dynamisk!$E$71),Data_sæsontarif!M197,#N/A)</f>
        <v>#N/A</v>
      </c>
    </row>
    <row r="198" spans="1:28" x14ac:dyDescent="0.15">
      <c r="A198">
        <v>192</v>
      </c>
      <c r="B198">
        <v>192</v>
      </c>
      <c r="C198" t="s">
        <v>247</v>
      </c>
      <c r="D198" t="str">
        <f t="shared" si="17"/>
        <v>07</v>
      </c>
      <c r="E198" s="1">
        <v>15.262499999999998</v>
      </c>
      <c r="F198" s="2">
        <f t="shared" si="12"/>
        <v>1.7375000000000025</v>
      </c>
      <c r="G198" s="1">
        <f>Dynamisk!$C$14</f>
        <v>27.397260273972602</v>
      </c>
      <c r="H198" s="1">
        <f t="shared" si="13"/>
        <v>1.1415525114155252</v>
      </c>
      <c r="I198" s="2">
        <f>Dynamisk!$C$15</f>
        <v>34.246575342465754</v>
      </c>
      <c r="J198" s="2">
        <f>F198/$F$4*Dynamisk!$C$16</f>
        <v>20.935442775828879</v>
      </c>
      <c r="K198" s="2">
        <f t="shared" si="14"/>
        <v>0.87231011565953664</v>
      </c>
      <c r="L198" s="2">
        <f>F198/$F$4*Dynamisk!$C$17</f>
        <v>26.169303469786097</v>
      </c>
      <c r="M198" s="2">
        <f>(F198/$F$4)*Dynamisk!$C$16+G198</f>
        <v>48.332703049801481</v>
      </c>
      <c r="N198" s="2">
        <f>Dynamisk!$C$20/365</f>
        <v>34.246575342465754</v>
      </c>
      <c r="O198" s="2">
        <f t="shared" si="15"/>
        <v>1.4269406392694064</v>
      </c>
      <c r="P198" s="2">
        <f>(F198/$F$4)*Dynamisk!$C$16+G198</f>
        <v>48.332703049801481</v>
      </c>
      <c r="Q198" s="2">
        <f t="shared" si="16"/>
        <v>82.579278392267241</v>
      </c>
      <c r="R198" s="17">
        <f>IF(P198&lt;=Dynamisk!$F$51,Data_kronologisk!P198,#N/A)</f>
        <v>48.332703049801481</v>
      </c>
      <c r="S198" s="22" t="e">
        <f>IF(AND(P198&gt;=Dynamisk!$F$51,P198&lt;=Dynamisk!$F$50),P198,#N/A)</f>
        <v>#N/A</v>
      </c>
      <c r="T198" s="22" t="e">
        <f>IF(AND(P198&gt;=Dynamisk!$F$50,P198&lt;=Dynamisk!$F$49),P198,#N/A)</f>
        <v>#N/A</v>
      </c>
      <c r="U198" s="23" t="e">
        <f>IF(P198&gt;=Dynamisk!$F$49,P198,#N/A)</f>
        <v>#N/A</v>
      </c>
      <c r="V198" s="17">
        <f>IF(Q198&gt;=Dynamisk!$F$41,Dynamisk!$F$41,Q198)</f>
        <v>74.703333321584452</v>
      </c>
      <c r="W198" s="22">
        <f>(IF(AND(Q198&gt;=Dynamisk!$F$41,Q198&lt;=Dynamisk!$F$40),Q198,(IF(Q198&gt;Dynamisk!$F$40,Dynamisk!$F$40,#N/A))))-V198</f>
        <v>7.8759450706827892</v>
      </c>
      <c r="X198" s="22" t="e">
        <f>(IF(AND(Q198&gt;=Dynamisk!$F$40,Q198&lt;=Dynamisk!$F$39),Q198,(IF(Q198&gt;Dynamisk!$F$39,Dynamisk!$F$39,#N/A))))-W198-V198</f>
        <v>#N/A</v>
      </c>
      <c r="Y198" s="23" t="e">
        <f>(IF(AND(Q198&gt;=Dynamisk!$F$39,Q198&lt;=Dynamisk!$F$38),Q198,(IF(Q198&gt;Dynamisk!$F$38,Dynamisk!$F$38,#N/A))))-W198-V198-X198</f>
        <v>#N/A</v>
      </c>
      <c r="Z198">
        <f>IF(OR(Data_sæsontarif!D198=Dynamisk!$E$76,Data_sæsontarif!D198=Dynamisk!$E$77,Data_sæsontarif!D198=Dynamisk!$E$78,Data_sæsontarif!D198=Dynamisk!$E$79),Data_sæsontarif!M198,#N/A)</f>
        <v>48.332703049801481</v>
      </c>
      <c r="AA198" t="e">
        <f>IF(OR(Data_sæsontarif!D198=Dynamisk!$E$72,Data_sæsontarif!D198=Dynamisk!$E$73,Data_sæsontarif!D198=Dynamisk!$E$74,Data_sæsontarif!D198=Dynamisk!$E$75),Data_sæsontarif!M198,#N/A)</f>
        <v>#N/A</v>
      </c>
      <c r="AB198" t="e">
        <f>IF(OR(Data_sæsontarif!D198=Dynamisk!$E$68,Data_sæsontarif!D198=Dynamisk!$E$69,Data_sæsontarif!D198=Dynamisk!$E$70,Data_sæsontarif!D198=Dynamisk!$E$71),Data_sæsontarif!M198,#N/A)</f>
        <v>#N/A</v>
      </c>
    </row>
    <row r="199" spans="1:28" x14ac:dyDescent="0.15">
      <c r="A199">
        <v>193</v>
      </c>
      <c r="B199">
        <v>193</v>
      </c>
      <c r="C199" t="s">
        <v>248</v>
      </c>
      <c r="D199" t="str">
        <f t="shared" si="17"/>
        <v>07</v>
      </c>
      <c r="E199" s="1">
        <v>16.033333333333331</v>
      </c>
      <c r="F199" s="2">
        <f t="shared" ref="F199:F262" si="18">IF(E199&lt;=17,17-E199,0)</f>
        <v>0.96666666666666856</v>
      </c>
      <c r="G199" s="1">
        <f>Dynamisk!$C$14</f>
        <v>27.397260273972602</v>
      </c>
      <c r="H199" s="1">
        <f t="shared" ref="H199:H262" si="19">G199/24</f>
        <v>1.1415525114155252</v>
      </c>
      <c r="I199" s="2">
        <f>Dynamisk!$C$15</f>
        <v>34.246575342465754</v>
      </c>
      <c r="J199" s="2">
        <f>F199/$F$4*Dynamisk!$C$16</f>
        <v>11.647536508374825</v>
      </c>
      <c r="K199" s="2">
        <f t="shared" ref="K199:K262" si="20">J199/24</f>
        <v>0.48531402118228439</v>
      </c>
      <c r="L199" s="2">
        <f>F199/$F$4*Dynamisk!$C$17</f>
        <v>14.559420635468532</v>
      </c>
      <c r="M199" s="2">
        <f>(F199/$F$4)*Dynamisk!$C$16+G199</f>
        <v>39.044796782347426</v>
      </c>
      <c r="N199" s="2">
        <f>Dynamisk!$C$20/365</f>
        <v>34.246575342465754</v>
      </c>
      <c r="O199" s="2">
        <f t="shared" ref="O199:O262" si="21">N199/24</f>
        <v>1.4269406392694064</v>
      </c>
      <c r="P199" s="2">
        <f>(F199/$F$4)*Dynamisk!$C$16+G199</f>
        <v>39.044796782347426</v>
      </c>
      <c r="Q199" s="2">
        <f t="shared" ref="Q199:Q262" si="22">(O199+K199+H199)*24</f>
        <v>73.291372124813179</v>
      </c>
      <c r="R199" s="17">
        <f>IF(P199&lt;=Dynamisk!$F$51,Data_kronologisk!P199,#N/A)</f>
        <v>39.044796782347426</v>
      </c>
      <c r="S199" s="22" t="e">
        <f>IF(AND(P199&gt;=Dynamisk!$F$51,P199&lt;=Dynamisk!$F$50),P199,#N/A)</f>
        <v>#N/A</v>
      </c>
      <c r="T199" s="22" t="e">
        <f>IF(AND(P199&gt;=Dynamisk!$F$50,P199&lt;=Dynamisk!$F$49),P199,#N/A)</f>
        <v>#N/A</v>
      </c>
      <c r="U199" s="23" t="e">
        <f>IF(P199&gt;=Dynamisk!$F$49,P199,#N/A)</f>
        <v>#N/A</v>
      </c>
      <c r="V199" s="17">
        <f>IF(Q199&gt;=Dynamisk!$F$41,Dynamisk!$F$41,Q199)</f>
        <v>73.291372124813179</v>
      </c>
      <c r="W199" s="22" t="e">
        <f>(IF(AND(Q199&gt;=Dynamisk!$F$41,Q199&lt;=Dynamisk!$F$40),Q199,(IF(Q199&gt;Dynamisk!$F$40,Dynamisk!$F$40,#N/A))))-V199</f>
        <v>#N/A</v>
      </c>
      <c r="X199" s="22" t="e">
        <f>(IF(AND(Q199&gt;=Dynamisk!$F$40,Q199&lt;=Dynamisk!$F$39),Q199,(IF(Q199&gt;Dynamisk!$F$39,Dynamisk!$F$39,#N/A))))-W199-V199</f>
        <v>#N/A</v>
      </c>
      <c r="Y199" s="23" t="e">
        <f>(IF(AND(Q199&gt;=Dynamisk!$F$39,Q199&lt;=Dynamisk!$F$38),Q199,(IF(Q199&gt;Dynamisk!$F$38,Dynamisk!$F$38,#N/A))))-W199-V199-X199</f>
        <v>#N/A</v>
      </c>
      <c r="Z199">
        <f>IF(OR(Data_sæsontarif!D199=Dynamisk!$E$76,Data_sæsontarif!D199=Dynamisk!$E$77,Data_sæsontarif!D199=Dynamisk!$E$78,Data_sæsontarif!D199=Dynamisk!$E$79),Data_sæsontarif!M199,#N/A)</f>
        <v>39.044796782347426</v>
      </c>
      <c r="AA199" t="e">
        <f>IF(OR(Data_sæsontarif!D199=Dynamisk!$E$72,Data_sæsontarif!D199=Dynamisk!$E$73,Data_sæsontarif!D199=Dynamisk!$E$74,Data_sæsontarif!D199=Dynamisk!$E$75),Data_sæsontarif!M199,#N/A)</f>
        <v>#N/A</v>
      </c>
      <c r="AB199" t="e">
        <f>IF(OR(Data_sæsontarif!D199=Dynamisk!$E$68,Data_sæsontarif!D199=Dynamisk!$E$69,Data_sæsontarif!D199=Dynamisk!$E$70,Data_sæsontarif!D199=Dynamisk!$E$71),Data_sæsontarif!M199,#N/A)</f>
        <v>#N/A</v>
      </c>
    </row>
    <row r="200" spans="1:28" x14ac:dyDescent="0.15">
      <c r="A200">
        <v>194</v>
      </c>
      <c r="B200">
        <v>194</v>
      </c>
      <c r="C200" t="s">
        <v>249</v>
      </c>
      <c r="D200" t="str">
        <f t="shared" ref="D200:D263" si="23">RIGHT(C200,2)</f>
        <v>07</v>
      </c>
      <c r="E200" s="1">
        <v>17.854166666666668</v>
      </c>
      <c r="F200" s="2">
        <f t="shared" si="18"/>
        <v>0</v>
      </c>
      <c r="G200" s="1">
        <f>Dynamisk!$C$14</f>
        <v>27.397260273972602</v>
      </c>
      <c r="H200" s="1">
        <f t="shared" si="19"/>
        <v>1.1415525114155252</v>
      </c>
      <c r="I200" s="2">
        <f>Dynamisk!$C$15</f>
        <v>34.246575342465754</v>
      </c>
      <c r="J200" s="2">
        <f>F200/$F$4*Dynamisk!$C$16</f>
        <v>0</v>
      </c>
      <c r="K200" s="2">
        <f t="shared" si="20"/>
        <v>0</v>
      </c>
      <c r="L200" s="2">
        <f>F200/$F$4*Dynamisk!$C$17</f>
        <v>0</v>
      </c>
      <c r="M200" s="2">
        <f>(F200/$F$4)*Dynamisk!$C$16+G200</f>
        <v>27.397260273972602</v>
      </c>
      <c r="N200" s="2">
        <f>Dynamisk!$C$20/365</f>
        <v>34.246575342465754</v>
      </c>
      <c r="O200" s="2">
        <f t="shared" si="21"/>
        <v>1.4269406392694064</v>
      </c>
      <c r="P200" s="2">
        <f>(F200/$F$4)*Dynamisk!$C$16+G200</f>
        <v>27.397260273972602</v>
      </c>
      <c r="Q200" s="2">
        <f t="shared" si="22"/>
        <v>61.643835616438352</v>
      </c>
      <c r="R200" s="17">
        <f>IF(P200&lt;=Dynamisk!$F$51,Data_kronologisk!P200,#N/A)</f>
        <v>27.397260273972602</v>
      </c>
      <c r="S200" s="22" t="e">
        <f>IF(AND(P200&gt;=Dynamisk!$F$51,P200&lt;=Dynamisk!$F$50),P200,#N/A)</f>
        <v>#N/A</v>
      </c>
      <c r="T200" s="22" t="e">
        <f>IF(AND(P200&gt;=Dynamisk!$F$50,P200&lt;=Dynamisk!$F$49),P200,#N/A)</f>
        <v>#N/A</v>
      </c>
      <c r="U200" s="23" t="e">
        <f>IF(P200&gt;=Dynamisk!$F$49,P200,#N/A)</f>
        <v>#N/A</v>
      </c>
      <c r="V200" s="17">
        <f>IF(Q200&gt;=Dynamisk!$F$41,Dynamisk!$F$41,Q200)</f>
        <v>61.643835616438352</v>
      </c>
      <c r="W200" s="22" t="e">
        <f>(IF(AND(Q200&gt;=Dynamisk!$F$41,Q200&lt;=Dynamisk!$F$40),Q200,(IF(Q200&gt;Dynamisk!$F$40,Dynamisk!$F$40,#N/A))))-V200</f>
        <v>#N/A</v>
      </c>
      <c r="X200" s="22" t="e">
        <f>(IF(AND(Q200&gt;=Dynamisk!$F$40,Q200&lt;=Dynamisk!$F$39),Q200,(IF(Q200&gt;Dynamisk!$F$39,Dynamisk!$F$39,#N/A))))-W200-V200</f>
        <v>#N/A</v>
      </c>
      <c r="Y200" s="23" t="e">
        <f>(IF(AND(Q200&gt;=Dynamisk!$F$39,Q200&lt;=Dynamisk!$F$38),Q200,(IF(Q200&gt;Dynamisk!$F$38,Dynamisk!$F$38,#N/A))))-W200-V200-X200</f>
        <v>#N/A</v>
      </c>
      <c r="Z200">
        <f>IF(OR(Data_sæsontarif!D200=Dynamisk!$E$76,Data_sæsontarif!D200=Dynamisk!$E$77,Data_sæsontarif!D200=Dynamisk!$E$78,Data_sæsontarif!D200=Dynamisk!$E$79),Data_sæsontarif!M200,#N/A)</f>
        <v>27.397260273972602</v>
      </c>
      <c r="AA200" t="e">
        <f>IF(OR(Data_sæsontarif!D200=Dynamisk!$E$72,Data_sæsontarif!D200=Dynamisk!$E$73,Data_sæsontarif!D200=Dynamisk!$E$74,Data_sæsontarif!D200=Dynamisk!$E$75),Data_sæsontarif!M200,#N/A)</f>
        <v>#N/A</v>
      </c>
      <c r="AB200" t="e">
        <f>IF(OR(Data_sæsontarif!D200=Dynamisk!$E$68,Data_sæsontarif!D200=Dynamisk!$E$69,Data_sæsontarif!D200=Dynamisk!$E$70,Data_sæsontarif!D200=Dynamisk!$E$71),Data_sæsontarif!M200,#N/A)</f>
        <v>#N/A</v>
      </c>
    </row>
    <row r="201" spans="1:28" x14ac:dyDescent="0.15">
      <c r="A201">
        <v>195</v>
      </c>
      <c r="B201">
        <v>195</v>
      </c>
      <c r="C201" t="s">
        <v>250</v>
      </c>
      <c r="D201" t="str">
        <f t="shared" si="23"/>
        <v>07</v>
      </c>
      <c r="E201" s="1">
        <v>19.124999999999996</v>
      </c>
      <c r="F201" s="2">
        <f t="shared" si="18"/>
        <v>0</v>
      </c>
      <c r="G201" s="1">
        <f>Dynamisk!$C$14</f>
        <v>27.397260273972602</v>
      </c>
      <c r="H201" s="1">
        <f t="shared" si="19"/>
        <v>1.1415525114155252</v>
      </c>
      <c r="I201" s="2">
        <f>Dynamisk!$C$15</f>
        <v>34.246575342465754</v>
      </c>
      <c r="J201" s="2">
        <f>F201/$F$4*Dynamisk!$C$16</f>
        <v>0</v>
      </c>
      <c r="K201" s="2">
        <f t="shared" si="20"/>
        <v>0</v>
      </c>
      <c r="L201" s="2">
        <f>F201/$F$4*Dynamisk!$C$17</f>
        <v>0</v>
      </c>
      <c r="M201" s="2">
        <f>(F201/$F$4)*Dynamisk!$C$16+G201</f>
        <v>27.397260273972602</v>
      </c>
      <c r="N201" s="2">
        <f>Dynamisk!$C$20/365</f>
        <v>34.246575342465754</v>
      </c>
      <c r="O201" s="2">
        <f t="shared" si="21"/>
        <v>1.4269406392694064</v>
      </c>
      <c r="P201" s="2">
        <f>(F201/$F$4)*Dynamisk!$C$16+G201</f>
        <v>27.397260273972602</v>
      </c>
      <c r="Q201" s="2">
        <f t="shared" si="22"/>
        <v>61.643835616438352</v>
      </c>
      <c r="R201" s="17">
        <f>IF(P201&lt;=Dynamisk!$F$51,Data_kronologisk!P201,#N/A)</f>
        <v>27.397260273972602</v>
      </c>
      <c r="S201" s="22" t="e">
        <f>IF(AND(P201&gt;=Dynamisk!$F$51,P201&lt;=Dynamisk!$F$50),P201,#N/A)</f>
        <v>#N/A</v>
      </c>
      <c r="T201" s="22" t="e">
        <f>IF(AND(P201&gt;=Dynamisk!$F$50,P201&lt;=Dynamisk!$F$49),P201,#N/A)</f>
        <v>#N/A</v>
      </c>
      <c r="U201" s="23" t="e">
        <f>IF(P201&gt;=Dynamisk!$F$49,P201,#N/A)</f>
        <v>#N/A</v>
      </c>
      <c r="V201" s="17">
        <f>IF(Q201&gt;=Dynamisk!$F$41,Dynamisk!$F$41,Q201)</f>
        <v>61.643835616438352</v>
      </c>
      <c r="W201" s="22" t="e">
        <f>(IF(AND(Q201&gt;=Dynamisk!$F$41,Q201&lt;=Dynamisk!$F$40),Q201,(IF(Q201&gt;Dynamisk!$F$40,Dynamisk!$F$40,#N/A))))-V201</f>
        <v>#N/A</v>
      </c>
      <c r="X201" s="22" t="e">
        <f>(IF(AND(Q201&gt;=Dynamisk!$F$40,Q201&lt;=Dynamisk!$F$39),Q201,(IF(Q201&gt;Dynamisk!$F$39,Dynamisk!$F$39,#N/A))))-W201-V201</f>
        <v>#N/A</v>
      </c>
      <c r="Y201" s="23" t="e">
        <f>(IF(AND(Q201&gt;=Dynamisk!$F$39,Q201&lt;=Dynamisk!$F$38),Q201,(IF(Q201&gt;Dynamisk!$F$38,Dynamisk!$F$38,#N/A))))-W201-V201-X201</f>
        <v>#N/A</v>
      </c>
      <c r="Z201">
        <f>IF(OR(Data_sæsontarif!D201=Dynamisk!$E$76,Data_sæsontarif!D201=Dynamisk!$E$77,Data_sæsontarif!D201=Dynamisk!$E$78,Data_sæsontarif!D201=Dynamisk!$E$79),Data_sæsontarif!M201,#N/A)</f>
        <v>27.397260273972602</v>
      </c>
      <c r="AA201" t="e">
        <f>IF(OR(Data_sæsontarif!D201=Dynamisk!$E$72,Data_sæsontarif!D201=Dynamisk!$E$73,Data_sæsontarif!D201=Dynamisk!$E$74,Data_sæsontarif!D201=Dynamisk!$E$75),Data_sæsontarif!M201,#N/A)</f>
        <v>#N/A</v>
      </c>
      <c r="AB201" t="e">
        <f>IF(OR(Data_sæsontarif!D201=Dynamisk!$E$68,Data_sæsontarif!D201=Dynamisk!$E$69,Data_sæsontarif!D201=Dynamisk!$E$70,Data_sæsontarif!D201=Dynamisk!$E$71),Data_sæsontarif!M201,#N/A)</f>
        <v>#N/A</v>
      </c>
    </row>
    <row r="202" spans="1:28" x14ac:dyDescent="0.15">
      <c r="A202">
        <v>196</v>
      </c>
      <c r="B202">
        <v>196</v>
      </c>
      <c r="C202" t="s">
        <v>251</v>
      </c>
      <c r="D202" t="str">
        <f t="shared" si="23"/>
        <v>07</v>
      </c>
      <c r="E202" s="1">
        <v>20.05</v>
      </c>
      <c r="F202" s="2">
        <f t="shared" si="18"/>
        <v>0</v>
      </c>
      <c r="G202" s="1">
        <f>Dynamisk!$C$14</f>
        <v>27.397260273972602</v>
      </c>
      <c r="H202" s="1">
        <f t="shared" si="19"/>
        <v>1.1415525114155252</v>
      </c>
      <c r="I202" s="2">
        <f>Dynamisk!$C$15</f>
        <v>34.246575342465754</v>
      </c>
      <c r="J202" s="2">
        <f>F202/$F$4*Dynamisk!$C$16</f>
        <v>0</v>
      </c>
      <c r="K202" s="2">
        <f t="shared" si="20"/>
        <v>0</v>
      </c>
      <c r="L202" s="2">
        <f>F202/$F$4*Dynamisk!$C$17</f>
        <v>0</v>
      </c>
      <c r="M202" s="2">
        <f>(F202/$F$4)*Dynamisk!$C$16+G202</f>
        <v>27.397260273972602</v>
      </c>
      <c r="N202" s="2">
        <f>Dynamisk!$C$20/365</f>
        <v>34.246575342465754</v>
      </c>
      <c r="O202" s="2">
        <f t="shared" si="21"/>
        <v>1.4269406392694064</v>
      </c>
      <c r="P202" s="2">
        <f>(F202/$F$4)*Dynamisk!$C$16+G202</f>
        <v>27.397260273972602</v>
      </c>
      <c r="Q202" s="2">
        <f t="shared" si="22"/>
        <v>61.643835616438352</v>
      </c>
      <c r="R202" s="17">
        <f>IF(P202&lt;=Dynamisk!$F$51,Data_kronologisk!P202,#N/A)</f>
        <v>27.397260273972602</v>
      </c>
      <c r="S202" s="22" t="e">
        <f>IF(AND(P202&gt;=Dynamisk!$F$51,P202&lt;=Dynamisk!$F$50),P202,#N/A)</f>
        <v>#N/A</v>
      </c>
      <c r="T202" s="22" t="e">
        <f>IF(AND(P202&gt;=Dynamisk!$F$50,P202&lt;=Dynamisk!$F$49),P202,#N/A)</f>
        <v>#N/A</v>
      </c>
      <c r="U202" s="23" t="e">
        <f>IF(P202&gt;=Dynamisk!$F$49,P202,#N/A)</f>
        <v>#N/A</v>
      </c>
      <c r="V202" s="17">
        <f>IF(Q202&gt;=Dynamisk!$F$41,Dynamisk!$F$41,Q202)</f>
        <v>61.643835616438352</v>
      </c>
      <c r="W202" s="22" t="e">
        <f>(IF(AND(Q202&gt;=Dynamisk!$F$41,Q202&lt;=Dynamisk!$F$40),Q202,(IF(Q202&gt;Dynamisk!$F$40,Dynamisk!$F$40,#N/A))))-V202</f>
        <v>#N/A</v>
      </c>
      <c r="X202" s="22" t="e">
        <f>(IF(AND(Q202&gt;=Dynamisk!$F$40,Q202&lt;=Dynamisk!$F$39),Q202,(IF(Q202&gt;Dynamisk!$F$39,Dynamisk!$F$39,#N/A))))-W202-V202</f>
        <v>#N/A</v>
      </c>
      <c r="Y202" s="23" t="e">
        <f>(IF(AND(Q202&gt;=Dynamisk!$F$39,Q202&lt;=Dynamisk!$F$38),Q202,(IF(Q202&gt;Dynamisk!$F$38,Dynamisk!$F$38,#N/A))))-W202-V202-X202</f>
        <v>#N/A</v>
      </c>
      <c r="Z202">
        <f>IF(OR(Data_sæsontarif!D202=Dynamisk!$E$76,Data_sæsontarif!D202=Dynamisk!$E$77,Data_sæsontarif!D202=Dynamisk!$E$78,Data_sæsontarif!D202=Dynamisk!$E$79),Data_sæsontarif!M202,#N/A)</f>
        <v>27.397260273972602</v>
      </c>
      <c r="AA202" t="e">
        <f>IF(OR(Data_sæsontarif!D202=Dynamisk!$E$72,Data_sæsontarif!D202=Dynamisk!$E$73,Data_sæsontarif!D202=Dynamisk!$E$74,Data_sæsontarif!D202=Dynamisk!$E$75),Data_sæsontarif!M202,#N/A)</f>
        <v>#N/A</v>
      </c>
      <c r="AB202" t="e">
        <f>IF(OR(Data_sæsontarif!D202=Dynamisk!$E$68,Data_sæsontarif!D202=Dynamisk!$E$69,Data_sæsontarif!D202=Dynamisk!$E$70,Data_sæsontarif!D202=Dynamisk!$E$71),Data_sæsontarif!M202,#N/A)</f>
        <v>#N/A</v>
      </c>
    </row>
    <row r="203" spans="1:28" x14ac:dyDescent="0.15">
      <c r="A203">
        <v>197</v>
      </c>
      <c r="B203">
        <v>197</v>
      </c>
      <c r="C203" t="s">
        <v>252</v>
      </c>
      <c r="D203" t="str">
        <f t="shared" si="23"/>
        <v>07</v>
      </c>
      <c r="E203" s="1">
        <v>18.920833333333331</v>
      </c>
      <c r="F203" s="2">
        <f t="shared" si="18"/>
        <v>0</v>
      </c>
      <c r="G203" s="1">
        <f>Dynamisk!$C$14</f>
        <v>27.397260273972602</v>
      </c>
      <c r="H203" s="1">
        <f t="shared" si="19"/>
        <v>1.1415525114155252</v>
      </c>
      <c r="I203" s="2">
        <f>Dynamisk!$C$15</f>
        <v>34.246575342465754</v>
      </c>
      <c r="J203" s="2">
        <f>F203/$F$4*Dynamisk!$C$16</f>
        <v>0</v>
      </c>
      <c r="K203" s="2">
        <f t="shared" si="20"/>
        <v>0</v>
      </c>
      <c r="L203" s="2">
        <f>F203/$F$4*Dynamisk!$C$17</f>
        <v>0</v>
      </c>
      <c r="M203" s="2">
        <f>(F203/$F$4)*Dynamisk!$C$16+G203</f>
        <v>27.397260273972602</v>
      </c>
      <c r="N203" s="2">
        <f>Dynamisk!$C$20/365</f>
        <v>34.246575342465754</v>
      </c>
      <c r="O203" s="2">
        <f t="shared" si="21"/>
        <v>1.4269406392694064</v>
      </c>
      <c r="P203" s="2">
        <f>(F203/$F$4)*Dynamisk!$C$16+G203</f>
        <v>27.397260273972602</v>
      </c>
      <c r="Q203" s="2">
        <f t="shared" si="22"/>
        <v>61.643835616438352</v>
      </c>
      <c r="R203" s="17">
        <f>IF(P203&lt;=Dynamisk!$F$51,Data_kronologisk!P203,#N/A)</f>
        <v>27.397260273972602</v>
      </c>
      <c r="S203" s="22" t="e">
        <f>IF(AND(P203&gt;=Dynamisk!$F$51,P203&lt;=Dynamisk!$F$50),P203,#N/A)</f>
        <v>#N/A</v>
      </c>
      <c r="T203" s="22" t="e">
        <f>IF(AND(P203&gt;=Dynamisk!$F$50,P203&lt;=Dynamisk!$F$49),P203,#N/A)</f>
        <v>#N/A</v>
      </c>
      <c r="U203" s="23" t="e">
        <f>IF(P203&gt;=Dynamisk!$F$49,P203,#N/A)</f>
        <v>#N/A</v>
      </c>
      <c r="V203" s="17">
        <f>IF(Q203&gt;=Dynamisk!$F$41,Dynamisk!$F$41,Q203)</f>
        <v>61.643835616438352</v>
      </c>
      <c r="W203" s="22" t="e">
        <f>(IF(AND(Q203&gt;=Dynamisk!$F$41,Q203&lt;=Dynamisk!$F$40),Q203,(IF(Q203&gt;Dynamisk!$F$40,Dynamisk!$F$40,#N/A))))-V203</f>
        <v>#N/A</v>
      </c>
      <c r="X203" s="22" t="e">
        <f>(IF(AND(Q203&gt;=Dynamisk!$F$40,Q203&lt;=Dynamisk!$F$39),Q203,(IF(Q203&gt;Dynamisk!$F$39,Dynamisk!$F$39,#N/A))))-W203-V203</f>
        <v>#N/A</v>
      </c>
      <c r="Y203" s="23" t="e">
        <f>(IF(AND(Q203&gt;=Dynamisk!$F$39,Q203&lt;=Dynamisk!$F$38),Q203,(IF(Q203&gt;Dynamisk!$F$38,Dynamisk!$F$38,#N/A))))-W203-V203-X203</f>
        <v>#N/A</v>
      </c>
      <c r="Z203">
        <f>IF(OR(Data_sæsontarif!D203=Dynamisk!$E$76,Data_sæsontarif!D203=Dynamisk!$E$77,Data_sæsontarif!D203=Dynamisk!$E$78,Data_sæsontarif!D203=Dynamisk!$E$79),Data_sæsontarif!M203,#N/A)</f>
        <v>27.397260273972602</v>
      </c>
      <c r="AA203" t="e">
        <f>IF(OR(Data_sæsontarif!D203=Dynamisk!$E$72,Data_sæsontarif!D203=Dynamisk!$E$73,Data_sæsontarif!D203=Dynamisk!$E$74,Data_sæsontarif!D203=Dynamisk!$E$75),Data_sæsontarif!M203,#N/A)</f>
        <v>#N/A</v>
      </c>
      <c r="AB203" t="e">
        <f>IF(OR(Data_sæsontarif!D203=Dynamisk!$E$68,Data_sæsontarif!D203=Dynamisk!$E$69,Data_sæsontarif!D203=Dynamisk!$E$70,Data_sæsontarif!D203=Dynamisk!$E$71),Data_sæsontarif!M203,#N/A)</f>
        <v>#N/A</v>
      </c>
    </row>
    <row r="204" spans="1:28" x14ac:dyDescent="0.15">
      <c r="A204">
        <v>198</v>
      </c>
      <c r="B204">
        <v>198</v>
      </c>
      <c r="C204" t="s">
        <v>253</v>
      </c>
      <c r="D204" t="str">
        <f t="shared" si="23"/>
        <v>07</v>
      </c>
      <c r="E204" s="1">
        <v>19.220833333333331</v>
      </c>
      <c r="F204" s="2">
        <f t="shared" si="18"/>
        <v>0</v>
      </c>
      <c r="G204" s="1">
        <f>Dynamisk!$C$14</f>
        <v>27.397260273972602</v>
      </c>
      <c r="H204" s="1">
        <f t="shared" si="19"/>
        <v>1.1415525114155252</v>
      </c>
      <c r="I204" s="2">
        <f>Dynamisk!$C$15</f>
        <v>34.246575342465754</v>
      </c>
      <c r="J204" s="2">
        <f>F204/$F$4*Dynamisk!$C$16</f>
        <v>0</v>
      </c>
      <c r="K204" s="2">
        <f t="shared" si="20"/>
        <v>0</v>
      </c>
      <c r="L204" s="2">
        <f>F204/$F$4*Dynamisk!$C$17</f>
        <v>0</v>
      </c>
      <c r="M204" s="2">
        <f>(F204/$F$4)*Dynamisk!$C$16+G204</f>
        <v>27.397260273972602</v>
      </c>
      <c r="N204" s="2">
        <f>Dynamisk!$C$20/365</f>
        <v>34.246575342465754</v>
      </c>
      <c r="O204" s="2">
        <f t="shared" si="21"/>
        <v>1.4269406392694064</v>
      </c>
      <c r="P204" s="2">
        <f>(F204/$F$4)*Dynamisk!$C$16+G204</f>
        <v>27.397260273972602</v>
      </c>
      <c r="Q204" s="2">
        <f t="shared" si="22"/>
        <v>61.643835616438352</v>
      </c>
      <c r="R204" s="17">
        <f>IF(P204&lt;=Dynamisk!$F$51,Data_kronologisk!P204,#N/A)</f>
        <v>27.397260273972602</v>
      </c>
      <c r="S204" s="22" t="e">
        <f>IF(AND(P204&gt;=Dynamisk!$F$51,P204&lt;=Dynamisk!$F$50),P204,#N/A)</f>
        <v>#N/A</v>
      </c>
      <c r="T204" s="22" t="e">
        <f>IF(AND(P204&gt;=Dynamisk!$F$50,P204&lt;=Dynamisk!$F$49),P204,#N/A)</f>
        <v>#N/A</v>
      </c>
      <c r="U204" s="23" t="e">
        <f>IF(P204&gt;=Dynamisk!$F$49,P204,#N/A)</f>
        <v>#N/A</v>
      </c>
      <c r="V204" s="17">
        <f>IF(Q204&gt;=Dynamisk!$F$41,Dynamisk!$F$41,Q204)</f>
        <v>61.643835616438352</v>
      </c>
      <c r="W204" s="22" t="e">
        <f>(IF(AND(Q204&gt;=Dynamisk!$F$41,Q204&lt;=Dynamisk!$F$40),Q204,(IF(Q204&gt;Dynamisk!$F$40,Dynamisk!$F$40,#N/A))))-V204</f>
        <v>#N/A</v>
      </c>
      <c r="X204" s="22" t="e">
        <f>(IF(AND(Q204&gt;=Dynamisk!$F$40,Q204&lt;=Dynamisk!$F$39),Q204,(IF(Q204&gt;Dynamisk!$F$39,Dynamisk!$F$39,#N/A))))-W204-V204</f>
        <v>#N/A</v>
      </c>
      <c r="Y204" s="23" t="e">
        <f>(IF(AND(Q204&gt;=Dynamisk!$F$39,Q204&lt;=Dynamisk!$F$38),Q204,(IF(Q204&gt;Dynamisk!$F$38,Dynamisk!$F$38,#N/A))))-W204-V204-X204</f>
        <v>#N/A</v>
      </c>
      <c r="Z204">
        <f>IF(OR(Data_sæsontarif!D204=Dynamisk!$E$76,Data_sæsontarif!D204=Dynamisk!$E$77,Data_sæsontarif!D204=Dynamisk!$E$78,Data_sæsontarif!D204=Dynamisk!$E$79),Data_sæsontarif!M204,#N/A)</f>
        <v>27.397260273972602</v>
      </c>
      <c r="AA204" t="e">
        <f>IF(OR(Data_sæsontarif!D204=Dynamisk!$E$72,Data_sæsontarif!D204=Dynamisk!$E$73,Data_sæsontarif!D204=Dynamisk!$E$74,Data_sæsontarif!D204=Dynamisk!$E$75),Data_sæsontarif!M204,#N/A)</f>
        <v>#N/A</v>
      </c>
      <c r="AB204" t="e">
        <f>IF(OR(Data_sæsontarif!D204=Dynamisk!$E$68,Data_sæsontarif!D204=Dynamisk!$E$69,Data_sæsontarif!D204=Dynamisk!$E$70,Data_sæsontarif!D204=Dynamisk!$E$71),Data_sæsontarif!M204,#N/A)</f>
        <v>#N/A</v>
      </c>
    </row>
    <row r="205" spans="1:28" x14ac:dyDescent="0.15">
      <c r="A205">
        <v>199</v>
      </c>
      <c r="B205">
        <v>199</v>
      </c>
      <c r="C205" t="s">
        <v>254</v>
      </c>
      <c r="D205" t="str">
        <f t="shared" si="23"/>
        <v>07</v>
      </c>
      <c r="E205" s="1">
        <v>17.733333333333338</v>
      </c>
      <c r="F205" s="2">
        <f t="shared" si="18"/>
        <v>0</v>
      </c>
      <c r="G205" s="1">
        <f>Dynamisk!$C$14</f>
        <v>27.397260273972602</v>
      </c>
      <c r="H205" s="1">
        <f t="shared" si="19"/>
        <v>1.1415525114155252</v>
      </c>
      <c r="I205" s="2">
        <f>Dynamisk!$C$15</f>
        <v>34.246575342465754</v>
      </c>
      <c r="J205" s="2">
        <f>F205/$F$4*Dynamisk!$C$16</f>
        <v>0</v>
      </c>
      <c r="K205" s="2">
        <f t="shared" si="20"/>
        <v>0</v>
      </c>
      <c r="L205" s="2">
        <f>F205/$F$4*Dynamisk!$C$17</f>
        <v>0</v>
      </c>
      <c r="M205" s="2">
        <f>(F205/$F$4)*Dynamisk!$C$16+G205</f>
        <v>27.397260273972602</v>
      </c>
      <c r="N205" s="2">
        <f>Dynamisk!$C$20/365</f>
        <v>34.246575342465754</v>
      </c>
      <c r="O205" s="2">
        <f t="shared" si="21"/>
        <v>1.4269406392694064</v>
      </c>
      <c r="P205" s="2">
        <f>(F205/$F$4)*Dynamisk!$C$16+G205</f>
        <v>27.397260273972602</v>
      </c>
      <c r="Q205" s="2">
        <f t="shared" si="22"/>
        <v>61.643835616438352</v>
      </c>
      <c r="R205" s="17">
        <f>IF(P205&lt;=Dynamisk!$F$51,Data_kronologisk!P205,#N/A)</f>
        <v>27.397260273972602</v>
      </c>
      <c r="S205" s="22" t="e">
        <f>IF(AND(P205&gt;=Dynamisk!$F$51,P205&lt;=Dynamisk!$F$50),P205,#N/A)</f>
        <v>#N/A</v>
      </c>
      <c r="T205" s="22" t="e">
        <f>IF(AND(P205&gt;=Dynamisk!$F$50,P205&lt;=Dynamisk!$F$49),P205,#N/A)</f>
        <v>#N/A</v>
      </c>
      <c r="U205" s="23" t="e">
        <f>IF(P205&gt;=Dynamisk!$F$49,P205,#N/A)</f>
        <v>#N/A</v>
      </c>
      <c r="V205" s="17">
        <f>IF(Q205&gt;=Dynamisk!$F$41,Dynamisk!$F$41,Q205)</f>
        <v>61.643835616438352</v>
      </c>
      <c r="W205" s="22" t="e">
        <f>(IF(AND(Q205&gt;=Dynamisk!$F$41,Q205&lt;=Dynamisk!$F$40),Q205,(IF(Q205&gt;Dynamisk!$F$40,Dynamisk!$F$40,#N/A))))-V205</f>
        <v>#N/A</v>
      </c>
      <c r="X205" s="22" t="e">
        <f>(IF(AND(Q205&gt;=Dynamisk!$F$40,Q205&lt;=Dynamisk!$F$39),Q205,(IF(Q205&gt;Dynamisk!$F$39,Dynamisk!$F$39,#N/A))))-W205-V205</f>
        <v>#N/A</v>
      </c>
      <c r="Y205" s="23" t="e">
        <f>(IF(AND(Q205&gt;=Dynamisk!$F$39,Q205&lt;=Dynamisk!$F$38),Q205,(IF(Q205&gt;Dynamisk!$F$38,Dynamisk!$F$38,#N/A))))-W205-V205-X205</f>
        <v>#N/A</v>
      </c>
      <c r="Z205">
        <f>IF(OR(Data_sæsontarif!D205=Dynamisk!$E$76,Data_sæsontarif!D205=Dynamisk!$E$77,Data_sæsontarif!D205=Dynamisk!$E$78,Data_sæsontarif!D205=Dynamisk!$E$79),Data_sæsontarif!M205,#N/A)</f>
        <v>27.397260273972602</v>
      </c>
      <c r="AA205" t="e">
        <f>IF(OR(Data_sæsontarif!D205=Dynamisk!$E$72,Data_sæsontarif!D205=Dynamisk!$E$73,Data_sæsontarif!D205=Dynamisk!$E$74,Data_sæsontarif!D205=Dynamisk!$E$75),Data_sæsontarif!M205,#N/A)</f>
        <v>#N/A</v>
      </c>
      <c r="AB205" t="e">
        <f>IF(OR(Data_sæsontarif!D205=Dynamisk!$E$68,Data_sæsontarif!D205=Dynamisk!$E$69,Data_sæsontarif!D205=Dynamisk!$E$70,Data_sæsontarif!D205=Dynamisk!$E$71),Data_sæsontarif!M205,#N/A)</f>
        <v>#N/A</v>
      </c>
    </row>
    <row r="206" spans="1:28" x14ac:dyDescent="0.15">
      <c r="A206">
        <v>200</v>
      </c>
      <c r="B206">
        <v>200</v>
      </c>
      <c r="C206" t="s">
        <v>255</v>
      </c>
      <c r="D206" t="str">
        <f t="shared" si="23"/>
        <v>07</v>
      </c>
      <c r="E206" s="1">
        <v>16.641666666666666</v>
      </c>
      <c r="F206" s="2">
        <f t="shared" si="18"/>
        <v>0.35833333333333428</v>
      </c>
      <c r="G206" s="1">
        <f>Dynamisk!$C$14</f>
        <v>27.397260273972602</v>
      </c>
      <c r="H206" s="1">
        <f t="shared" si="19"/>
        <v>1.1415525114155252</v>
      </c>
      <c r="I206" s="2">
        <f>Dynamisk!$C$15</f>
        <v>34.246575342465754</v>
      </c>
      <c r="J206" s="2">
        <f>F206/$F$4*Dynamisk!$C$16</f>
        <v>4.3176212918975683</v>
      </c>
      <c r="K206" s="2">
        <f t="shared" si="20"/>
        <v>0.17990088716239869</v>
      </c>
      <c r="L206" s="2">
        <f>F206/$F$4*Dynamisk!$C$17</f>
        <v>5.3970266148719599</v>
      </c>
      <c r="M206" s="2">
        <f>(F206/$F$4)*Dynamisk!$C$16+G206</f>
        <v>31.714881565870172</v>
      </c>
      <c r="N206" s="2">
        <f>Dynamisk!$C$20/365</f>
        <v>34.246575342465754</v>
      </c>
      <c r="O206" s="2">
        <f t="shared" si="21"/>
        <v>1.4269406392694064</v>
      </c>
      <c r="P206" s="2">
        <f>(F206/$F$4)*Dynamisk!$C$16+G206</f>
        <v>31.714881565870172</v>
      </c>
      <c r="Q206" s="2">
        <f t="shared" si="22"/>
        <v>65.961456908335919</v>
      </c>
      <c r="R206" s="17">
        <f>IF(P206&lt;=Dynamisk!$F$51,Data_kronologisk!P206,#N/A)</f>
        <v>31.714881565870172</v>
      </c>
      <c r="S206" s="22" t="e">
        <f>IF(AND(P206&gt;=Dynamisk!$F$51,P206&lt;=Dynamisk!$F$50),P206,#N/A)</f>
        <v>#N/A</v>
      </c>
      <c r="T206" s="22" t="e">
        <f>IF(AND(P206&gt;=Dynamisk!$F$50,P206&lt;=Dynamisk!$F$49),P206,#N/A)</f>
        <v>#N/A</v>
      </c>
      <c r="U206" s="23" t="e">
        <f>IF(P206&gt;=Dynamisk!$F$49,P206,#N/A)</f>
        <v>#N/A</v>
      </c>
      <c r="V206" s="17">
        <f>IF(Q206&gt;=Dynamisk!$F$41,Dynamisk!$F$41,Q206)</f>
        <v>65.961456908335919</v>
      </c>
      <c r="W206" s="22" t="e">
        <f>(IF(AND(Q206&gt;=Dynamisk!$F$41,Q206&lt;=Dynamisk!$F$40),Q206,(IF(Q206&gt;Dynamisk!$F$40,Dynamisk!$F$40,#N/A))))-V206</f>
        <v>#N/A</v>
      </c>
      <c r="X206" s="22" t="e">
        <f>(IF(AND(Q206&gt;=Dynamisk!$F$40,Q206&lt;=Dynamisk!$F$39),Q206,(IF(Q206&gt;Dynamisk!$F$39,Dynamisk!$F$39,#N/A))))-W206-V206</f>
        <v>#N/A</v>
      </c>
      <c r="Y206" s="23" t="e">
        <f>(IF(AND(Q206&gt;=Dynamisk!$F$39,Q206&lt;=Dynamisk!$F$38),Q206,(IF(Q206&gt;Dynamisk!$F$38,Dynamisk!$F$38,#N/A))))-W206-V206-X206</f>
        <v>#N/A</v>
      </c>
      <c r="Z206">
        <f>IF(OR(Data_sæsontarif!D206=Dynamisk!$E$76,Data_sæsontarif!D206=Dynamisk!$E$77,Data_sæsontarif!D206=Dynamisk!$E$78,Data_sæsontarif!D206=Dynamisk!$E$79),Data_sæsontarif!M206,#N/A)</f>
        <v>31.714881565870172</v>
      </c>
      <c r="AA206" t="e">
        <f>IF(OR(Data_sæsontarif!D206=Dynamisk!$E$72,Data_sæsontarif!D206=Dynamisk!$E$73,Data_sæsontarif!D206=Dynamisk!$E$74,Data_sæsontarif!D206=Dynamisk!$E$75),Data_sæsontarif!M206,#N/A)</f>
        <v>#N/A</v>
      </c>
      <c r="AB206" t="e">
        <f>IF(OR(Data_sæsontarif!D206=Dynamisk!$E$68,Data_sæsontarif!D206=Dynamisk!$E$69,Data_sæsontarif!D206=Dynamisk!$E$70,Data_sæsontarif!D206=Dynamisk!$E$71),Data_sæsontarif!M206,#N/A)</f>
        <v>#N/A</v>
      </c>
    </row>
    <row r="207" spans="1:28" x14ac:dyDescent="0.15">
      <c r="A207">
        <v>201</v>
      </c>
      <c r="B207">
        <v>201</v>
      </c>
      <c r="C207" t="s">
        <v>256</v>
      </c>
      <c r="D207" t="str">
        <f t="shared" si="23"/>
        <v>07</v>
      </c>
      <c r="E207" s="1">
        <v>15.429166666666665</v>
      </c>
      <c r="F207" s="2">
        <f t="shared" si="18"/>
        <v>1.5708333333333346</v>
      </c>
      <c r="G207" s="1">
        <f>Dynamisk!$C$14</f>
        <v>27.397260273972602</v>
      </c>
      <c r="H207" s="1">
        <f t="shared" si="19"/>
        <v>1.1415525114155252</v>
      </c>
      <c r="I207" s="2">
        <f>Dynamisk!$C$15</f>
        <v>34.246575342465754</v>
      </c>
      <c r="J207" s="2">
        <f>F207/$F$4*Dynamisk!$C$16</f>
        <v>18.927246826109073</v>
      </c>
      <c r="K207" s="2">
        <f t="shared" si="20"/>
        <v>0.78863528442121134</v>
      </c>
      <c r="L207" s="2">
        <f>F207/$F$4*Dynamisk!$C$17</f>
        <v>23.65905853263634</v>
      </c>
      <c r="M207" s="2">
        <f>(F207/$F$4)*Dynamisk!$C$16+G207</f>
        <v>46.324507100081675</v>
      </c>
      <c r="N207" s="2">
        <f>Dynamisk!$C$20/365</f>
        <v>34.246575342465754</v>
      </c>
      <c r="O207" s="2">
        <f t="shared" si="21"/>
        <v>1.4269406392694064</v>
      </c>
      <c r="P207" s="2">
        <f>(F207/$F$4)*Dynamisk!$C$16+G207</f>
        <v>46.324507100081675</v>
      </c>
      <c r="Q207" s="2">
        <f t="shared" si="22"/>
        <v>80.571082442547421</v>
      </c>
      <c r="R207" s="17">
        <f>IF(P207&lt;=Dynamisk!$F$51,Data_kronologisk!P207,#N/A)</f>
        <v>46.324507100081675</v>
      </c>
      <c r="S207" s="22" t="e">
        <f>IF(AND(P207&gt;=Dynamisk!$F$51,P207&lt;=Dynamisk!$F$50),P207,#N/A)</f>
        <v>#N/A</v>
      </c>
      <c r="T207" s="22" t="e">
        <f>IF(AND(P207&gt;=Dynamisk!$F$50,P207&lt;=Dynamisk!$F$49),P207,#N/A)</f>
        <v>#N/A</v>
      </c>
      <c r="U207" s="23" t="e">
        <f>IF(P207&gt;=Dynamisk!$F$49,P207,#N/A)</f>
        <v>#N/A</v>
      </c>
      <c r="V207" s="17">
        <f>IF(Q207&gt;=Dynamisk!$F$41,Dynamisk!$F$41,Q207)</f>
        <v>74.703333321584452</v>
      </c>
      <c r="W207" s="22">
        <f>(IF(AND(Q207&gt;=Dynamisk!$F$41,Q207&lt;=Dynamisk!$F$40),Q207,(IF(Q207&gt;Dynamisk!$F$40,Dynamisk!$F$40,#N/A))))-V207</f>
        <v>5.8677491209629693</v>
      </c>
      <c r="X207" s="22" t="e">
        <f>(IF(AND(Q207&gt;=Dynamisk!$F$40,Q207&lt;=Dynamisk!$F$39),Q207,(IF(Q207&gt;Dynamisk!$F$39,Dynamisk!$F$39,#N/A))))-W207-V207</f>
        <v>#N/A</v>
      </c>
      <c r="Y207" s="23" t="e">
        <f>(IF(AND(Q207&gt;=Dynamisk!$F$39,Q207&lt;=Dynamisk!$F$38),Q207,(IF(Q207&gt;Dynamisk!$F$38,Dynamisk!$F$38,#N/A))))-W207-V207-X207</f>
        <v>#N/A</v>
      </c>
      <c r="Z207">
        <f>IF(OR(Data_sæsontarif!D207=Dynamisk!$E$76,Data_sæsontarif!D207=Dynamisk!$E$77,Data_sæsontarif!D207=Dynamisk!$E$78,Data_sæsontarif!D207=Dynamisk!$E$79),Data_sæsontarif!M207,#N/A)</f>
        <v>46.324507100081675</v>
      </c>
      <c r="AA207" t="e">
        <f>IF(OR(Data_sæsontarif!D207=Dynamisk!$E$72,Data_sæsontarif!D207=Dynamisk!$E$73,Data_sæsontarif!D207=Dynamisk!$E$74,Data_sæsontarif!D207=Dynamisk!$E$75),Data_sæsontarif!M207,#N/A)</f>
        <v>#N/A</v>
      </c>
      <c r="AB207" t="e">
        <f>IF(OR(Data_sæsontarif!D207=Dynamisk!$E$68,Data_sæsontarif!D207=Dynamisk!$E$69,Data_sæsontarif!D207=Dynamisk!$E$70,Data_sæsontarif!D207=Dynamisk!$E$71),Data_sæsontarif!M207,#N/A)</f>
        <v>#N/A</v>
      </c>
    </row>
    <row r="208" spans="1:28" x14ac:dyDescent="0.15">
      <c r="A208">
        <v>202</v>
      </c>
      <c r="B208">
        <v>202</v>
      </c>
      <c r="C208" t="s">
        <v>257</v>
      </c>
      <c r="D208" t="str">
        <f t="shared" si="23"/>
        <v>07</v>
      </c>
      <c r="E208" s="1">
        <v>17.149999999999999</v>
      </c>
      <c r="F208" s="2">
        <f t="shared" si="18"/>
        <v>0</v>
      </c>
      <c r="G208" s="1">
        <f>Dynamisk!$C$14</f>
        <v>27.397260273972602</v>
      </c>
      <c r="H208" s="1">
        <f t="shared" si="19"/>
        <v>1.1415525114155252</v>
      </c>
      <c r="I208" s="2">
        <f>Dynamisk!$C$15</f>
        <v>34.246575342465754</v>
      </c>
      <c r="J208" s="2">
        <f>F208/$F$4*Dynamisk!$C$16</f>
        <v>0</v>
      </c>
      <c r="K208" s="2">
        <f t="shared" si="20"/>
        <v>0</v>
      </c>
      <c r="L208" s="2">
        <f>F208/$F$4*Dynamisk!$C$17</f>
        <v>0</v>
      </c>
      <c r="M208" s="2">
        <f>(F208/$F$4)*Dynamisk!$C$16+G208</f>
        <v>27.397260273972602</v>
      </c>
      <c r="N208" s="2">
        <f>Dynamisk!$C$20/365</f>
        <v>34.246575342465754</v>
      </c>
      <c r="O208" s="2">
        <f t="shared" si="21"/>
        <v>1.4269406392694064</v>
      </c>
      <c r="P208" s="2">
        <f>(F208/$F$4)*Dynamisk!$C$16+G208</f>
        <v>27.397260273972602</v>
      </c>
      <c r="Q208" s="2">
        <f t="shared" si="22"/>
        <v>61.643835616438352</v>
      </c>
      <c r="R208" s="17">
        <f>IF(P208&lt;=Dynamisk!$F$51,Data_kronologisk!P208,#N/A)</f>
        <v>27.397260273972602</v>
      </c>
      <c r="S208" s="22" t="e">
        <f>IF(AND(P208&gt;=Dynamisk!$F$51,P208&lt;=Dynamisk!$F$50),P208,#N/A)</f>
        <v>#N/A</v>
      </c>
      <c r="T208" s="22" t="e">
        <f>IF(AND(P208&gt;=Dynamisk!$F$50,P208&lt;=Dynamisk!$F$49),P208,#N/A)</f>
        <v>#N/A</v>
      </c>
      <c r="U208" s="23" t="e">
        <f>IF(P208&gt;=Dynamisk!$F$49,P208,#N/A)</f>
        <v>#N/A</v>
      </c>
      <c r="V208" s="17">
        <f>IF(Q208&gt;=Dynamisk!$F$41,Dynamisk!$F$41,Q208)</f>
        <v>61.643835616438352</v>
      </c>
      <c r="W208" s="22" t="e">
        <f>(IF(AND(Q208&gt;=Dynamisk!$F$41,Q208&lt;=Dynamisk!$F$40),Q208,(IF(Q208&gt;Dynamisk!$F$40,Dynamisk!$F$40,#N/A))))-V208</f>
        <v>#N/A</v>
      </c>
      <c r="X208" s="22" t="e">
        <f>(IF(AND(Q208&gt;=Dynamisk!$F$40,Q208&lt;=Dynamisk!$F$39),Q208,(IF(Q208&gt;Dynamisk!$F$39,Dynamisk!$F$39,#N/A))))-W208-V208</f>
        <v>#N/A</v>
      </c>
      <c r="Y208" s="23" t="e">
        <f>(IF(AND(Q208&gt;=Dynamisk!$F$39,Q208&lt;=Dynamisk!$F$38),Q208,(IF(Q208&gt;Dynamisk!$F$38,Dynamisk!$F$38,#N/A))))-W208-V208-X208</f>
        <v>#N/A</v>
      </c>
      <c r="Z208">
        <f>IF(OR(Data_sæsontarif!D208=Dynamisk!$E$76,Data_sæsontarif!D208=Dynamisk!$E$77,Data_sæsontarif!D208=Dynamisk!$E$78,Data_sæsontarif!D208=Dynamisk!$E$79),Data_sæsontarif!M208,#N/A)</f>
        <v>27.397260273972602</v>
      </c>
      <c r="AA208" t="e">
        <f>IF(OR(Data_sæsontarif!D208=Dynamisk!$E$72,Data_sæsontarif!D208=Dynamisk!$E$73,Data_sæsontarif!D208=Dynamisk!$E$74,Data_sæsontarif!D208=Dynamisk!$E$75),Data_sæsontarif!M208,#N/A)</f>
        <v>#N/A</v>
      </c>
      <c r="AB208" t="e">
        <f>IF(OR(Data_sæsontarif!D208=Dynamisk!$E$68,Data_sæsontarif!D208=Dynamisk!$E$69,Data_sæsontarif!D208=Dynamisk!$E$70,Data_sæsontarif!D208=Dynamisk!$E$71),Data_sæsontarif!M208,#N/A)</f>
        <v>#N/A</v>
      </c>
    </row>
    <row r="209" spans="1:28" x14ac:dyDescent="0.15">
      <c r="A209">
        <v>203</v>
      </c>
      <c r="B209">
        <v>203</v>
      </c>
      <c r="C209" t="s">
        <v>258</v>
      </c>
      <c r="D209" t="str">
        <f t="shared" si="23"/>
        <v>07</v>
      </c>
      <c r="E209" s="1">
        <v>17.666666666666664</v>
      </c>
      <c r="F209" s="2">
        <f t="shared" si="18"/>
        <v>0</v>
      </c>
      <c r="G209" s="1">
        <f>Dynamisk!$C$14</f>
        <v>27.397260273972602</v>
      </c>
      <c r="H209" s="1">
        <f t="shared" si="19"/>
        <v>1.1415525114155252</v>
      </c>
      <c r="I209" s="2">
        <f>Dynamisk!$C$15</f>
        <v>34.246575342465754</v>
      </c>
      <c r="J209" s="2">
        <f>F209/$F$4*Dynamisk!$C$16</f>
        <v>0</v>
      </c>
      <c r="K209" s="2">
        <f t="shared" si="20"/>
        <v>0</v>
      </c>
      <c r="L209" s="2">
        <f>F209/$F$4*Dynamisk!$C$17</f>
        <v>0</v>
      </c>
      <c r="M209" s="2">
        <f>(F209/$F$4)*Dynamisk!$C$16+G209</f>
        <v>27.397260273972602</v>
      </c>
      <c r="N209" s="2">
        <f>Dynamisk!$C$20/365</f>
        <v>34.246575342465754</v>
      </c>
      <c r="O209" s="2">
        <f t="shared" si="21"/>
        <v>1.4269406392694064</v>
      </c>
      <c r="P209" s="2">
        <f>(F209/$F$4)*Dynamisk!$C$16+G209</f>
        <v>27.397260273972602</v>
      </c>
      <c r="Q209" s="2">
        <f t="shared" si="22"/>
        <v>61.643835616438352</v>
      </c>
      <c r="R209" s="17">
        <f>IF(P209&lt;=Dynamisk!$F$51,Data_kronologisk!P209,#N/A)</f>
        <v>27.397260273972602</v>
      </c>
      <c r="S209" s="22" t="e">
        <f>IF(AND(P209&gt;=Dynamisk!$F$51,P209&lt;=Dynamisk!$F$50),P209,#N/A)</f>
        <v>#N/A</v>
      </c>
      <c r="T209" s="22" t="e">
        <f>IF(AND(P209&gt;=Dynamisk!$F$50,P209&lt;=Dynamisk!$F$49),P209,#N/A)</f>
        <v>#N/A</v>
      </c>
      <c r="U209" s="23" t="e">
        <f>IF(P209&gt;=Dynamisk!$F$49,P209,#N/A)</f>
        <v>#N/A</v>
      </c>
      <c r="V209" s="17">
        <f>IF(Q209&gt;=Dynamisk!$F$41,Dynamisk!$F$41,Q209)</f>
        <v>61.643835616438352</v>
      </c>
      <c r="W209" s="22" t="e">
        <f>(IF(AND(Q209&gt;=Dynamisk!$F$41,Q209&lt;=Dynamisk!$F$40),Q209,(IF(Q209&gt;Dynamisk!$F$40,Dynamisk!$F$40,#N/A))))-V209</f>
        <v>#N/A</v>
      </c>
      <c r="X209" s="22" t="e">
        <f>(IF(AND(Q209&gt;=Dynamisk!$F$40,Q209&lt;=Dynamisk!$F$39),Q209,(IF(Q209&gt;Dynamisk!$F$39,Dynamisk!$F$39,#N/A))))-W209-V209</f>
        <v>#N/A</v>
      </c>
      <c r="Y209" s="23" t="e">
        <f>(IF(AND(Q209&gt;=Dynamisk!$F$39,Q209&lt;=Dynamisk!$F$38),Q209,(IF(Q209&gt;Dynamisk!$F$38,Dynamisk!$F$38,#N/A))))-W209-V209-X209</f>
        <v>#N/A</v>
      </c>
      <c r="Z209">
        <f>IF(OR(Data_sæsontarif!D209=Dynamisk!$E$76,Data_sæsontarif!D209=Dynamisk!$E$77,Data_sæsontarif!D209=Dynamisk!$E$78,Data_sæsontarif!D209=Dynamisk!$E$79),Data_sæsontarif!M209,#N/A)</f>
        <v>27.397260273972602</v>
      </c>
      <c r="AA209" t="e">
        <f>IF(OR(Data_sæsontarif!D209=Dynamisk!$E$72,Data_sæsontarif!D209=Dynamisk!$E$73,Data_sæsontarif!D209=Dynamisk!$E$74,Data_sæsontarif!D209=Dynamisk!$E$75),Data_sæsontarif!M209,#N/A)</f>
        <v>#N/A</v>
      </c>
      <c r="AB209" t="e">
        <f>IF(OR(Data_sæsontarif!D209=Dynamisk!$E$68,Data_sæsontarif!D209=Dynamisk!$E$69,Data_sæsontarif!D209=Dynamisk!$E$70,Data_sæsontarif!D209=Dynamisk!$E$71),Data_sæsontarif!M209,#N/A)</f>
        <v>#N/A</v>
      </c>
    </row>
    <row r="210" spans="1:28" x14ac:dyDescent="0.15">
      <c r="A210">
        <v>204</v>
      </c>
      <c r="B210">
        <v>204</v>
      </c>
      <c r="C210" t="s">
        <v>259</v>
      </c>
      <c r="D210" t="str">
        <f t="shared" si="23"/>
        <v>07</v>
      </c>
      <c r="E210" s="1">
        <v>18.083333333333332</v>
      </c>
      <c r="F210" s="2">
        <f t="shared" si="18"/>
        <v>0</v>
      </c>
      <c r="G210" s="1">
        <f>Dynamisk!$C$14</f>
        <v>27.397260273972602</v>
      </c>
      <c r="H210" s="1">
        <f t="shared" si="19"/>
        <v>1.1415525114155252</v>
      </c>
      <c r="I210" s="2">
        <f>Dynamisk!$C$15</f>
        <v>34.246575342465754</v>
      </c>
      <c r="J210" s="2">
        <f>F210/$F$4*Dynamisk!$C$16</f>
        <v>0</v>
      </c>
      <c r="K210" s="2">
        <f t="shared" si="20"/>
        <v>0</v>
      </c>
      <c r="L210" s="2">
        <f>F210/$F$4*Dynamisk!$C$17</f>
        <v>0</v>
      </c>
      <c r="M210" s="2">
        <f>(F210/$F$4)*Dynamisk!$C$16+G210</f>
        <v>27.397260273972602</v>
      </c>
      <c r="N210" s="2">
        <f>Dynamisk!$C$20/365</f>
        <v>34.246575342465754</v>
      </c>
      <c r="O210" s="2">
        <f t="shared" si="21"/>
        <v>1.4269406392694064</v>
      </c>
      <c r="P210" s="2">
        <f>(F210/$F$4)*Dynamisk!$C$16+G210</f>
        <v>27.397260273972602</v>
      </c>
      <c r="Q210" s="2">
        <f t="shared" si="22"/>
        <v>61.643835616438352</v>
      </c>
      <c r="R210" s="17">
        <f>IF(P210&lt;=Dynamisk!$F$51,Data_kronologisk!P210,#N/A)</f>
        <v>27.397260273972602</v>
      </c>
      <c r="S210" s="22" t="e">
        <f>IF(AND(P210&gt;=Dynamisk!$F$51,P210&lt;=Dynamisk!$F$50),P210,#N/A)</f>
        <v>#N/A</v>
      </c>
      <c r="T210" s="22" t="e">
        <f>IF(AND(P210&gt;=Dynamisk!$F$50,P210&lt;=Dynamisk!$F$49),P210,#N/A)</f>
        <v>#N/A</v>
      </c>
      <c r="U210" s="23" t="e">
        <f>IF(P210&gt;=Dynamisk!$F$49,P210,#N/A)</f>
        <v>#N/A</v>
      </c>
      <c r="V210" s="17">
        <f>IF(Q210&gt;=Dynamisk!$F$41,Dynamisk!$F$41,Q210)</f>
        <v>61.643835616438352</v>
      </c>
      <c r="W210" s="22" t="e">
        <f>(IF(AND(Q210&gt;=Dynamisk!$F$41,Q210&lt;=Dynamisk!$F$40),Q210,(IF(Q210&gt;Dynamisk!$F$40,Dynamisk!$F$40,#N/A))))-V210</f>
        <v>#N/A</v>
      </c>
      <c r="X210" s="22" t="e">
        <f>(IF(AND(Q210&gt;=Dynamisk!$F$40,Q210&lt;=Dynamisk!$F$39),Q210,(IF(Q210&gt;Dynamisk!$F$39,Dynamisk!$F$39,#N/A))))-W210-V210</f>
        <v>#N/A</v>
      </c>
      <c r="Y210" s="23" t="e">
        <f>(IF(AND(Q210&gt;=Dynamisk!$F$39,Q210&lt;=Dynamisk!$F$38),Q210,(IF(Q210&gt;Dynamisk!$F$38,Dynamisk!$F$38,#N/A))))-W210-V210-X210</f>
        <v>#N/A</v>
      </c>
      <c r="Z210">
        <f>IF(OR(Data_sæsontarif!D210=Dynamisk!$E$76,Data_sæsontarif!D210=Dynamisk!$E$77,Data_sæsontarif!D210=Dynamisk!$E$78,Data_sæsontarif!D210=Dynamisk!$E$79),Data_sæsontarif!M210,#N/A)</f>
        <v>27.397260273972602</v>
      </c>
      <c r="AA210" t="e">
        <f>IF(OR(Data_sæsontarif!D210=Dynamisk!$E$72,Data_sæsontarif!D210=Dynamisk!$E$73,Data_sæsontarif!D210=Dynamisk!$E$74,Data_sæsontarif!D210=Dynamisk!$E$75),Data_sæsontarif!M210,#N/A)</f>
        <v>#N/A</v>
      </c>
      <c r="AB210" t="e">
        <f>IF(OR(Data_sæsontarif!D210=Dynamisk!$E$68,Data_sæsontarif!D210=Dynamisk!$E$69,Data_sæsontarif!D210=Dynamisk!$E$70,Data_sæsontarif!D210=Dynamisk!$E$71),Data_sæsontarif!M210,#N/A)</f>
        <v>#N/A</v>
      </c>
    </row>
    <row r="211" spans="1:28" x14ac:dyDescent="0.15">
      <c r="A211">
        <v>205</v>
      </c>
      <c r="B211">
        <v>205</v>
      </c>
      <c r="C211" t="s">
        <v>260</v>
      </c>
      <c r="D211" t="str">
        <f t="shared" si="23"/>
        <v>07</v>
      </c>
      <c r="E211" s="1">
        <v>16.062499999999996</v>
      </c>
      <c r="F211" s="2">
        <f t="shared" si="18"/>
        <v>0.93750000000000355</v>
      </c>
      <c r="G211" s="1">
        <f>Dynamisk!$C$14</f>
        <v>27.397260273972602</v>
      </c>
      <c r="H211" s="1">
        <f t="shared" si="19"/>
        <v>1.1415525114155252</v>
      </c>
      <c r="I211" s="2">
        <f>Dynamisk!$C$15</f>
        <v>34.246575342465754</v>
      </c>
      <c r="J211" s="2">
        <f>F211/$F$4*Dynamisk!$C$16</f>
        <v>11.296102217173882</v>
      </c>
      <c r="K211" s="2">
        <f t="shared" si="20"/>
        <v>0.47067092571557839</v>
      </c>
      <c r="L211" s="2">
        <f>F211/$F$4*Dynamisk!$C$17</f>
        <v>14.120127771467352</v>
      </c>
      <c r="M211" s="2">
        <f>(F211/$F$4)*Dynamisk!$C$16+G211</f>
        <v>38.693362491146488</v>
      </c>
      <c r="N211" s="2">
        <f>Dynamisk!$C$20/365</f>
        <v>34.246575342465754</v>
      </c>
      <c r="O211" s="2">
        <f t="shared" si="21"/>
        <v>1.4269406392694064</v>
      </c>
      <c r="P211" s="2">
        <f>(F211/$F$4)*Dynamisk!$C$16+G211</f>
        <v>38.693362491146488</v>
      </c>
      <c r="Q211" s="2">
        <f t="shared" si="22"/>
        <v>72.939937833612234</v>
      </c>
      <c r="R211" s="17">
        <f>IF(P211&lt;=Dynamisk!$F$51,Data_kronologisk!P211,#N/A)</f>
        <v>38.693362491146488</v>
      </c>
      <c r="S211" s="22" t="e">
        <f>IF(AND(P211&gt;=Dynamisk!$F$51,P211&lt;=Dynamisk!$F$50),P211,#N/A)</f>
        <v>#N/A</v>
      </c>
      <c r="T211" s="22" t="e">
        <f>IF(AND(P211&gt;=Dynamisk!$F$50,P211&lt;=Dynamisk!$F$49),P211,#N/A)</f>
        <v>#N/A</v>
      </c>
      <c r="U211" s="23" t="e">
        <f>IF(P211&gt;=Dynamisk!$F$49,P211,#N/A)</f>
        <v>#N/A</v>
      </c>
      <c r="V211" s="17">
        <f>IF(Q211&gt;=Dynamisk!$F$41,Dynamisk!$F$41,Q211)</f>
        <v>72.939937833612234</v>
      </c>
      <c r="W211" s="22" t="e">
        <f>(IF(AND(Q211&gt;=Dynamisk!$F$41,Q211&lt;=Dynamisk!$F$40),Q211,(IF(Q211&gt;Dynamisk!$F$40,Dynamisk!$F$40,#N/A))))-V211</f>
        <v>#N/A</v>
      </c>
      <c r="X211" s="22" t="e">
        <f>(IF(AND(Q211&gt;=Dynamisk!$F$40,Q211&lt;=Dynamisk!$F$39),Q211,(IF(Q211&gt;Dynamisk!$F$39,Dynamisk!$F$39,#N/A))))-W211-V211</f>
        <v>#N/A</v>
      </c>
      <c r="Y211" s="23" t="e">
        <f>(IF(AND(Q211&gt;=Dynamisk!$F$39,Q211&lt;=Dynamisk!$F$38),Q211,(IF(Q211&gt;Dynamisk!$F$38,Dynamisk!$F$38,#N/A))))-W211-V211-X211</f>
        <v>#N/A</v>
      </c>
      <c r="Z211">
        <f>IF(OR(Data_sæsontarif!D211=Dynamisk!$E$76,Data_sæsontarif!D211=Dynamisk!$E$77,Data_sæsontarif!D211=Dynamisk!$E$78,Data_sæsontarif!D211=Dynamisk!$E$79),Data_sæsontarif!M211,#N/A)</f>
        <v>38.693362491146488</v>
      </c>
      <c r="AA211" t="e">
        <f>IF(OR(Data_sæsontarif!D211=Dynamisk!$E$72,Data_sæsontarif!D211=Dynamisk!$E$73,Data_sæsontarif!D211=Dynamisk!$E$74,Data_sæsontarif!D211=Dynamisk!$E$75),Data_sæsontarif!M211,#N/A)</f>
        <v>#N/A</v>
      </c>
      <c r="AB211" t="e">
        <f>IF(OR(Data_sæsontarif!D211=Dynamisk!$E$68,Data_sæsontarif!D211=Dynamisk!$E$69,Data_sæsontarif!D211=Dynamisk!$E$70,Data_sæsontarif!D211=Dynamisk!$E$71),Data_sæsontarif!M211,#N/A)</f>
        <v>#N/A</v>
      </c>
    </row>
    <row r="212" spans="1:28" x14ac:dyDescent="0.15">
      <c r="A212">
        <v>206</v>
      </c>
      <c r="B212">
        <v>206</v>
      </c>
      <c r="C212" t="s">
        <v>261</v>
      </c>
      <c r="D212" t="str">
        <f t="shared" si="23"/>
        <v>07</v>
      </c>
      <c r="E212" s="1">
        <v>16.433333333333334</v>
      </c>
      <c r="F212" s="2">
        <f t="shared" si="18"/>
        <v>0.56666666666666643</v>
      </c>
      <c r="G212" s="1">
        <f>Dynamisk!$C$14</f>
        <v>27.397260273972602</v>
      </c>
      <c r="H212" s="1">
        <f t="shared" si="19"/>
        <v>1.1415525114155252</v>
      </c>
      <c r="I212" s="2">
        <f>Dynamisk!$C$15</f>
        <v>34.246575342465754</v>
      </c>
      <c r="J212" s="2">
        <f>F212/$F$4*Dynamisk!$C$16</f>
        <v>6.8278662290472951</v>
      </c>
      <c r="K212" s="2">
        <f t="shared" si="20"/>
        <v>0.28449442621030396</v>
      </c>
      <c r="L212" s="2">
        <f>F212/$F$4*Dynamisk!$C$17</f>
        <v>8.5348327863091189</v>
      </c>
      <c r="M212" s="2">
        <f>(F212/$F$4)*Dynamisk!$C$16+G212</f>
        <v>34.225126503019894</v>
      </c>
      <c r="N212" s="2">
        <f>Dynamisk!$C$20/365</f>
        <v>34.246575342465754</v>
      </c>
      <c r="O212" s="2">
        <f t="shared" si="21"/>
        <v>1.4269406392694064</v>
      </c>
      <c r="P212" s="2">
        <f>(F212/$F$4)*Dynamisk!$C$16+G212</f>
        <v>34.225126503019894</v>
      </c>
      <c r="Q212" s="2">
        <f t="shared" si="22"/>
        <v>68.471701845485654</v>
      </c>
      <c r="R212" s="17">
        <f>IF(P212&lt;=Dynamisk!$F$51,Data_kronologisk!P212,#N/A)</f>
        <v>34.225126503019894</v>
      </c>
      <c r="S212" s="22" t="e">
        <f>IF(AND(P212&gt;=Dynamisk!$F$51,P212&lt;=Dynamisk!$F$50),P212,#N/A)</f>
        <v>#N/A</v>
      </c>
      <c r="T212" s="22" t="e">
        <f>IF(AND(P212&gt;=Dynamisk!$F$50,P212&lt;=Dynamisk!$F$49),P212,#N/A)</f>
        <v>#N/A</v>
      </c>
      <c r="U212" s="23" t="e">
        <f>IF(P212&gt;=Dynamisk!$F$49,P212,#N/A)</f>
        <v>#N/A</v>
      </c>
      <c r="V212" s="17">
        <f>IF(Q212&gt;=Dynamisk!$F$41,Dynamisk!$F$41,Q212)</f>
        <v>68.471701845485654</v>
      </c>
      <c r="W212" s="22" t="e">
        <f>(IF(AND(Q212&gt;=Dynamisk!$F$41,Q212&lt;=Dynamisk!$F$40),Q212,(IF(Q212&gt;Dynamisk!$F$40,Dynamisk!$F$40,#N/A))))-V212</f>
        <v>#N/A</v>
      </c>
      <c r="X212" s="22" t="e">
        <f>(IF(AND(Q212&gt;=Dynamisk!$F$40,Q212&lt;=Dynamisk!$F$39),Q212,(IF(Q212&gt;Dynamisk!$F$39,Dynamisk!$F$39,#N/A))))-W212-V212</f>
        <v>#N/A</v>
      </c>
      <c r="Y212" s="23" t="e">
        <f>(IF(AND(Q212&gt;=Dynamisk!$F$39,Q212&lt;=Dynamisk!$F$38),Q212,(IF(Q212&gt;Dynamisk!$F$38,Dynamisk!$F$38,#N/A))))-W212-V212-X212</f>
        <v>#N/A</v>
      </c>
      <c r="Z212">
        <f>IF(OR(Data_sæsontarif!D212=Dynamisk!$E$76,Data_sæsontarif!D212=Dynamisk!$E$77,Data_sæsontarif!D212=Dynamisk!$E$78,Data_sæsontarif!D212=Dynamisk!$E$79),Data_sæsontarif!M212,#N/A)</f>
        <v>34.225126503019894</v>
      </c>
      <c r="AA212" t="e">
        <f>IF(OR(Data_sæsontarif!D212=Dynamisk!$E$72,Data_sæsontarif!D212=Dynamisk!$E$73,Data_sæsontarif!D212=Dynamisk!$E$74,Data_sæsontarif!D212=Dynamisk!$E$75),Data_sæsontarif!M212,#N/A)</f>
        <v>#N/A</v>
      </c>
      <c r="AB212" t="e">
        <f>IF(OR(Data_sæsontarif!D212=Dynamisk!$E$68,Data_sæsontarif!D212=Dynamisk!$E$69,Data_sæsontarif!D212=Dynamisk!$E$70,Data_sæsontarif!D212=Dynamisk!$E$71),Data_sæsontarif!M212,#N/A)</f>
        <v>#N/A</v>
      </c>
    </row>
    <row r="213" spans="1:28" x14ac:dyDescent="0.15">
      <c r="A213">
        <v>207</v>
      </c>
      <c r="B213">
        <v>207</v>
      </c>
      <c r="C213" t="s">
        <v>262</v>
      </c>
      <c r="D213" t="str">
        <f t="shared" si="23"/>
        <v>07</v>
      </c>
      <c r="E213" s="1">
        <v>16.587500000000002</v>
      </c>
      <c r="F213" s="2">
        <f t="shared" si="18"/>
        <v>0.41249999999999787</v>
      </c>
      <c r="G213" s="1">
        <f>Dynamisk!$C$14</f>
        <v>27.397260273972602</v>
      </c>
      <c r="H213" s="1">
        <f t="shared" si="19"/>
        <v>1.1415525114155252</v>
      </c>
      <c r="I213" s="2">
        <f>Dynamisk!$C$15</f>
        <v>34.246575342465754</v>
      </c>
      <c r="J213" s="2">
        <f>F213/$F$4*Dynamisk!$C$16</f>
        <v>4.9702849755564635</v>
      </c>
      <c r="K213" s="2">
        <f t="shared" si="20"/>
        <v>0.20709520731485265</v>
      </c>
      <c r="L213" s="2">
        <f>F213/$F$4*Dynamisk!$C$17</f>
        <v>6.2128562194455794</v>
      </c>
      <c r="M213" s="2">
        <f>(F213/$F$4)*Dynamisk!$C$16+G213</f>
        <v>32.367545249529066</v>
      </c>
      <c r="N213" s="2">
        <f>Dynamisk!$C$20/365</f>
        <v>34.246575342465754</v>
      </c>
      <c r="O213" s="2">
        <f t="shared" si="21"/>
        <v>1.4269406392694064</v>
      </c>
      <c r="P213" s="2">
        <f>(F213/$F$4)*Dynamisk!$C$16+G213</f>
        <v>32.367545249529066</v>
      </c>
      <c r="Q213" s="2">
        <f t="shared" si="22"/>
        <v>66.614120591994833</v>
      </c>
      <c r="R213" s="17">
        <f>IF(P213&lt;=Dynamisk!$F$51,Data_kronologisk!P213,#N/A)</f>
        <v>32.367545249529066</v>
      </c>
      <c r="S213" s="22" t="e">
        <f>IF(AND(P213&gt;=Dynamisk!$F$51,P213&lt;=Dynamisk!$F$50),P213,#N/A)</f>
        <v>#N/A</v>
      </c>
      <c r="T213" s="22" t="e">
        <f>IF(AND(P213&gt;=Dynamisk!$F$50,P213&lt;=Dynamisk!$F$49),P213,#N/A)</f>
        <v>#N/A</v>
      </c>
      <c r="U213" s="23" t="e">
        <f>IF(P213&gt;=Dynamisk!$F$49,P213,#N/A)</f>
        <v>#N/A</v>
      </c>
      <c r="V213" s="17">
        <f>IF(Q213&gt;=Dynamisk!$F$41,Dynamisk!$F$41,Q213)</f>
        <v>66.614120591994833</v>
      </c>
      <c r="W213" s="22" t="e">
        <f>(IF(AND(Q213&gt;=Dynamisk!$F$41,Q213&lt;=Dynamisk!$F$40),Q213,(IF(Q213&gt;Dynamisk!$F$40,Dynamisk!$F$40,#N/A))))-V213</f>
        <v>#N/A</v>
      </c>
      <c r="X213" s="22" t="e">
        <f>(IF(AND(Q213&gt;=Dynamisk!$F$40,Q213&lt;=Dynamisk!$F$39),Q213,(IF(Q213&gt;Dynamisk!$F$39,Dynamisk!$F$39,#N/A))))-W213-V213</f>
        <v>#N/A</v>
      </c>
      <c r="Y213" s="23" t="e">
        <f>(IF(AND(Q213&gt;=Dynamisk!$F$39,Q213&lt;=Dynamisk!$F$38),Q213,(IF(Q213&gt;Dynamisk!$F$38,Dynamisk!$F$38,#N/A))))-W213-V213-X213</f>
        <v>#N/A</v>
      </c>
      <c r="Z213">
        <f>IF(OR(Data_sæsontarif!D213=Dynamisk!$E$76,Data_sæsontarif!D213=Dynamisk!$E$77,Data_sæsontarif!D213=Dynamisk!$E$78,Data_sæsontarif!D213=Dynamisk!$E$79),Data_sæsontarif!M213,#N/A)</f>
        <v>32.367545249529066</v>
      </c>
      <c r="AA213" t="e">
        <f>IF(OR(Data_sæsontarif!D213=Dynamisk!$E$72,Data_sæsontarif!D213=Dynamisk!$E$73,Data_sæsontarif!D213=Dynamisk!$E$74,Data_sæsontarif!D213=Dynamisk!$E$75),Data_sæsontarif!M213,#N/A)</f>
        <v>#N/A</v>
      </c>
      <c r="AB213" t="e">
        <f>IF(OR(Data_sæsontarif!D213=Dynamisk!$E$68,Data_sæsontarif!D213=Dynamisk!$E$69,Data_sæsontarif!D213=Dynamisk!$E$70,Data_sæsontarif!D213=Dynamisk!$E$71),Data_sæsontarif!M213,#N/A)</f>
        <v>#N/A</v>
      </c>
    </row>
    <row r="214" spans="1:28" x14ac:dyDescent="0.15">
      <c r="A214">
        <v>208</v>
      </c>
      <c r="B214">
        <v>208</v>
      </c>
      <c r="C214" t="s">
        <v>263</v>
      </c>
      <c r="D214" t="str">
        <f t="shared" si="23"/>
        <v>07</v>
      </c>
      <c r="E214" s="1">
        <v>19.087500000000002</v>
      </c>
      <c r="F214" s="2">
        <f t="shared" si="18"/>
        <v>0</v>
      </c>
      <c r="G214" s="1">
        <f>Dynamisk!$C$14</f>
        <v>27.397260273972602</v>
      </c>
      <c r="H214" s="1">
        <f t="shared" si="19"/>
        <v>1.1415525114155252</v>
      </c>
      <c r="I214" s="2">
        <f>Dynamisk!$C$15</f>
        <v>34.246575342465754</v>
      </c>
      <c r="J214" s="2">
        <f>F214/$F$4*Dynamisk!$C$16</f>
        <v>0</v>
      </c>
      <c r="K214" s="2">
        <f t="shared" si="20"/>
        <v>0</v>
      </c>
      <c r="L214" s="2">
        <f>F214/$F$4*Dynamisk!$C$17</f>
        <v>0</v>
      </c>
      <c r="M214" s="2">
        <f>(F214/$F$4)*Dynamisk!$C$16+G214</f>
        <v>27.397260273972602</v>
      </c>
      <c r="N214" s="2">
        <f>Dynamisk!$C$20/365</f>
        <v>34.246575342465754</v>
      </c>
      <c r="O214" s="2">
        <f t="shared" si="21"/>
        <v>1.4269406392694064</v>
      </c>
      <c r="P214" s="2">
        <f>(F214/$F$4)*Dynamisk!$C$16+G214</f>
        <v>27.397260273972602</v>
      </c>
      <c r="Q214" s="2">
        <f t="shared" si="22"/>
        <v>61.643835616438352</v>
      </c>
      <c r="R214" s="17">
        <f>IF(P214&lt;=Dynamisk!$F$51,Data_kronologisk!P214,#N/A)</f>
        <v>27.397260273972602</v>
      </c>
      <c r="S214" s="22" t="e">
        <f>IF(AND(P214&gt;=Dynamisk!$F$51,P214&lt;=Dynamisk!$F$50),P214,#N/A)</f>
        <v>#N/A</v>
      </c>
      <c r="T214" s="22" t="e">
        <f>IF(AND(P214&gt;=Dynamisk!$F$50,P214&lt;=Dynamisk!$F$49),P214,#N/A)</f>
        <v>#N/A</v>
      </c>
      <c r="U214" s="23" t="e">
        <f>IF(P214&gt;=Dynamisk!$F$49,P214,#N/A)</f>
        <v>#N/A</v>
      </c>
      <c r="V214" s="17">
        <f>IF(Q214&gt;=Dynamisk!$F$41,Dynamisk!$F$41,Q214)</f>
        <v>61.643835616438352</v>
      </c>
      <c r="W214" s="22" t="e">
        <f>(IF(AND(Q214&gt;=Dynamisk!$F$41,Q214&lt;=Dynamisk!$F$40),Q214,(IF(Q214&gt;Dynamisk!$F$40,Dynamisk!$F$40,#N/A))))-V214</f>
        <v>#N/A</v>
      </c>
      <c r="X214" s="22" t="e">
        <f>(IF(AND(Q214&gt;=Dynamisk!$F$40,Q214&lt;=Dynamisk!$F$39),Q214,(IF(Q214&gt;Dynamisk!$F$39,Dynamisk!$F$39,#N/A))))-W214-V214</f>
        <v>#N/A</v>
      </c>
      <c r="Y214" s="23" t="e">
        <f>(IF(AND(Q214&gt;=Dynamisk!$F$39,Q214&lt;=Dynamisk!$F$38),Q214,(IF(Q214&gt;Dynamisk!$F$38,Dynamisk!$F$38,#N/A))))-W214-V214-X214</f>
        <v>#N/A</v>
      </c>
      <c r="Z214">
        <f>IF(OR(Data_sæsontarif!D214=Dynamisk!$E$76,Data_sæsontarif!D214=Dynamisk!$E$77,Data_sæsontarif!D214=Dynamisk!$E$78,Data_sæsontarif!D214=Dynamisk!$E$79),Data_sæsontarif!M214,#N/A)</f>
        <v>27.397260273972602</v>
      </c>
      <c r="AA214" t="e">
        <f>IF(OR(Data_sæsontarif!D214=Dynamisk!$E$72,Data_sæsontarif!D214=Dynamisk!$E$73,Data_sæsontarif!D214=Dynamisk!$E$74,Data_sæsontarif!D214=Dynamisk!$E$75),Data_sæsontarif!M214,#N/A)</f>
        <v>#N/A</v>
      </c>
      <c r="AB214" t="e">
        <f>IF(OR(Data_sæsontarif!D214=Dynamisk!$E$68,Data_sæsontarif!D214=Dynamisk!$E$69,Data_sæsontarif!D214=Dynamisk!$E$70,Data_sæsontarif!D214=Dynamisk!$E$71),Data_sæsontarif!M214,#N/A)</f>
        <v>#N/A</v>
      </c>
    </row>
    <row r="215" spans="1:28" x14ac:dyDescent="0.15">
      <c r="A215">
        <v>209</v>
      </c>
      <c r="B215">
        <v>209</v>
      </c>
      <c r="C215" t="s">
        <v>264</v>
      </c>
      <c r="D215" t="str">
        <f t="shared" si="23"/>
        <v>07</v>
      </c>
      <c r="E215" s="1">
        <v>17.745833333333334</v>
      </c>
      <c r="F215" s="2">
        <f t="shared" si="18"/>
        <v>0</v>
      </c>
      <c r="G215" s="1">
        <f>Dynamisk!$C$14</f>
        <v>27.397260273972602</v>
      </c>
      <c r="H215" s="1">
        <f t="shared" si="19"/>
        <v>1.1415525114155252</v>
      </c>
      <c r="I215" s="2">
        <f>Dynamisk!$C$15</f>
        <v>34.246575342465754</v>
      </c>
      <c r="J215" s="2">
        <f>F215/$F$4*Dynamisk!$C$16</f>
        <v>0</v>
      </c>
      <c r="K215" s="2">
        <f t="shared" si="20"/>
        <v>0</v>
      </c>
      <c r="L215" s="2">
        <f>F215/$F$4*Dynamisk!$C$17</f>
        <v>0</v>
      </c>
      <c r="M215" s="2">
        <f>(F215/$F$4)*Dynamisk!$C$16+G215</f>
        <v>27.397260273972602</v>
      </c>
      <c r="N215" s="2">
        <f>Dynamisk!$C$20/365</f>
        <v>34.246575342465754</v>
      </c>
      <c r="O215" s="2">
        <f t="shared" si="21"/>
        <v>1.4269406392694064</v>
      </c>
      <c r="P215" s="2">
        <f>(F215/$F$4)*Dynamisk!$C$16+G215</f>
        <v>27.397260273972602</v>
      </c>
      <c r="Q215" s="2">
        <f t="shared" si="22"/>
        <v>61.643835616438352</v>
      </c>
      <c r="R215" s="17">
        <f>IF(P215&lt;=Dynamisk!$F$51,Data_kronologisk!P215,#N/A)</f>
        <v>27.397260273972602</v>
      </c>
      <c r="S215" s="22" t="e">
        <f>IF(AND(P215&gt;=Dynamisk!$F$51,P215&lt;=Dynamisk!$F$50),P215,#N/A)</f>
        <v>#N/A</v>
      </c>
      <c r="T215" s="22" t="e">
        <f>IF(AND(P215&gt;=Dynamisk!$F$50,P215&lt;=Dynamisk!$F$49),P215,#N/A)</f>
        <v>#N/A</v>
      </c>
      <c r="U215" s="23" t="e">
        <f>IF(P215&gt;=Dynamisk!$F$49,P215,#N/A)</f>
        <v>#N/A</v>
      </c>
      <c r="V215" s="17">
        <f>IF(Q215&gt;=Dynamisk!$F$41,Dynamisk!$F$41,Q215)</f>
        <v>61.643835616438352</v>
      </c>
      <c r="W215" s="22" t="e">
        <f>(IF(AND(Q215&gt;=Dynamisk!$F$41,Q215&lt;=Dynamisk!$F$40),Q215,(IF(Q215&gt;Dynamisk!$F$40,Dynamisk!$F$40,#N/A))))-V215</f>
        <v>#N/A</v>
      </c>
      <c r="X215" s="22" t="e">
        <f>(IF(AND(Q215&gt;=Dynamisk!$F$40,Q215&lt;=Dynamisk!$F$39),Q215,(IF(Q215&gt;Dynamisk!$F$39,Dynamisk!$F$39,#N/A))))-W215-V215</f>
        <v>#N/A</v>
      </c>
      <c r="Y215" s="23" t="e">
        <f>(IF(AND(Q215&gt;=Dynamisk!$F$39,Q215&lt;=Dynamisk!$F$38),Q215,(IF(Q215&gt;Dynamisk!$F$38,Dynamisk!$F$38,#N/A))))-W215-V215-X215</f>
        <v>#N/A</v>
      </c>
      <c r="Z215">
        <f>IF(OR(Data_sæsontarif!D215=Dynamisk!$E$76,Data_sæsontarif!D215=Dynamisk!$E$77,Data_sæsontarif!D215=Dynamisk!$E$78,Data_sæsontarif!D215=Dynamisk!$E$79),Data_sæsontarif!M215,#N/A)</f>
        <v>27.397260273972602</v>
      </c>
      <c r="AA215" t="e">
        <f>IF(OR(Data_sæsontarif!D215=Dynamisk!$E$72,Data_sæsontarif!D215=Dynamisk!$E$73,Data_sæsontarif!D215=Dynamisk!$E$74,Data_sæsontarif!D215=Dynamisk!$E$75),Data_sæsontarif!M215,#N/A)</f>
        <v>#N/A</v>
      </c>
      <c r="AB215" t="e">
        <f>IF(OR(Data_sæsontarif!D215=Dynamisk!$E$68,Data_sæsontarif!D215=Dynamisk!$E$69,Data_sæsontarif!D215=Dynamisk!$E$70,Data_sæsontarif!D215=Dynamisk!$E$71),Data_sæsontarif!M215,#N/A)</f>
        <v>#N/A</v>
      </c>
    </row>
    <row r="216" spans="1:28" x14ac:dyDescent="0.15">
      <c r="A216">
        <v>210</v>
      </c>
      <c r="B216">
        <v>210</v>
      </c>
      <c r="C216" t="s">
        <v>265</v>
      </c>
      <c r="D216" t="str">
        <f t="shared" si="23"/>
        <v>07</v>
      </c>
      <c r="E216" s="1">
        <v>17.879166666666666</v>
      </c>
      <c r="F216" s="2">
        <f t="shared" si="18"/>
        <v>0</v>
      </c>
      <c r="G216" s="1">
        <f>Dynamisk!$C$14</f>
        <v>27.397260273972602</v>
      </c>
      <c r="H216" s="1">
        <f t="shared" si="19"/>
        <v>1.1415525114155252</v>
      </c>
      <c r="I216" s="2">
        <f>Dynamisk!$C$15</f>
        <v>34.246575342465754</v>
      </c>
      <c r="J216" s="2">
        <f>F216/$F$4*Dynamisk!$C$16</f>
        <v>0</v>
      </c>
      <c r="K216" s="2">
        <f t="shared" si="20"/>
        <v>0</v>
      </c>
      <c r="L216" s="2">
        <f>F216/$F$4*Dynamisk!$C$17</f>
        <v>0</v>
      </c>
      <c r="M216" s="2">
        <f>(F216/$F$4)*Dynamisk!$C$16+G216</f>
        <v>27.397260273972602</v>
      </c>
      <c r="N216" s="2">
        <f>Dynamisk!$C$20/365</f>
        <v>34.246575342465754</v>
      </c>
      <c r="O216" s="2">
        <f t="shared" si="21"/>
        <v>1.4269406392694064</v>
      </c>
      <c r="P216" s="2">
        <f>(F216/$F$4)*Dynamisk!$C$16+G216</f>
        <v>27.397260273972602</v>
      </c>
      <c r="Q216" s="2">
        <f t="shared" si="22"/>
        <v>61.643835616438352</v>
      </c>
      <c r="R216" s="17">
        <f>IF(P216&lt;=Dynamisk!$F$51,Data_kronologisk!P216,#N/A)</f>
        <v>27.397260273972602</v>
      </c>
      <c r="S216" s="22" t="e">
        <f>IF(AND(P216&gt;=Dynamisk!$F$51,P216&lt;=Dynamisk!$F$50),P216,#N/A)</f>
        <v>#N/A</v>
      </c>
      <c r="T216" s="22" t="e">
        <f>IF(AND(P216&gt;=Dynamisk!$F$50,P216&lt;=Dynamisk!$F$49),P216,#N/A)</f>
        <v>#N/A</v>
      </c>
      <c r="U216" s="23" t="e">
        <f>IF(P216&gt;=Dynamisk!$F$49,P216,#N/A)</f>
        <v>#N/A</v>
      </c>
      <c r="V216" s="17">
        <f>IF(Q216&gt;=Dynamisk!$F$41,Dynamisk!$F$41,Q216)</f>
        <v>61.643835616438352</v>
      </c>
      <c r="W216" s="22" t="e">
        <f>(IF(AND(Q216&gt;=Dynamisk!$F$41,Q216&lt;=Dynamisk!$F$40),Q216,(IF(Q216&gt;Dynamisk!$F$40,Dynamisk!$F$40,#N/A))))-V216</f>
        <v>#N/A</v>
      </c>
      <c r="X216" s="22" t="e">
        <f>(IF(AND(Q216&gt;=Dynamisk!$F$40,Q216&lt;=Dynamisk!$F$39),Q216,(IF(Q216&gt;Dynamisk!$F$39,Dynamisk!$F$39,#N/A))))-W216-V216</f>
        <v>#N/A</v>
      </c>
      <c r="Y216" s="23" t="e">
        <f>(IF(AND(Q216&gt;=Dynamisk!$F$39,Q216&lt;=Dynamisk!$F$38),Q216,(IF(Q216&gt;Dynamisk!$F$38,Dynamisk!$F$38,#N/A))))-W216-V216-X216</f>
        <v>#N/A</v>
      </c>
      <c r="Z216">
        <f>IF(OR(Data_sæsontarif!D216=Dynamisk!$E$76,Data_sæsontarif!D216=Dynamisk!$E$77,Data_sæsontarif!D216=Dynamisk!$E$78,Data_sæsontarif!D216=Dynamisk!$E$79),Data_sæsontarif!M216,#N/A)</f>
        <v>27.397260273972602</v>
      </c>
      <c r="AA216" t="e">
        <f>IF(OR(Data_sæsontarif!D216=Dynamisk!$E$72,Data_sæsontarif!D216=Dynamisk!$E$73,Data_sæsontarif!D216=Dynamisk!$E$74,Data_sæsontarif!D216=Dynamisk!$E$75),Data_sæsontarif!M216,#N/A)</f>
        <v>#N/A</v>
      </c>
      <c r="AB216" t="e">
        <f>IF(OR(Data_sæsontarif!D216=Dynamisk!$E$68,Data_sæsontarif!D216=Dynamisk!$E$69,Data_sæsontarif!D216=Dynamisk!$E$70,Data_sæsontarif!D216=Dynamisk!$E$71),Data_sæsontarif!M216,#N/A)</f>
        <v>#N/A</v>
      </c>
    </row>
    <row r="217" spans="1:28" x14ac:dyDescent="0.15">
      <c r="A217">
        <v>211</v>
      </c>
      <c r="B217">
        <v>211</v>
      </c>
      <c r="C217" t="s">
        <v>266</v>
      </c>
      <c r="D217" t="str">
        <f t="shared" si="23"/>
        <v>07</v>
      </c>
      <c r="E217" s="1">
        <v>17.608333333333331</v>
      </c>
      <c r="F217" s="2">
        <f t="shared" si="18"/>
        <v>0</v>
      </c>
      <c r="G217" s="1">
        <f>Dynamisk!$C$14</f>
        <v>27.397260273972602</v>
      </c>
      <c r="H217" s="1">
        <f t="shared" si="19"/>
        <v>1.1415525114155252</v>
      </c>
      <c r="I217" s="2">
        <f>Dynamisk!$C$15</f>
        <v>34.246575342465754</v>
      </c>
      <c r="J217" s="2">
        <f>F217/$F$4*Dynamisk!$C$16</f>
        <v>0</v>
      </c>
      <c r="K217" s="2">
        <f t="shared" si="20"/>
        <v>0</v>
      </c>
      <c r="L217" s="2">
        <f>F217/$F$4*Dynamisk!$C$17</f>
        <v>0</v>
      </c>
      <c r="M217" s="2">
        <f>(F217/$F$4)*Dynamisk!$C$16+G217</f>
        <v>27.397260273972602</v>
      </c>
      <c r="N217" s="2">
        <f>Dynamisk!$C$20/365</f>
        <v>34.246575342465754</v>
      </c>
      <c r="O217" s="2">
        <f t="shared" si="21"/>
        <v>1.4269406392694064</v>
      </c>
      <c r="P217" s="2">
        <f>(F217/$F$4)*Dynamisk!$C$16+G217</f>
        <v>27.397260273972602</v>
      </c>
      <c r="Q217" s="2">
        <f t="shared" si="22"/>
        <v>61.643835616438352</v>
      </c>
      <c r="R217" s="17">
        <f>IF(P217&lt;=Dynamisk!$F$51,Data_kronologisk!P217,#N/A)</f>
        <v>27.397260273972602</v>
      </c>
      <c r="S217" s="22" t="e">
        <f>IF(AND(P217&gt;=Dynamisk!$F$51,P217&lt;=Dynamisk!$F$50),P217,#N/A)</f>
        <v>#N/A</v>
      </c>
      <c r="T217" s="22" t="e">
        <f>IF(AND(P217&gt;=Dynamisk!$F$50,P217&lt;=Dynamisk!$F$49),P217,#N/A)</f>
        <v>#N/A</v>
      </c>
      <c r="U217" s="23" t="e">
        <f>IF(P217&gt;=Dynamisk!$F$49,P217,#N/A)</f>
        <v>#N/A</v>
      </c>
      <c r="V217" s="17">
        <f>IF(Q217&gt;=Dynamisk!$F$41,Dynamisk!$F$41,Q217)</f>
        <v>61.643835616438352</v>
      </c>
      <c r="W217" s="22" t="e">
        <f>(IF(AND(Q217&gt;=Dynamisk!$F$41,Q217&lt;=Dynamisk!$F$40),Q217,(IF(Q217&gt;Dynamisk!$F$40,Dynamisk!$F$40,#N/A))))-V217</f>
        <v>#N/A</v>
      </c>
      <c r="X217" s="22" t="e">
        <f>(IF(AND(Q217&gt;=Dynamisk!$F$40,Q217&lt;=Dynamisk!$F$39),Q217,(IF(Q217&gt;Dynamisk!$F$39,Dynamisk!$F$39,#N/A))))-W217-V217</f>
        <v>#N/A</v>
      </c>
      <c r="Y217" s="23" t="e">
        <f>(IF(AND(Q217&gt;=Dynamisk!$F$39,Q217&lt;=Dynamisk!$F$38),Q217,(IF(Q217&gt;Dynamisk!$F$38,Dynamisk!$F$38,#N/A))))-W217-V217-X217</f>
        <v>#N/A</v>
      </c>
      <c r="Z217">
        <f>IF(OR(Data_sæsontarif!D217=Dynamisk!$E$76,Data_sæsontarif!D217=Dynamisk!$E$77,Data_sæsontarif!D217=Dynamisk!$E$78,Data_sæsontarif!D217=Dynamisk!$E$79),Data_sæsontarif!M217,#N/A)</f>
        <v>27.397260273972602</v>
      </c>
      <c r="AA217" t="e">
        <f>IF(OR(Data_sæsontarif!D217=Dynamisk!$E$72,Data_sæsontarif!D217=Dynamisk!$E$73,Data_sæsontarif!D217=Dynamisk!$E$74,Data_sæsontarif!D217=Dynamisk!$E$75),Data_sæsontarif!M217,#N/A)</f>
        <v>#N/A</v>
      </c>
      <c r="AB217" t="e">
        <f>IF(OR(Data_sæsontarif!D217=Dynamisk!$E$68,Data_sæsontarif!D217=Dynamisk!$E$69,Data_sæsontarif!D217=Dynamisk!$E$70,Data_sæsontarif!D217=Dynamisk!$E$71),Data_sæsontarif!M217,#N/A)</f>
        <v>#N/A</v>
      </c>
    </row>
    <row r="218" spans="1:28" x14ac:dyDescent="0.15">
      <c r="A218">
        <v>212</v>
      </c>
      <c r="B218">
        <v>212</v>
      </c>
      <c r="C218" t="s">
        <v>267</v>
      </c>
      <c r="D218" t="str">
        <f t="shared" si="23"/>
        <v>07</v>
      </c>
      <c r="E218" s="1">
        <v>16.441666666666659</v>
      </c>
      <c r="F218" s="2">
        <f t="shared" si="18"/>
        <v>0.55833333333334068</v>
      </c>
      <c r="G218" s="1">
        <f>Dynamisk!$C$14</f>
        <v>27.397260273972602</v>
      </c>
      <c r="H218" s="1">
        <f t="shared" si="19"/>
        <v>1.1415525114155252</v>
      </c>
      <c r="I218" s="2">
        <f>Dynamisk!$C$15</f>
        <v>34.246575342465754</v>
      </c>
      <c r="J218" s="2">
        <f>F218/$F$4*Dynamisk!$C$16</f>
        <v>6.7274564315613974</v>
      </c>
      <c r="K218" s="2">
        <f t="shared" si="20"/>
        <v>0.28031068464839154</v>
      </c>
      <c r="L218" s="2">
        <f>F218/$F$4*Dynamisk!$C$17</f>
        <v>8.4093205394517465</v>
      </c>
      <c r="M218" s="2">
        <f>(F218/$F$4)*Dynamisk!$C$16+G218</f>
        <v>34.124716705533999</v>
      </c>
      <c r="N218" s="2">
        <f>Dynamisk!$C$20/365</f>
        <v>34.246575342465754</v>
      </c>
      <c r="O218" s="2">
        <f t="shared" si="21"/>
        <v>1.4269406392694064</v>
      </c>
      <c r="P218" s="2">
        <f>(F218/$F$4)*Dynamisk!$C$16+G218</f>
        <v>34.124716705533999</v>
      </c>
      <c r="Q218" s="2">
        <f t="shared" si="22"/>
        <v>68.371292047999759</v>
      </c>
      <c r="R218" s="17">
        <f>IF(P218&lt;=Dynamisk!$F$51,Data_kronologisk!P218,#N/A)</f>
        <v>34.124716705533999</v>
      </c>
      <c r="S218" s="22" t="e">
        <f>IF(AND(P218&gt;=Dynamisk!$F$51,P218&lt;=Dynamisk!$F$50),P218,#N/A)</f>
        <v>#N/A</v>
      </c>
      <c r="T218" s="22" t="e">
        <f>IF(AND(P218&gt;=Dynamisk!$F$50,P218&lt;=Dynamisk!$F$49),P218,#N/A)</f>
        <v>#N/A</v>
      </c>
      <c r="U218" s="23" t="e">
        <f>IF(P218&gt;=Dynamisk!$F$49,P218,#N/A)</f>
        <v>#N/A</v>
      </c>
      <c r="V218" s="17">
        <f>IF(Q218&gt;=Dynamisk!$F$41,Dynamisk!$F$41,Q218)</f>
        <v>68.371292047999759</v>
      </c>
      <c r="W218" s="22" t="e">
        <f>(IF(AND(Q218&gt;=Dynamisk!$F$41,Q218&lt;=Dynamisk!$F$40),Q218,(IF(Q218&gt;Dynamisk!$F$40,Dynamisk!$F$40,#N/A))))-V218</f>
        <v>#N/A</v>
      </c>
      <c r="X218" s="22" t="e">
        <f>(IF(AND(Q218&gt;=Dynamisk!$F$40,Q218&lt;=Dynamisk!$F$39),Q218,(IF(Q218&gt;Dynamisk!$F$39,Dynamisk!$F$39,#N/A))))-W218-V218</f>
        <v>#N/A</v>
      </c>
      <c r="Y218" s="23" t="e">
        <f>(IF(AND(Q218&gt;=Dynamisk!$F$39,Q218&lt;=Dynamisk!$F$38),Q218,(IF(Q218&gt;Dynamisk!$F$38,Dynamisk!$F$38,#N/A))))-W218-V218-X218</f>
        <v>#N/A</v>
      </c>
      <c r="Z218">
        <f>IF(OR(Data_sæsontarif!D218=Dynamisk!$E$76,Data_sæsontarif!D218=Dynamisk!$E$77,Data_sæsontarif!D218=Dynamisk!$E$78,Data_sæsontarif!D218=Dynamisk!$E$79),Data_sæsontarif!M218,#N/A)</f>
        <v>34.124716705533999</v>
      </c>
      <c r="AA218" t="e">
        <f>IF(OR(Data_sæsontarif!D218=Dynamisk!$E$72,Data_sæsontarif!D218=Dynamisk!$E$73,Data_sæsontarif!D218=Dynamisk!$E$74,Data_sæsontarif!D218=Dynamisk!$E$75),Data_sæsontarif!M218,#N/A)</f>
        <v>#N/A</v>
      </c>
      <c r="AB218" t="e">
        <f>IF(OR(Data_sæsontarif!D218=Dynamisk!$E$68,Data_sæsontarif!D218=Dynamisk!$E$69,Data_sæsontarif!D218=Dynamisk!$E$70,Data_sæsontarif!D218=Dynamisk!$E$71),Data_sæsontarif!M218,#N/A)</f>
        <v>#N/A</v>
      </c>
    </row>
    <row r="219" spans="1:28" x14ac:dyDescent="0.15">
      <c r="A219">
        <v>213</v>
      </c>
      <c r="B219">
        <v>213</v>
      </c>
      <c r="C219" t="s">
        <v>268</v>
      </c>
      <c r="D219" t="str">
        <f t="shared" si="23"/>
        <v>08</v>
      </c>
      <c r="E219" s="1">
        <v>16.487500000000001</v>
      </c>
      <c r="F219" s="2">
        <f t="shared" si="18"/>
        <v>0.51249999999999929</v>
      </c>
      <c r="G219" s="1">
        <f>Dynamisk!$C$14</f>
        <v>27.397260273972602</v>
      </c>
      <c r="H219" s="1">
        <f t="shared" si="19"/>
        <v>1.1415525114155252</v>
      </c>
      <c r="I219" s="2">
        <f>Dynamisk!$C$15</f>
        <v>34.246575342465754</v>
      </c>
      <c r="J219" s="2">
        <f>F219/$F$4*Dynamisk!$C$16</f>
        <v>6.1752025453883572</v>
      </c>
      <c r="K219" s="2">
        <f t="shared" si="20"/>
        <v>0.2573001060578482</v>
      </c>
      <c r="L219" s="2">
        <f>F219/$F$4*Dynamisk!$C$17</f>
        <v>7.719003181735447</v>
      </c>
      <c r="M219" s="2">
        <f>(F219/$F$4)*Dynamisk!$C$16+G219</f>
        <v>33.572462819360958</v>
      </c>
      <c r="N219" s="2">
        <f>Dynamisk!$C$20/365</f>
        <v>34.246575342465754</v>
      </c>
      <c r="O219" s="2">
        <f t="shared" si="21"/>
        <v>1.4269406392694064</v>
      </c>
      <c r="P219" s="2">
        <f>(F219/$F$4)*Dynamisk!$C$16+G219</f>
        <v>33.572462819360958</v>
      </c>
      <c r="Q219" s="2">
        <f t="shared" si="22"/>
        <v>67.819038161826711</v>
      </c>
      <c r="R219" s="17">
        <f>IF(P219&lt;=Dynamisk!$F$51,Data_kronologisk!P219,#N/A)</f>
        <v>33.572462819360958</v>
      </c>
      <c r="S219" s="22" t="e">
        <f>IF(AND(P219&gt;=Dynamisk!$F$51,P219&lt;=Dynamisk!$F$50),P219,#N/A)</f>
        <v>#N/A</v>
      </c>
      <c r="T219" s="22" t="e">
        <f>IF(AND(P219&gt;=Dynamisk!$F$50,P219&lt;=Dynamisk!$F$49),P219,#N/A)</f>
        <v>#N/A</v>
      </c>
      <c r="U219" s="23" t="e">
        <f>IF(P219&gt;=Dynamisk!$F$49,P219,#N/A)</f>
        <v>#N/A</v>
      </c>
      <c r="V219" s="17">
        <f>IF(Q219&gt;=Dynamisk!$F$41,Dynamisk!$F$41,Q219)</f>
        <v>67.819038161826711</v>
      </c>
      <c r="W219" s="22" t="e">
        <f>(IF(AND(Q219&gt;=Dynamisk!$F$41,Q219&lt;=Dynamisk!$F$40),Q219,(IF(Q219&gt;Dynamisk!$F$40,Dynamisk!$F$40,#N/A))))-V219</f>
        <v>#N/A</v>
      </c>
      <c r="X219" s="22" t="e">
        <f>(IF(AND(Q219&gt;=Dynamisk!$F$40,Q219&lt;=Dynamisk!$F$39),Q219,(IF(Q219&gt;Dynamisk!$F$39,Dynamisk!$F$39,#N/A))))-W219-V219</f>
        <v>#N/A</v>
      </c>
      <c r="Y219" s="23" t="e">
        <f>(IF(AND(Q219&gt;=Dynamisk!$F$39,Q219&lt;=Dynamisk!$F$38),Q219,(IF(Q219&gt;Dynamisk!$F$38,Dynamisk!$F$38,#N/A))))-W219-V219-X219</f>
        <v>#N/A</v>
      </c>
      <c r="Z219">
        <f>IF(OR(Data_sæsontarif!D219=Dynamisk!$E$76,Data_sæsontarif!D219=Dynamisk!$E$77,Data_sæsontarif!D219=Dynamisk!$E$78,Data_sæsontarif!D219=Dynamisk!$E$79),Data_sæsontarif!M219,#N/A)</f>
        <v>33.572462819360958</v>
      </c>
      <c r="AA219" t="e">
        <f>IF(OR(Data_sæsontarif!D219=Dynamisk!$E$72,Data_sæsontarif!D219=Dynamisk!$E$73,Data_sæsontarif!D219=Dynamisk!$E$74,Data_sæsontarif!D219=Dynamisk!$E$75),Data_sæsontarif!M219,#N/A)</f>
        <v>#N/A</v>
      </c>
      <c r="AB219" t="e">
        <f>IF(OR(Data_sæsontarif!D219=Dynamisk!$E$68,Data_sæsontarif!D219=Dynamisk!$E$69,Data_sæsontarif!D219=Dynamisk!$E$70,Data_sæsontarif!D219=Dynamisk!$E$71),Data_sæsontarif!M219,#N/A)</f>
        <v>#N/A</v>
      </c>
    </row>
    <row r="220" spans="1:28" x14ac:dyDescent="0.15">
      <c r="A220">
        <v>214</v>
      </c>
      <c r="B220">
        <v>214</v>
      </c>
      <c r="C220" t="s">
        <v>269</v>
      </c>
      <c r="D220" t="str">
        <f t="shared" si="23"/>
        <v>08</v>
      </c>
      <c r="E220" s="1">
        <v>20.345833333333328</v>
      </c>
      <c r="F220" s="2">
        <f t="shared" si="18"/>
        <v>0</v>
      </c>
      <c r="G220" s="1">
        <f>Dynamisk!$C$14</f>
        <v>27.397260273972602</v>
      </c>
      <c r="H220" s="1">
        <f t="shared" si="19"/>
        <v>1.1415525114155252</v>
      </c>
      <c r="I220" s="2">
        <f>Dynamisk!$C$15</f>
        <v>34.246575342465754</v>
      </c>
      <c r="J220" s="2">
        <f>F220/$F$4*Dynamisk!$C$16</f>
        <v>0</v>
      </c>
      <c r="K220" s="2">
        <f t="shared" si="20"/>
        <v>0</v>
      </c>
      <c r="L220" s="2">
        <f>F220/$F$4*Dynamisk!$C$17</f>
        <v>0</v>
      </c>
      <c r="M220" s="2">
        <f>(F220/$F$4)*Dynamisk!$C$16+G220</f>
        <v>27.397260273972602</v>
      </c>
      <c r="N220" s="2">
        <f>Dynamisk!$C$20/365</f>
        <v>34.246575342465754</v>
      </c>
      <c r="O220" s="2">
        <f t="shared" si="21"/>
        <v>1.4269406392694064</v>
      </c>
      <c r="P220" s="2">
        <f>(F220/$F$4)*Dynamisk!$C$16+G220</f>
        <v>27.397260273972602</v>
      </c>
      <c r="Q220" s="2">
        <f t="shared" si="22"/>
        <v>61.643835616438352</v>
      </c>
      <c r="R220" s="17">
        <f>IF(P220&lt;=Dynamisk!$F$51,Data_kronologisk!P220,#N/A)</f>
        <v>27.397260273972602</v>
      </c>
      <c r="S220" s="22" t="e">
        <f>IF(AND(P220&gt;=Dynamisk!$F$51,P220&lt;=Dynamisk!$F$50),P220,#N/A)</f>
        <v>#N/A</v>
      </c>
      <c r="T220" s="22" t="e">
        <f>IF(AND(P220&gt;=Dynamisk!$F$50,P220&lt;=Dynamisk!$F$49),P220,#N/A)</f>
        <v>#N/A</v>
      </c>
      <c r="U220" s="23" t="e">
        <f>IF(P220&gt;=Dynamisk!$F$49,P220,#N/A)</f>
        <v>#N/A</v>
      </c>
      <c r="V220" s="17">
        <f>IF(Q220&gt;=Dynamisk!$F$41,Dynamisk!$F$41,Q220)</f>
        <v>61.643835616438352</v>
      </c>
      <c r="W220" s="22" t="e">
        <f>(IF(AND(Q220&gt;=Dynamisk!$F$41,Q220&lt;=Dynamisk!$F$40),Q220,(IF(Q220&gt;Dynamisk!$F$40,Dynamisk!$F$40,#N/A))))-V220</f>
        <v>#N/A</v>
      </c>
      <c r="X220" s="22" t="e">
        <f>(IF(AND(Q220&gt;=Dynamisk!$F$40,Q220&lt;=Dynamisk!$F$39),Q220,(IF(Q220&gt;Dynamisk!$F$39,Dynamisk!$F$39,#N/A))))-W220-V220</f>
        <v>#N/A</v>
      </c>
      <c r="Y220" s="23" t="e">
        <f>(IF(AND(Q220&gt;=Dynamisk!$F$39,Q220&lt;=Dynamisk!$F$38),Q220,(IF(Q220&gt;Dynamisk!$F$38,Dynamisk!$F$38,#N/A))))-W220-V220-X220</f>
        <v>#N/A</v>
      </c>
      <c r="Z220">
        <f>IF(OR(Data_sæsontarif!D220=Dynamisk!$E$76,Data_sæsontarif!D220=Dynamisk!$E$77,Data_sæsontarif!D220=Dynamisk!$E$78,Data_sæsontarif!D220=Dynamisk!$E$79),Data_sæsontarif!M220,#N/A)</f>
        <v>27.397260273972602</v>
      </c>
      <c r="AA220" t="e">
        <f>IF(OR(Data_sæsontarif!D220=Dynamisk!$E$72,Data_sæsontarif!D220=Dynamisk!$E$73,Data_sæsontarif!D220=Dynamisk!$E$74,Data_sæsontarif!D220=Dynamisk!$E$75),Data_sæsontarif!M220,#N/A)</f>
        <v>#N/A</v>
      </c>
      <c r="AB220" t="e">
        <f>IF(OR(Data_sæsontarif!D220=Dynamisk!$E$68,Data_sæsontarif!D220=Dynamisk!$E$69,Data_sæsontarif!D220=Dynamisk!$E$70,Data_sæsontarif!D220=Dynamisk!$E$71),Data_sæsontarif!M220,#N/A)</f>
        <v>#N/A</v>
      </c>
    </row>
    <row r="221" spans="1:28" x14ac:dyDescent="0.15">
      <c r="A221">
        <v>215</v>
      </c>
      <c r="B221">
        <v>215</v>
      </c>
      <c r="C221" t="s">
        <v>270</v>
      </c>
      <c r="D221" t="str">
        <f t="shared" si="23"/>
        <v>08</v>
      </c>
      <c r="E221" s="1">
        <v>17.216666666666665</v>
      </c>
      <c r="F221" s="2">
        <f t="shared" si="18"/>
        <v>0</v>
      </c>
      <c r="G221" s="1">
        <f>Dynamisk!$C$14</f>
        <v>27.397260273972602</v>
      </c>
      <c r="H221" s="1">
        <f t="shared" si="19"/>
        <v>1.1415525114155252</v>
      </c>
      <c r="I221" s="2">
        <f>Dynamisk!$C$15</f>
        <v>34.246575342465754</v>
      </c>
      <c r="J221" s="2">
        <f>F221/$F$4*Dynamisk!$C$16</f>
        <v>0</v>
      </c>
      <c r="K221" s="2">
        <f t="shared" si="20"/>
        <v>0</v>
      </c>
      <c r="L221" s="2">
        <f>F221/$F$4*Dynamisk!$C$17</f>
        <v>0</v>
      </c>
      <c r="M221" s="2">
        <f>(F221/$F$4)*Dynamisk!$C$16+G221</f>
        <v>27.397260273972602</v>
      </c>
      <c r="N221" s="2">
        <f>Dynamisk!$C$20/365</f>
        <v>34.246575342465754</v>
      </c>
      <c r="O221" s="2">
        <f t="shared" si="21"/>
        <v>1.4269406392694064</v>
      </c>
      <c r="P221" s="2">
        <f>(F221/$F$4)*Dynamisk!$C$16+G221</f>
        <v>27.397260273972602</v>
      </c>
      <c r="Q221" s="2">
        <f t="shared" si="22"/>
        <v>61.643835616438352</v>
      </c>
      <c r="R221" s="17">
        <f>IF(P221&lt;=Dynamisk!$F$51,Data_kronologisk!P221,#N/A)</f>
        <v>27.397260273972602</v>
      </c>
      <c r="S221" s="22" t="e">
        <f>IF(AND(P221&gt;=Dynamisk!$F$51,P221&lt;=Dynamisk!$F$50),P221,#N/A)</f>
        <v>#N/A</v>
      </c>
      <c r="T221" s="22" t="e">
        <f>IF(AND(P221&gt;=Dynamisk!$F$50,P221&lt;=Dynamisk!$F$49),P221,#N/A)</f>
        <v>#N/A</v>
      </c>
      <c r="U221" s="23" t="e">
        <f>IF(P221&gt;=Dynamisk!$F$49,P221,#N/A)</f>
        <v>#N/A</v>
      </c>
      <c r="V221" s="17">
        <f>IF(Q221&gt;=Dynamisk!$F$41,Dynamisk!$F$41,Q221)</f>
        <v>61.643835616438352</v>
      </c>
      <c r="W221" s="22" t="e">
        <f>(IF(AND(Q221&gt;=Dynamisk!$F$41,Q221&lt;=Dynamisk!$F$40),Q221,(IF(Q221&gt;Dynamisk!$F$40,Dynamisk!$F$40,#N/A))))-V221</f>
        <v>#N/A</v>
      </c>
      <c r="X221" s="22" t="e">
        <f>(IF(AND(Q221&gt;=Dynamisk!$F$40,Q221&lt;=Dynamisk!$F$39),Q221,(IF(Q221&gt;Dynamisk!$F$39,Dynamisk!$F$39,#N/A))))-W221-V221</f>
        <v>#N/A</v>
      </c>
      <c r="Y221" s="23" t="e">
        <f>(IF(AND(Q221&gt;=Dynamisk!$F$39,Q221&lt;=Dynamisk!$F$38),Q221,(IF(Q221&gt;Dynamisk!$F$38,Dynamisk!$F$38,#N/A))))-W221-V221-X221</f>
        <v>#N/A</v>
      </c>
      <c r="Z221">
        <f>IF(OR(Data_sæsontarif!D221=Dynamisk!$E$76,Data_sæsontarif!D221=Dynamisk!$E$77,Data_sæsontarif!D221=Dynamisk!$E$78,Data_sæsontarif!D221=Dynamisk!$E$79),Data_sæsontarif!M221,#N/A)</f>
        <v>27.397260273972602</v>
      </c>
      <c r="AA221" t="e">
        <f>IF(OR(Data_sæsontarif!D221=Dynamisk!$E$72,Data_sæsontarif!D221=Dynamisk!$E$73,Data_sæsontarif!D221=Dynamisk!$E$74,Data_sæsontarif!D221=Dynamisk!$E$75),Data_sæsontarif!M221,#N/A)</f>
        <v>#N/A</v>
      </c>
      <c r="AB221" t="e">
        <f>IF(OR(Data_sæsontarif!D221=Dynamisk!$E$68,Data_sæsontarif!D221=Dynamisk!$E$69,Data_sæsontarif!D221=Dynamisk!$E$70,Data_sæsontarif!D221=Dynamisk!$E$71),Data_sæsontarif!M221,#N/A)</f>
        <v>#N/A</v>
      </c>
    </row>
    <row r="222" spans="1:28" x14ac:dyDescent="0.15">
      <c r="A222">
        <v>216</v>
      </c>
      <c r="B222">
        <v>216</v>
      </c>
      <c r="C222" t="s">
        <v>271</v>
      </c>
      <c r="D222" t="str">
        <f t="shared" si="23"/>
        <v>08</v>
      </c>
      <c r="E222" s="1">
        <v>17.158333333333335</v>
      </c>
      <c r="F222" s="2">
        <f t="shared" si="18"/>
        <v>0</v>
      </c>
      <c r="G222" s="1">
        <f>Dynamisk!$C$14</f>
        <v>27.397260273972602</v>
      </c>
      <c r="H222" s="1">
        <f t="shared" si="19"/>
        <v>1.1415525114155252</v>
      </c>
      <c r="I222" s="2">
        <f>Dynamisk!$C$15</f>
        <v>34.246575342465754</v>
      </c>
      <c r="J222" s="2">
        <f>F222/$F$4*Dynamisk!$C$16</f>
        <v>0</v>
      </c>
      <c r="K222" s="2">
        <f t="shared" si="20"/>
        <v>0</v>
      </c>
      <c r="L222" s="2">
        <f>F222/$F$4*Dynamisk!$C$17</f>
        <v>0</v>
      </c>
      <c r="M222" s="2">
        <f>(F222/$F$4)*Dynamisk!$C$16+G222</f>
        <v>27.397260273972602</v>
      </c>
      <c r="N222" s="2">
        <f>Dynamisk!$C$20/365</f>
        <v>34.246575342465754</v>
      </c>
      <c r="O222" s="2">
        <f t="shared" si="21"/>
        <v>1.4269406392694064</v>
      </c>
      <c r="P222" s="2">
        <f>(F222/$F$4)*Dynamisk!$C$16+G222</f>
        <v>27.397260273972602</v>
      </c>
      <c r="Q222" s="2">
        <f t="shared" si="22"/>
        <v>61.643835616438352</v>
      </c>
      <c r="R222" s="17">
        <f>IF(P222&lt;=Dynamisk!$F$51,Data_kronologisk!P222,#N/A)</f>
        <v>27.397260273972602</v>
      </c>
      <c r="S222" s="22" t="e">
        <f>IF(AND(P222&gt;=Dynamisk!$F$51,P222&lt;=Dynamisk!$F$50),P222,#N/A)</f>
        <v>#N/A</v>
      </c>
      <c r="T222" s="22" t="e">
        <f>IF(AND(P222&gt;=Dynamisk!$F$50,P222&lt;=Dynamisk!$F$49),P222,#N/A)</f>
        <v>#N/A</v>
      </c>
      <c r="U222" s="23" t="e">
        <f>IF(P222&gt;=Dynamisk!$F$49,P222,#N/A)</f>
        <v>#N/A</v>
      </c>
      <c r="V222" s="17">
        <f>IF(Q222&gt;=Dynamisk!$F$41,Dynamisk!$F$41,Q222)</f>
        <v>61.643835616438352</v>
      </c>
      <c r="W222" s="22" t="e">
        <f>(IF(AND(Q222&gt;=Dynamisk!$F$41,Q222&lt;=Dynamisk!$F$40),Q222,(IF(Q222&gt;Dynamisk!$F$40,Dynamisk!$F$40,#N/A))))-V222</f>
        <v>#N/A</v>
      </c>
      <c r="X222" s="22" t="e">
        <f>(IF(AND(Q222&gt;=Dynamisk!$F$40,Q222&lt;=Dynamisk!$F$39),Q222,(IF(Q222&gt;Dynamisk!$F$39,Dynamisk!$F$39,#N/A))))-W222-V222</f>
        <v>#N/A</v>
      </c>
      <c r="Y222" s="23" t="e">
        <f>(IF(AND(Q222&gt;=Dynamisk!$F$39,Q222&lt;=Dynamisk!$F$38),Q222,(IF(Q222&gt;Dynamisk!$F$38,Dynamisk!$F$38,#N/A))))-W222-V222-X222</f>
        <v>#N/A</v>
      </c>
      <c r="Z222">
        <f>IF(OR(Data_sæsontarif!D222=Dynamisk!$E$76,Data_sæsontarif!D222=Dynamisk!$E$77,Data_sæsontarif!D222=Dynamisk!$E$78,Data_sæsontarif!D222=Dynamisk!$E$79),Data_sæsontarif!M222,#N/A)</f>
        <v>27.397260273972602</v>
      </c>
      <c r="AA222" t="e">
        <f>IF(OR(Data_sæsontarif!D222=Dynamisk!$E$72,Data_sæsontarif!D222=Dynamisk!$E$73,Data_sæsontarif!D222=Dynamisk!$E$74,Data_sæsontarif!D222=Dynamisk!$E$75),Data_sæsontarif!M222,#N/A)</f>
        <v>#N/A</v>
      </c>
      <c r="AB222" t="e">
        <f>IF(OR(Data_sæsontarif!D222=Dynamisk!$E$68,Data_sæsontarif!D222=Dynamisk!$E$69,Data_sæsontarif!D222=Dynamisk!$E$70,Data_sæsontarif!D222=Dynamisk!$E$71),Data_sæsontarif!M222,#N/A)</f>
        <v>#N/A</v>
      </c>
    </row>
    <row r="223" spans="1:28" x14ac:dyDescent="0.15">
      <c r="A223">
        <v>217</v>
      </c>
      <c r="B223">
        <v>217</v>
      </c>
      <c r="C223" t="s">
        <v>272</v>
      </c>
      <c r="D223" t="str">
        <f t="shared" si="23"/>
        <v>08</v>
      </c>
      <c r="E223" s="1">
        <v>18.341666666666665</v>
      </c>
      <c r="F223" s="2">
        <f t="shared" si="18"/>
        <v>0</v>
      </c>
      <c r="G223" s="1">
        <f>Dynamisk!$C$14</f>
        <v>27.397260273972602</v>
      </c>
      <c r="H223" s="1">
        <f t="shared" si="19"/>
        <v>1.1415525114155252</v>
      </c>
      <c r="I223" s="2">
        <f>Dynamisk!$C$15</f>
        <v>34.246575342465754</v>
      </c>
      <c r="J223" s="2">
        <f>F223/$F$4*Dynamisk!$C$16</f>
        <v>0</v>
      </c>
      <c r="K223" s="2">
        <f t="shared" si="20"/>
        <v>0</v>
      </c>
      <c r="L223" s="2">
        <f>F223/$F$4*Dynamisk!$C$17</f>
        <v>0</v>
      </c>
      <c r="M223" s="2">
        <f>(F223/$F$4)*Dynamisk!$C$16+G223</f>
        <v>27.397260273972602</v>
      </c>
      <c r="N223" s="2">
        <f>Dynamisk!$C$20/365</f>
        <v>34.246575342465754</v>
      </c>
      <c r="O223" s="2">
        <f t="shared" si="21"/>
        <v>1.4269406392694064</v>
      </c>
      <c r="P223" s="2">
        <f>(F223/$F$4)*Dynamisk!$C$16+G223</f>
        <v>27.397260273972602</v>
      </c>
      <c r="Q223" s="2">
        <f t="shared" si="22"/>
        <v>61.643835616438352</v>
      </c>
      <c r="R223" s="17">
        <f>IF(P223&lt;=Dynamisk!$F$51,Data_kronologisk!P223,#N/A)</f>
        <v>27.397260273972602</v>
      </c>
      <c r="S223" s="22" t="e">
        <f>IF(AND(P223&gt;=Dynamisk!$F$51,P223&lt;=Dynamisk!$F$50),P223,#N/A)</f>
        <v>#N/A</v>
      </c>
      <c r="T223" s="22" t="e">
        <f>IF(AND(P223&gt;=Dynamisk!$F$50,P223&lt;=Dynamisk!$F$49),P223,#N/A)</f>
        <v>#N/A</v>
      </c>
      <c r="U223" s="23" t="e">
        <f>IF(P223&gt;=Dynamisk!$F$49,P223,#N/A)</f>
        <v>#N/A</v>
      </c>
      <c r="V223" s="17">
        <f>IF(Q223&gt;=Dynamisk!$F$41,Dynamisk!$F$41,Q223)</f>
        <v>61.643835616438352</v>
      </c>
      <c r="W223" s="22" t="e">
        <f>(IF(AND(Q223&gt;=Dynamisk!$F$41,Q223&lt;=Dynamisk!$F$40),Q223,(IF(Q223&gt;Dynamisk!$F$40,Dynamisk!$F$40,#N/A))))-V223</f>
        <v>#N/A</v>
      </c>
      <c r="X223" s="22" t="e">
        <f>(IF(AND(Q223&gt;=Dynamisk!$F$40,Q223&lt;=Dynamisk!$F$39),Q223,(IF(Q223&gt;Dynamisk!$F$39,Dynamisk!$F$39,#N/A))))-W223-V223</f>
        <v>#N/A</v>
      </c>
      <c r="Y223" s="23" t="e">
        <f>(IF(AND(Q223&gt;=Dynamisk!$F$39,Q223&lt;=Dynamisk!$F$38),Q223,(IF(Q223&gt;Dynamisk!$F$38,Dynamisk!$F$38,#N/A))))-W223-V223-X223</f>
        <v>#N/A</v>
      </c>
      <c r="Z223">
        <f>IF(OR(Data_sæsontarif!D223=Dynamisk!$E$76,Data_sæsontarif!D223=Dynamisk!$E$77,Data_sæsontarif!D223=Dynamisk!$E$78,Data_sæsontarif!D223=Dynamisk!$E$79),Data_sæsontarif!M223,#N/A)</f>
        <v>27.397260273972602</v>
      </c>
      <c r="AA223" t="e">
        <f>IF(OR(Data_sæsontarif!D223=Dynamisk!$E$72,Data_sæsontarif!D223=Dynamisk!$E$73,Data_sæsontarif!D223=Dynamisk!$E$74,Data_sæsontarif!D223=Dynamisk!$E$75),Data_sæsontarif!M223,#N/A)</f>
        <v>#N/A</v>
      </c>
      <c r="AB223" t="e">
        <f>IF(OR(Data_sæsontarif!D223=Dynamisk!$E$68,Data_sæsontarif!D223=Dynamisk!$E$69,Data_sæsontarif!D223=Dynamisk!$E$70,Data_sæsontarif!D223=Dynamisk!$E$71),Data_sæsontarif!M223,#N/A)</f>
        <v>#N/A</v>
      </c>
    </row>
    <row r="224" spans="1:28" x14ac:dyDescent="0.15">
      <c r="A224">
        <v>218</v>
      </c>
      <c r="B224">
        <v>218</v>
      </c>
      <c r="C224" t="s">
        <v>273</v>
      </c>
      <c r="D224" t="str">
        <f t="shared" si="23"/>
        <v>08</v>
      </c>
      <c r="E224" s="1">
        <v>19.537499999999998</v>
      </c>
      <c r="F224" s="2">
        <f t="shared" si="18"/>
        <v>0</v>
      </c>
      <c r="G224" s="1">
        <f>Dynamisk!$C$14</f>
        <v>27.397260273972602</v>
      </c>
      <c r="H224" s="1">
        <f t="shared" si="19"/>
        <v>1.1415525114155252</v>
      </c>
      <c r="I224" s="2">
        <f>Dynamisk!$C$15</f>
        <v>34.246575342465754</v>
      </c>
      <c r="J224" s="2">
        <f>F224/$F$4*Dynamisk!$C$16</f>
        <v>0</v>
      </c>
      <c r="K224" s="2">
        <f t="shared" si="20"/>
        <v>0</v>
      </c>
      <c r="L224" s="2">
        <f>F224/$F$4*Dynamisk!$C$17</f>
        <v>0</v>
      </c>
      <c r="M224" s="2">
        <f>(F224/$F$4)*Dynamisk!$C$16+G224</f>
        <v>27.397260273972602</v>
      </c>
      <c r="N224" s="2">
        <f>Dynamisk!$C$20/365</f>
        <v>34.246575342465754</v>
      </c>
      <c r="O224" s="2">
        <f t="shared" si="21"/>
        <v>1.4269406392694064</v>
      </c>
      <c r="P224" s="2">
        <f>(F224/$F$4)*Dynamisk!$C$16+G224</f>
        <v>27.397260273972602</v>
      </c>
      <c r="Q224" s="2">
        <f t="shared" si="22"/>
        <v>61.643835616438352</v>
      </c>
      <c r="R224" s="17">
        <f>IF(P224&lt;=Dynamisk!$F$51,Data_kronologisk!P224,#N/A)</f>
        <v>27.397260273972602</v>
      </c>
      <c r="S224" s="22" t="e">
        <f>IF(AND(P224&gt;=Dynamisk!$F$51,P224&lt;=Dynamisk!$F$50),P224,#N/A)</f>
        <v>#N/A</v>
      </c>
      <c r="T224" s="22" t="e">
        <f>IF(AND(P224&gt;=Dynamisk!$F$50,P224&lt;=Dynamisk!$F$49),P224,#N/A)</f>
        <v>#N/A</v>
      </c>
      <c r="U224" s="23" t="e">
        <f>IF(P224&gt;=Dynamisk!$F$49,P224,#N/A)</f>
        <v>#N/A</v>
      </c>
      <c r="V224" s="17">
        <f>IF(Q224&gt;=Dynamisk!$F$41,Dynamisk!$F$41,Q224)</f>
        <v>61.643835616438352</v>
      </c>
      <c r="W224" s="22" t="e">
        <f>(IF(AND(Q224&gt;=Dynamisk!$F$41,Q224&lt;=Dynamisk!$F$40),Q224,(IF(Q224&gt;Dynamisk!$F$40,Dynamisk!$F$40,#N/A))))-V224</f>
        <v>#N/A</v>
      </c>
      <c r="X224" s="22" t="e">
        <f>(IF(AND(Q224&gt;=Dynamisk!$F$40,Q224&lt;=Dynamisk!$F$39),Q224,(IF(Q224&gt;Dynamisk!$F$39,Dynamisk!$F$39,#N/A))))-W224-V224</f>
        <v>#N/A</v>
      </c>
      <c r="Y224" s="23" t="e">
        <f>(IF(AND(Q224&gt;=Dynamisk!$F$39,Q224&lt;=Dynamisk!$F$38),Q224,(IF(Q224&gt;Dynamisk!$F$38,Dynamisk!$F$38,#N/A))))-W224-V224-X224</f>
        <v>#N/A</v>
      </c>
      <c r="Z224">
        <f>IF(OR(Data_sæsontarif!D224=Dynamisk!$E$76,Data_sæsontarif!D224=Dynamisk!$E$77,Data_sæsontarif!D224=Dynamisk!$E$78,Data_sæsontarif!D224=Dynamisk!$E$79),Data_sæsontarif!M224,#N/A)</f>
        <v>27.397260273972602</v>
      </c>
      <c r="AA224" t="e">
        <f>IF(OR(Data_sæsontarif!D224=Dynamisk!$E$72,Data_sæsontarif!D224=Dynamisk!$E$73,Data_sæsontarif!D224=Dynamisk!$E$74,Data_sæsontarif!D224=Dynamisk!$E$75),Data_sæsontarif!M224,#N/A)</f>
        <v>#N/A</v>
      </c>
      <c r="AB224" t="e">
        <f>IF(OR(Data_sæsontarif!D224=Dynamisk!$E$68,Data_sæsontarif!D224=Dynamisk!$E$69,Data_sæsontarif!D224=Dynamisk!$E$70,Data_sæsontarif!D224=Dynamisk!$E$71),Data_sæsontarif!M224,#N/A)</f>
        <v>#N/A</v>
      </c>
    </row>
    <row r="225" spans="1:28" x14ac:dyDescent="0.15">
      <c r="A225">
        <v>219</v>
      </c>
      <c r="B225">
        <v>219</v>
      </c>
      <c r="C225" t="s">
        <v>274</v>
      </c>
      <c r="D225" t="str">
        <f t="shared" si="23"/>
        <v>08</v>
      </c>
      <c r="E225" s="1">
        <v>20.029166666666669</v>
      </c>
      <c r="F225" s="2">
        <f t="shared" si="18"/>
        <v>0</v>
      </c>
      <c r="G225" s="1">
        <f>Dynamisk!$C$14</f>
        <v>27.397260273972602</v>
      </c>
      <c r="H225" s="1">
        <f t="shared" si="19"/>
        <v>1.1415525114155252</v>
      </c>
      <c r="I225" s="2">
        <f>Dynamisk!$C$15</f>
        <v>34.246575342465754</v>
      </c>
      <c r="J225" s="2">
        <f>F225/$F$4*Dynamisk!$C$16</f>
        <v>0</v>
      </c>
      <c r="K225" s="2">
        <f t="shared" si="20"/>
        <v>0</v>
      </c>
      <c r="L225" s="2">
        <f>F225/$F$4*Dynamisk!$C$17</f>
        <v>0</v>
      </c>
      <c r="M225" s="2">
        <f>(F225/$F$4)*Dynamisk!$C$16+G225</f>
        <v>27.397260273972602</v>
      </c>
      <c r="N225" s="2">
        <f>Dynamisk!$C$20/365</f>
        <v>34.246575342465754</v>
      </c>
      <c r="O225" s="2">
        <f t="shared" si="21"/>
        <v>1.4269406392694064</v>
      </c>
      <c r="P225" s="2">
        <f>(F225/$F$4)*Dynamisk!$C$16+G225</f>
        <v>27.397260273972602</v>
      </c>
      <c r="Q225" s="2">
        <f t="shared" si="22"/>
        <v>61.643835616438352</v>
      </c>
      <c r="R225" s="17">
        <f>IF(P225&lt;=Dynamisk!$F$51,Data_kronologisk!P225,#N/A)</f>
        <v>27.397260273972602</v>
      </c>
      <c r="S225" s="22" t="e">
        <f>IF(AND(P225&gt;=Dynamisk!$F$51,P225&lt;=Dynamisk!$F$50),P225,#N/A)</f>
        <v>#N/A</v>
      </c>
      <c r="T225" s="22" t="e">
        <f>IF(AND(P225&gt;=Dynamisk!$F$50,P225&lt;=Dynamisk!$F$49),P225,#N/A)</f>
        <v>#N/A</v>
      </c>
      <c r="U225" s="23" t="e">
        <f>IF(P225&gt;=Dynamisk!$F$49,P225,#N/A)</f>
        <v>#N/A</v>
      </c>
      <c r="V225" s="17">
        <f>IF(Q225&gt;=Dynamisk!$F$41,Dynamisk!$F$41,Q225)</f>
        <v>61.643835616438352</v>
      </c>
      <c r="W225" s="22" t="e">
        <f>(IF(AND(Q225&gt;=Dynamisk!$F$41,Q225&lt;=Dynamisk!$F$40),Q225,(IF(Q225&gt;Dynamisk!$F$40,Dynamisk!$F$40,#N/A))))-V225</f>
        <v>#N/A</v>
      </c>
      <c r="X225" s="22" t="e">
        <f>(IF(AND(Q225&gt;=Dynamisk!$F$40,Q225&lt;=Dynamisk!$F$39),Q225,(IF(Q225&gt;Dynamisk!$F$39,Dynamisk!$F$39,#N/A))))-W225-V225</f>
        <v>#N/A</v>
      </c>
      <c r="Y225" s="23" t="e">
        <f>(IF(AND(Q225&gt;=Dynamisk!$F$39,Q225&lt;=Dynamisk!$F$38),Q225,(IF(Q225&gt;Dynamisk!$F$38,Dynamisk!$F$38,#N/A))))-W225-V225-X225</f>
        <v>#N/A</v>
      </c>
      <c r="Z225">
        <f>IF(OR(Data_sæsontarif!D225=Dynamisk!$E$76,Data_sæsontarif!D225=Dynamisk!$E$77,Data_sæsontarif!D225=Dynamisk!$E$78,Data_sæsontarif!D225=Dynamisk!$E$79),Data_sæsontarif!M225,#N/A)</f>
        <v>27.397260273972602</v>
      </c>
      <c r="AA225" t="e">
        <f>IF(OR(Data_sæsontarif!D225=Dynamisk!$E$72,Data_sæsontarif!D225=Dynamisk!$E$73,Data_sæsontarif!D225=Dynamisk!$E$74,Data_sæsontarif!D225=Dynamisk!$E$75),Data_sæsontarif!M225,#N/A)</f>
        <v>#N/A</v>
      </c>
      <c r="AB225" t="e">
        <f>IF(OR(Data_sæsontarif!D225=Dynamisk!$E$68,Data_sæsontarif!D225=Dynamisk!$E$69,Data_sæsontarif!D225=Dynamisk!$E$70,Data_sæsontarif!D225=Dynamisk!$E$71),Data_sæsontarif!M225,#N/A)</f>
        <v>#N/A</v>
      </c>
    </row>
    <row r="226" spans="1:28" x14ac:dyDescent="0.15">
      <c r="A226">
        <v>220</v>
      </c>
      <c r="B226">
        <v>220</v>
      </c>
      <c r="C226" t="s">
        <v>275</v>
      </c>
      <c r="D226" t="str">
        <f t="shared" si="23"/>
        <v>08</v>
      </c>
      <c r="E226" s="1">
        <v>21.366666666666664</v>
      </c>
      <c r="F226" s="2">
        <f t="shared" si="18"/>
        <v>0</v>
      </c>
      <c r="G226" s="1">
        <f>Dynamisk!$C$14</f>
        <v>27.397260273972602</v>
      </c>
      <c r="H226" s="1">
        <f t="shared" si="19"/>
        <v>1.1415525114155252</v>
      </c>
      <c r="I226" s="2">
        <f>Dynamisk!$C$15</f>
        <v>34.246575342465754</v>
      </c>
      <c r="J226" s="2">
        <f>F226/$F$4*Dynamisk!$C$16</f>
        <v>0</v>
      </c>
      <c r="K226" s="2">
        <f t="shared" si="20"/>
        <v>0</v>
      </c>
      <c r="L226" s="2">
        <f>F226/$F$4*Dynamisk!$C$17</f>
        <v>0</v>
      </c>
      <c r="M226" s="2">
        <f>(F226/$F$4)*Dynamisk!$C$16+G226</f>
        <v>27.397260273972602</v>
      </c>
      <c r="N226" s="2">
        <f>Dynamisk!$C$20/365</f>
        <v>34.246575342465754</v>
      </c>
      <c r="O226" s="2">
        <f t="shared" si="21"/>
        <v>1.4269406392694064</v>
      </c>
      <c r="P226" s="2">
        <f>(F226/$F$4)*Dynamisk!$C$16+G226</f>
        <v>27.397260273972602</v>
      </c>
      <c r="Q226" s="2">
        <f t="shared" si="22"/>
        <v>61.643835616438352</v>
      </c>
      <c r="R226" s="17">
        <f>IF(P226&lt;=Dynamisk!$F$51,Data_kronologisk!P226,#N/A)</f>
        <v>27.397260273972602</v>
      </c>
      <c r="S226" s="22" t="e">
        <f>IF(AND(P226&gt;=Dynamisk!$F$51,P226&lt;=Dynamisk!$F$50),P226,#N/A)</f>
        <v>#N/A</v>
      </c>
      <c r="T226" s="22" t="e">
        <f>IF(AND(P226&gt;=Dynamisk!$F$50,P226&lt;=Dynamisk!$F$49),P226,#N/A)</f>
        <v>#N/A</v>
      </c>
      <c r="U226" s="23" t="e">
        <f>IF(P226&gt;=Dynamisk!$F$49,P226,#N/A)</f>
        <v>#N/A</v>
      </c>
      <c r="V226" s="17">
        <f>IF(Q226&gt;=Dynamisk!$F$41,Dynamisk!$F$41,Q226)</f>
        <v>61.643835616438352</v>
      </c>
      <c r="W226" s="22" t="e">
        <f>(IF(AND(Q226&gt;=Dynamisk!$F$41,Q226&lt;=Dynamisk!$F$40),Q226,(IF(Q226&gt;Dynamisk!$F$40,Dynamisk!$F$40,#N/A))))-V226</f>
        <v>#N/A</v>
      </c>
      <c r="X226" s="22" t="e">
        <f>(IF(AND(Q226&gt;=Dynamisk!$F$40,Q226&lt;=Dynamisk!$F$39),Q226,(IF(Q226&gt;Dynamisk!$F$39,Dynamisk!$F$39,#N/A))))-W226-V226</f>
        <v>#N/A</v>
      </c>
      <c r="Y226" s="23" t="e">
        <f>(IF(AND(Q226&gt;=Dynamisk!$F$39,Q226&lt;=Dynamisk!$F$38),Q226,(IF(Q226&gt;Dynamisk!$F$38,Dynamisk!$F$38,#N/A))))-W226-V226-X226</f>
        <v>#N/A</v>
      </c>
      <c r="Z226">
        <f>IF(OR(Data_sæsontarif!D226=Dynamisk!$E$76,Data_sæsontarif!D226=Dynamisk!$E$77,Data_sæsontarif!D226=Dynamisk!$E$78,Data_sæsontarif!D226=Dynamisk!$E$79),Data_sæsontarif!M226,#N/A)</f>
        <v>27.397260273972602</v>
      </c>
      <c r="AA226" t="e">
        <f>IF(OR(Data_sæsontarif!D226=Dynamisk!$E$72,Data_sæsontarif!D226=Dynamisk!$E$73,Data_sæsontarif!D226=Dynamisk!$E$74,Data_sæsontarif!D226=Dynamisk!$E$75),Data_sæsontarif!M226,#N/A)</f>
        <v>#N/A</v>
      </c>
      <c r="AB226" t="e">
        <f>IF(OR(Data_sæsontarif!D226=Dynamisk!$E$68,Data_sæsontarif!D226=Dynamisk!$E$69,Data_sæsontarif!D226=Dynamisk!$E$70,Data_sæsontarif!D226=Dynamisk!$E$71),Data_sæsontarif!M226,#N/A)</f>
        <v>#N/A</v>
      </c>
    </row>
    <row r="227" spans="1:28" x14ac:dyDescent="0.15">
      <c r="A227">
        <v>221</v>
      </c>
      <c r="B227">
        <v>221</v>
      </c>
      <c r="C227" t="s">
        <v>276</v>
      </c>
      <c r="D227" t="str">
        <f t="shared" si="23"/>
        <v>08</v>
      </c>
      <c r="E227" s="1">
        <v>21.920833333333334</v>
      </c>
      <c r="F227" s="2">
        <f t="shared" si="18"/>
        <v>0</v>
      </c>
      <c r="G227" s="1">
        <f>Dynamisk!$C$14</f>
        <v>27.397260273972602</v>
      </c>
      <c r="H227" s="1">
        <f t="shared" si="19"/>
        <v>1.1415525114155252</v>
      </c>
      <c r="I227" s="2">
        <f>Dynamisk!$C$15</f>
        <v>34.246575342465754</v>
      </c>
      <c r="J227" s="2">
        <f>F227/$F$4*Dynamisk!$C$16</f>
        <v>0</v>
      </c>
      <c r="K227" s="2">
        <f t="shared" si="20"/>
        <v>0</v>
      </c>
      <c r="L227" s="2">
        <f>F227/$F$4*Dynamisk!$C$17</f>
        <v>0</v>
      </c>
      <c r="M227" s="2">
        <f>(F227/$F$4)*Dynamisk!$C$16+G227</f>
        <v>27.397260273972602</v>
      </c>
      <c r="N227" s="2">
        <f>Dynamisk!$C$20/365</f>
        <v>34.246575342465754</v>
      </c>
      <c r="O227" s="2">
        <f t="shared" si="21"/>
        <v>1.4269406392694064</v>
      </c>
      <c r="P227" s="2">
        <f>(F227/$F$4)*Dynamisk!$C$16+G227</f>
        <v>27.397260273972602</v>
      </c>
      <c r="Q227" s="2">
        <f t="shared" si="22"/>
        <v>61.643835616438352</v>
      </c>
      <c r="R227" s="17">
        <f>IF(P227&lt;=Dynamisk!$F$51,Data_kronologisk!P227,#N/A)</f>
        <v>27.397260273972602</v>
      </c>
      <c r="S227" s="22" t="e">
        <f>IF(AND(P227&gt;=Dynamisk!$F$51,P227&lt;=Dynamisk!$F$50),P227,#N/A)</f>
        <v>#N/A</v>
      </c>
      <c r="T227" s="22" t="e">
        <f>IF(AND(P227&gt;=Dynamisk!$F$50,P227&lt;=Dynamisk!$F$49),P227,#N/A)</f>
        <v>#N/A</v>
      </c>
      <c r="U227" s="23" t="e">
        <f>IF(P227&gt;=Dynamisk!$F$49,P227,#N/A)</f>
        <v>#N/A</v>
      </c>
      <c r="V227" s="17">
        <f>IF(Q227&gt;=Dynamisk!$F$41,Dynamisk!$F$41,Q227)</f>
        <v>61.643835616438352</v>
      </c>
      <c r="W227" s="22" t="e">
        <f>(IF(AND(Q227&gt;=Dynamisk!$F$41,Q227&lt;=Dynamisk!$F$40),Q227,(IF(Q227&gt;Dynamisk!$F$40,Dynamisk!$F$40,#N/A))))-V227</f>
        <v>#N/A</v>
      </c>
      <c r="X227" s="22" t="e">
        <f>(IF(AND(Q227&gt;=Dynamisk!$F$40,Q227&lt;=Dynamisk!$F$39),Q227,(IF(Q227&gt;Dynamisk!$F$39,Dynamisk!$F$39,#N/A))))-W227-V227</f>
        <v>#N/A</v>
      </c>
      <c r="Y227" s="23" t="e">
        <f>(IF(AND(Q227&gt;=Dynamisk!$F$39,Q227&lt;=Dynamisk!$F$38),Q227,(IF(Q227&gt;Dynamisk!$F$38,Dynamisk!$F$38,#N/A))))-W227-V227-X227</f>
        <v>#N/A</v>
      </c>
      <c r="Z227">
        <f>IF(OR(Data_sæsontarif!D227=Dynamisk!$E$76,Data_sæsontarif!D227=Dynamisk!$E$77,Data_sæsontarif!D227=Dynamisk!$E$78,Data_sæsontarif!D227=Dynamisk!$E$79),Data_sæsontarif!M227,#N/A)</f>
        <v>27.397260273972602</v>
      </c>
      <c r="AA227" t="e">
        <f>IF(OR(Data_sæsontarif!D227=Dynamisk!$E$72,Data_sæsontarif!D227=Dynamisk!$E$73,Data_sæsontarif!D227=Dynamisk!$E$74,Data_sæsontarif!D227=Dynamisk!$E$75),Data_sæsontarif!M227,#N/A)</f>
        <v>#N/A</v>
      </c>
      <c r="AB227" t="e">
        <f>IF(OR(Data_sæsontarif!D227=Dynamisk!$E$68,Data_sæsontarif!D227=Dynamisk!$E$69,Data_sæsontarif!D227=Dynamisk!$E$70,Data_sæsontarif!D227=Dynamisk!$E$71),Data_sæsontarif!M227,#N/A)</f>
        <v>#N/A</v>
      </c>
    </row>
    <row r="228" spans="1:28" x14ac:dyDescent="0.15">
      <c r="A228">
        <v>222</v>
      </c>
      <c r="B228">
        <v>222</v>
      </c>
      <c r="C228" t="s">
        <v>277</v>
      </c>
      <c r="D228" t="str">
        <f t="shared" si="23"/>
        <v>08</v>
      </c>
      <c r="E228" s="1">
        <v>20.116666666666664</v>
      </c>
      <c r="F228" s="2">
        <f t="shared" si="18"/>
        <v>0</v>
      </c>
      <c r="G228" s="1">
        <f>Dynamisk!$C$14</f>
        <v>27.397260273972602</v>
      </c>
      <c r="H228" s="1">
        <f t="shared" si="19"/>
        <v>1.1415525114155252</v>
      </c>
      <c r="I228" s="2">
        <f>Dynamisk!$C$15</f>
        <v>34.246575342465754</v>
      </c>
      <c r="J228" s="2">
        <f>F228/$F$4*Dynamisk!$C$16</f>
        <v>0</v>
      </c>
      <c r="K228" s="2">
        <f t="shared" si="20"/>
        <v>0</v>
      </c>
      <c r="L228" s="2">
        <f>F228/$F$4*Dynamisk!$C$17</f>
        <v>0</v>
      </c>
      <c r="M228" s="2">
        <f>(F228/$F$4)*Dynamisk!$C$16+G228</f>
        <v>27.397260273972602</v>
      </c>
      <c r="N228" s="2">
        <f>Dynamisk!$C$20/365</f>
        <v>34.246575342465754</v>
      </c>
      <c r="O228" s="2">
        <f t="shared" si="21"/>
        <v>1.4269406392694064</v>
      </c>
      <c r="P228" s="2">
        <f>(F228/$F$4)*Dynamisk!$C$16+G228</f>
        <v>27.397260273972602</v>
      </c>
      <c r="Q228" s="2">
        <f t="shared" si="22"/>
        <v>61.643835616438352</v>
      </c>
      <c r="R228" s="17">
        <f>IF(P228&lt;=Dynamisk!$F$51,Data_kronologisk!P228,#N/A)</f>
        <v>27.397260273972602</v>
      </c>
      <c r="S228" s="22" t="e">
        <f>IF(AND(P228&gt;=Dynamisk!$F$51,P228&lt;=Dynamisk!$F$50),P228,#N/A)</f>
        <v>#N/A</v>
      </c>
      <c r="T228" s="22" t="e">
        <f>IF(AND(P228&gt;=Dynamisk!$F$50,P228&lt;=Dynamisk!$F$49),P228,#N/A)</f>
        <v>#N/A</v>
      </c>
      <c r="U228" s="23" t="e">
        <f>IF(P228&gt;=Dynamisk!$F$49,P228,#N/A)</f>
        <v>#N/A</v>
      </c>
      <c r="V228" s="17">
        <f>IF(Q228&gt;=Dynamisk!$F$41,Dynamisk!$F$41,Q228)</f>
        <v>61.643835616438352</v>
      </c>
      <c r="W228" s="22" t="e">
        <f>(IF(AND(Q228&gt;=Dynamisk!$F$41,Q228&lt;=Dynamisk!$F$40),Q228,(IF(Q228&gt;Dynamisk!$F$40,Dynamisk!$F$40,#N/A))))-V228</f>
        <v>#N/A</v>
      </c>
      <c r="X228" s="22" t="e">
        <f>(IF(AND(Q228&gt;=Dynamisk!$F$40,Q228&lt;=Dynamisk!$F$39),Q228,(IF(Q228&gt;Dynamisk!$F$39,Dynamisk!$F$39,#N/A))))-W228-V228</f>
        <v>#N/A</v>
      </c>
      <c r="Y228" s="23" t="e">
        <f>(IF(AND(Q228&gt;=Dynamisk!$F$39,Q228&lt;=Dynamisk!$F$38),Q228,(IF(Q228&gt;Dynamisk!$F$38,Dynamisk!$F$38,#N/A))))-W228-V228-X228</f>
        <v>#N/A</v>
      </c>
      <c r="Z228">
        <f>IF(OR(Data_sæsontarif!D228=Dynamisk!$E$76,Data_sæsontarif!D228=Dynamisk!$E$77,Data_sæsontarif!D228=Dynamisk!$E$78,Data_sæsontarif!D228=Dynamisk!$E$79),Data_sæsontarif!M228,#N/A)</f>
        <v>27.397260273972602</v>
      </c>
      <c r="AA228" t="e">
        <f>IF(OR(Data_sæsontarif!D228=Dynamisk!$E$72,Data_sæsontarif!D228=Dynamisk!$E$73,Data_sæsontarif!D228=Dynamisk!$E$74,Data_sæsontarif!D228=Dynamisk!$E$75),Data_sæsontarif!M228,#N/A)</f>
        <v>#N/A</v>
      </c>
      <c r="AB228" t="e">
        <f>IF(OR(Data_sæsontarif!D228=Dynamisk!$E$68,Data_sæsontarif!D228=Dynamisk!$E$69,Data_sæsontarif!D228=Dynamisk!$E$70,Data_sæsontarif!D228=Dynamisk!$E$71),Data_sæsontarif!M228,#N/A)</f>
        <v>#N/A</v>
      </c>
    </row>
    <row r="229" spans="1:28" x14ac:dyDescent="0.15">
      <c r="A229">
        <v>223</v>
      </c>
      <c r="B229">
        <v>223</v>
      </c>
      <c r="C229" t="s">
        <v>278</v>
      </c>
      <c r="D229" t="str">
        <f t="shared" si="23"/>
        <v>08</v>
      </c>
      <c r="E229" s="1">
        <v>17.883333333333336</v>
      </c>
      <c r="F229" s="2">
        <f t="shared" si="18"/>
        <v>0</v>
      </c>
      <c r="G229" s="1">
        <f>Dynamisk!$C$14</f>
        <v>27.397260273972602</v>
      </c>
      <c r="H229" s="1">
        <f t="shared" si="19"/>
        <v>1.1415525114155252</v>
      </c>
      <c r="I229" s="2">
        <f>Dynamisk!$C$15</f>
        <v>34.246575342465754</v>
      </c>
      <c r="J229" s="2">
        <f>F229/$F$4*Dynamisk!$C$16</f>
        <v>0</v>
      </c>
      <c r="K229" s="2">
        <f t="shared" si="20"/>
        <v>0</v>
      </c>
      <c r="L229" s="2">
        <f>F229/$F$4*Dynamisk!$C$17</f>
        <v>0</v>
      </c>
      <c r="M229" s="2">
        <f>(F229/$F$4)*Dynamisk!$C$16+G229</f>
        <v>27.397260273972602</v>
      </c>
      <c r="N229" s="2">
        <f>Dynamisk!$C$20/365</f>
        <v>34.246575342465754</v>
      </c>
      <c r="O229" s="2">
        <f t="shared" si="21"/>
        <v>1.4269406392694064</v>
      </c>
      <c r="P229" s="2">
        <f>(F229/$F$4)*Dynamisk!$C$16+G229</f>
        <v>27.397260273972602</v>
      </c>
      <c r="Q229" s="2">
        <f t="shared" si="22"/>
        <v>61.643835616438352</v>
      </c>
      <c r="R229" s="17">
        <f>IF(P229&lt;=Dynamisk!$F$51,Data_kronologisk!P229,#N/A)</f>
        <v>27.397260273972602</v>
      </c>
      <c r="S229" s="22" t="e">
        <f>IF(AND(P229&gt;=Dynamisk!$F$51,P229&lt;=Dynamisk!$F$50),P229,#N/A)</f>
        <v>#N/A</v>
      </c>
      <c r="T229" s="22" t="e">
        <f>IF(AND(P229&gt;=Dynamisk!$F$50,P229&lt;=Dynamisk!$F$49),P229,#N/A)</f>
        <v>#N/A</v>
      </c>
      <c r="U229" s="23" t="e">
        <f>IF(P229&gt;=Dynamisk!$F$49,P229,#N/A)</f>
        <v>#N/A</v>
      </c>
      <c r="V229" s="17">
        <f>IF(Q229&gt;=Dynamisk!$F$41,Dynamisk!$F$41,Q229)</f>
        <v>61.643835616438352</v>
      </c>
      <c r="W229" s="22" t="e">
        <f>(IF(AND(Q229&gt;=Dynamisk!$F$41,Q229&lt;=Dynamisk!$F$40),Q229,(IF(Q229&gt;Dynamisk!$F$40,Dynamisk!$F$40,#N/A))))-V229</f>
        <v>#N/A</v>
      </c>
      <c r="X229" s="22" t="e">
        <f>(IF(AND(Q229&gt;=Dynamisk!$F$40,Q229&lt;=Dynamisk!$F$39),Q229,(IF(Q229&gt;Dynamisk!$F$39,Dynamisk!$F$39,#N/A))))-W229-V229</f>
        <v>#N/A</v>
      </c>
      <c r="Y229" s="23" t="e">
        <f>(IF(AND(Q229&gt;=Dynamisk!$F$39,Q229&lt;=Dynamisk!$F$38),Q229,(IF(Q229&gt;Dynamisk!$F$38,Dynamisk!$F$38,#N/A))))-W229-V229-X229</f>
        <v>#N/A</v>
      </c>
      <c r="Z229">
        <f>IF(OR(Data_sæsontarif!D229=Dynamisk!$E$76,Data_sæsontarif!D229=Dynamisk!$E$77,Data_sæsontarif!D229=Dynamisk!$E$78,Data_sæsontarif!D229=Dynamisk!$E$79),Data_sæsontarif!M229,#N/A)</f>
        <v>27.397260273972602</v>
      </c>
      <c r="AA229" t="e">
        <f>IF(OR(Data_sæsontarif!D229=Dynamisk!$E$72,Data_sæsontarif!D229=Dynamisk!$E$73,Data_sæsontarif!D229=Dynamisk!$E$74,Data_sæsontarif!D229=Dynamisk!$E$75),Data_sæsontarif!M229,#N/A)</f>
        <v>#N/A</v>
      </c>
      <c r="AB229" t="e">
        <f>IF(OR(Data_sæsontarif!D229=Dynamisk!$E$68,Data_sæsontarif!D229=Dynamisk!$E$69,Data_sæsontarif!D229=Dynamisk!$E$70,Data_sæsontarif!D229=Dynamisk!$E$71),Data_sæsontarif!M229,#N/A)</f>
        <v>#N/A</v>
      </c>
    </row>
    <row r="230" spans="1:28" x14ac:dyDescent="0.15">
      <c r="A230">
        <v>224</v>
      </c>
      <c r="B230">
        <v>224</v>
      </c>
      <c r="C230" t="s">
        <v>279</v>
      </c>
      <c r="D230" t="str">
        <f t="shared" si="23"/>
        <v>08</v>
      </c>
      <c r="E230" s="1">
        <v>16.849999999999998</v>
      </c>
      <c r="F230" s="2">
        <f t="shared" si="18"/>
        <v>0.15000000000000213</v>
      </c>
      <c r="G230" s="1">
        <f>Dynamisk!$C$14</f>
        <v>27.397260273972602</v>
      </c>
      <c r="H230" s="1">
        <f t="shared" si="19"/>
        <v>1.1415525114155252</v>
      </c>
      <c r="I230" s="2">
        <f>Dynamisk!$C$15</f>
        <v>34.246575342465754</v>
      </c>
      <c r="J230" s="2">
        <f>F230/$F$4*Dynamisk!$C$16</f>
        <v>1.8073763547478401</v>
      </c>
      <c r="K230" s="2">
        <f t="shared" si="20"/>
        <v>7.5307348114493342E-2</v>
      </c>
      <c r="L230" s="2">
        <f>F230/$F$4*Dynamisk!$C$17</f>
        <v>2.2592204434348</v>
      </c>
      <c r="M230" s="2">
        <f>(F230/$F$4)*Dynamisk!$C$16+G230</f>
        <v>29.204636628720444</v>
      </c>
      <c r="N230" s="2">
        <f>Dynamisk!$C$20/365</f>
        <v>34.246575342465754</v>
      </c>
      <c r="O230" s="2">
        <f t="shared" si="21"/>
        <v>1.4269406392694064</v>
      </c>
      <c r="P230" s="2">
        <f>(F230/$F$4)*Dynamisk!$C$16+G230</f>
        <v>29.204636628720444</v>
      </c>
      <c r="Q230" s="2">
        <f t="shared" si="22"/>
        <v>63.45121197118619</v>
      </c>
      <c r="R230" s="17">
        <f>IF(P230&lt;=Dynamisk!$F$51,Data_kronologisk!P230,#N/A)</f>
        <v>29.204636628720444</v>
      </c>
      <c r="S230" s="22" t="e">
        <f>IF(AND(P230&gt;=Dynamisk!$F$51,P230&lt;=Dynamisk!$F$50),P230,#N/A)</f>
        <v>#N/A</v>
      </c>
      <c r="T230" s="22" t="e">
        <f>IF(AND(P230&gt;=Dynamisk!$F$50,P230&lt;=Dynamisk!$F$49),P230,#N/A)</f>
        <v>#N/A</v>
      </c>
      <c r="U230" s="23" t="e">
        <f>IF(P230&gt;=Dynamisk!$F$49,P230,#N/A)</f>
        <v>#N/A</v>
      </c>
      <c r="V230" s="17">
        <f>IF(Q230&gt;=Dynamisk!$F$41,Dynamisk!$F$41,Q230)</f>
        <v>63.45121197118619</v>
      </c>
      <c r="W230" s="22" t="e">
        <f>(IF(AND(Q230&gt;=Dynamisk!$F$41,Q230&lt;=Dynamisk!$F$40),Q230,(IF(Q230&gt;Dynamisk!$F$40,Dynamisk!$F$40,#N/A))))-V230</f>
        <v>#N/A</v>
      </c>
      <c r="X230" s="22" t="e">
        <f>(IF(AND(Q230&gt;=Dynamisk!$F$40,Q230&lt;=Dynamisk!$F$39),Q230,(IF(Q230&gt;Dynamisk!$F$39,Dynamisk!$F$39,#N/A))))-W230-V230</f>
        <v>#N/A</v>
      </c>
      <c r="Y230" s="23" t="e">
        <f>(IF(AND(Q230&gt;=Dynamisk!$F$39,Q230&lt;=Dynamisk!$F$38),Q230,(IF(Q230&gt;Dynamisk!$F$38,Dynamisk!$F$38,#N/A))))-W230-V230-X230</f>
        <v>#N/A</v>
      </c>
      <c r="Z230">
        <f>IF(OR(Data_sæsontarif!D230=Dynamisk!$E$76,Data_sæsontarif!D230=Dynamisk!$E$77,Data_sæsontarif!D230=Dynamisk!$E$78,Data_sæsontarif!D230=Dynamisk!$E$79),Data_sæsontarif!M230,#N/A)</f>
        <v>29.204636628720444</v>
      </c>
      <c r="AA230" t="e">
        <f>IF(OR(Data_sæsontarif!D230=Dynamisk!$E$72,Data_sæsontarif!D230=Dynamisk!$E$73,Data_sæsontarif!D230=Dynamisk!$E$74,Data_sæsontarif!D230=Dynamisk!$E$75),Data_sæsontarif!M230,#N/A)</f>
        <v>#N/A</v>
      </c>
      <c r="AB230" t="e">
        <f>IF(OR(Data_sæsontarif!D230=Dynamisk!$E$68,Data_sæsontarif!D230=Dynamisk!$E$69,Data_sæsontarif!D230=Dynamisk!$E$70,Data_sæsontarif!D230=Dynamisk!$E$71),Data_sæsontarif!M230,#N/A)</f>
        <v>#N/A</v>
      </c>
    </row>
    <row r="231" spans="1:28" x14ac:dyDescent="0.15">
      <c r="A231">
        <v>225</v>
      </c>
      <c r="B231">
        <v>225</v>
      </c>
      <c r="C231" t="s">
        <v>280</v>
      </c>
      <c r="D231" t="str">
        <f t="shared" si="23"/>
        <v>08</v>
      </c>
      <c r="E231" s="1">
        <v>16.829166666666669</v>
      </c>
      <c r="F231" s="2">
        <f t="shared" si="18"/>
        <v>0.17083333333333073</v>
      </c>
      <c r="G231" s="1">
        <f>Dynamisk!$C$14</f>
        <v>27.397260273972602</v>
      </c>
      <c r="H231" s="1">
        <f t="shared" si="19"/>
        <v>1.1415525114155252</v>
      </c>
      <c r="I231" s="2">
        <f>Dynamisk!$C$15</f>
        <v>34.246575342465754</v>
      </c>
      <c r="J231" s="2">
        <f>F231/$F$4*Dynamisk!$C$16</f>
        <v>2.0584008484627572</v>
      </c>
      <c r="K231" s="2">
        <f t="shared" si="20"/>
        <v>8.5766702019281549E-2</v>
      </c>
      <c r="L231" s="2">
        <f>F231/$F$4*Dynamisk!$C$17</f>
        <v>2.5730010605784464</v>
      </c>
      <c r="M231" s="2">
        <f>(F231/$F$4)*Dynamisk!$C$16+G231</f>
        <v>29.455661122435359</v>
      </c>
      <c r="N231" s="2">
        <f>Dynamisk!$C$20/365</f>
        <v>34.246575342465754</v>
      </c>
      <c r="O231" s="2">
        <f t="shared" si="21"/>
        <v>1.4269406392694064</v>
      </c>
      <c r="P231" s="2">
        <f>(F231/$F$4)*Dynamisk!$C$16+G231</f>
        <v>29.455661122435359</v>
      </c>
      <c r="Q231" s="2">
        <f t="shared" si="22"/>
        <v>63.702236464901119</v>
      </c>
      <c r="R231" s="17">
        <f>IF(P231&lt;=Dynamisk!$F$51,Data_kronologisk!P231,#N/A)</f>
        <v>29.455661122435359</v>
      </c>
      <c r="S231" s="22" t="e">
        <f>IF(AND(P231&gt;=Dynamisk!$F$51,P231&lt;=Dynamisk!$F$50),P231,#N/A)</f>
        <v>#N/A</v>
      </c>
      <c r="T231" s="22" t="e">
        <f>IF(AND(P231&gt;=Dynamisk!$F$50,P231&lt;=Dynamisk!$F$49),P231,#N/A)</f>
        <v>#N/A</v>
      </c>
      <c r="U231" s="23" t="e">
        <f>IF(P231&gt;=Dynamisk!$F$49,P231,#N/A)</f>
        <v>#N/A</v>
      </c>
      <c r="V231" s="17">
        <f>IF(Q231&gt;=Dynamisk!$F$41,Dynamisk!$F$41,Q231)</f>
        <v>63.702236464901119</v>
      </c>
      <c r="W231" s="22" t="e">
        <f>(IF(AND(Q231&gt;=Dynamisk!$F$41,Q231&lt;=Dynamisk!$F$40),Q231,(IF(Q231&gt;Dynamisk!$F$40,Dynamisk!$F$40,#N/A))))-V231</f>
        <v>#N/A</v>
      </c>
      <c r="X231" s="22" t="e">
        <f>(IF(AND(Q231&gt;=Dynamisk!$F$40,Q231&lt;=Dynamisk!$F$39),Q231,(IF(Q231&gt;Dynamisk!$F$39,Dynamisk!$F$39,#N/A))))-W231-V231</f>
        <v>#N/A</v>
      </c>
      <c r="Y231" s="23" t="e">
        <f>(IF(AND(Q231&gt;=Dynamisk!$F$39,Q231&lt;=Dynamisk!$F$38),Q231,(IF(Q231&gt;Dynamisk!$F$38,Dynamisk!$F$38,#N/A))))-W231-V231-X231</f>
        <v>#N/A</v>
      </c>
      <c r="Z231">
        <f>IF(OR(Data_sæsontarif!D231=Dynamisk!$E$76,Data_sæsontarif!D231=Dynamisk!$E$77,Data_sæsontarif!D231=Dynamisk!$E$78,Data_sæsontarif!D231=Dynamisk!$E$79),Data_sæsontarif!M231,#N/A)</f>
        <v>29.455661122435359</v>
      </c>
      <c r="AA231" t="e">
        <f>IF(OR(Data_sæsontarif!D231=Dynamisk!$E$72,Data_sæsontarif!D231=Dynamisk!$E$73,Data_sæsontarif!D231=Dynamisk!$E$74,Data_sæsontarif!D231=Dynamisk!$E$75),Data_sæsontarif!M231,#N/A)</f>
        <v>#N/A</v>
      </c>
      <c r="AB231" t="e">
        <f>IF(OR(Data_sæsontarif!D231=Dynamisk!$E$68,Data_sæsontarif!D231=Dynamisk!$E$69,Data_sæsontarif!D231=Dynamisk!$E$70,Data_sæsontarif!D231=Dynamisk!$E$71),Data_sæsontarif!M231,#N/A)</f>
        <v>#N/A</v>
      </c>
    </row>
    <row r="232" spans="1:28" x14ac:dyDescent="0.15">
      <c r="A232">
        <v>226</v>
      </c>
      <c r="B232">
        <v>226</v>
      </c>
      <c r="C232" t="s">
        <v>281</v>
      </c>
      <c r="D232" t="str">
        <f t="shared" si="23"/>
        <v>08</v>
      </c>
      <c r="E232" s="1">
        <v>16.158333333333335</v>
      </c>
      <c r="F232" s="2">
        <f t="shared" si="18"/>
        <v>0.84166666666666501</v>
      </c>
      <c r="G232" s="1">
        <f>Dynamisk!$C$14</f>
        <v>27.397260273972602</v>
      </c>
      <c r="H232" s="1">
        <f t="shared" si="19"/>
        <v>1.1415525114155252</v>
      </c>
      <c r="I232" s="2">
        <f>Dynamisk!$C$15</f>
        <v>34.246575342465754</v>
      </c>
      <c r="J232" s="2">
        <f>F232/$F$4*Dynamisk!$C$16</f>
        <v>10.141389546084937</v>
      </c>
      <c r="K232" s="2">
        <f t="shared" si="20"/>
        <v>0.42255789775353908</v>
      </c>
      <c r="L232" s="2">
        <f>F232/$F$4*Dynamisk!$C$17</f>
        <v>12.676736932606172</v>
      </c>
      <c r="M232" s="2">
        <f>(F232/$F$4)*Dynamisk!$C$16+G232</f>
        <v>37.538649820057543</v>
      </c>
      <c r="N232" s="2">
        <f>Dynamisk!$C$20/365</f>
        <v>34.246575342465754</v>
      </c>
      <c r="O232" s="2">
        <f t="shared" si="21"/>
        <v>1.4269406392694064</v>
      </c>
      <c r="P232" s="2">
        <f>(F232/$F$4)*Dynamisk!$C$16+G232</f>
        <v>37.538649820057543</v>
      </c>
      <c r="Q232" s="2">
        <f t="shared" si="22"/>
        <v>71.78522516252329</v>
      </c>
      <c r="R232" s="17">
        <f>IF(P232&lt;=Dynamisk!$F$51,Data_kronologisk!P232,#N/A)</f>
        <v>37.538649820057543</v>
      </c>
      <c r="S232" s="22" t="e">
        <f>IF(AND(P232&gt;=Dynamisk!$F$51,P232&lt;=Dynamisk!$F$50),P232,#N/A)</f>
        <v>#N/A</v>
      </c>
      <c r="T232" s="22" t="e">
        <f>IF(AND(P232&gt;=Dynamisk!$F$50,P232&lt;=Dynamisk!$F$49),P232,#N/A)</f>
        <v>#N/A</v>
      </c>
      <c r="U232" s="23" t="e">
        <f>IF(P232&gt;=Dynamisk!$F$49,P232,#N/A)</f>
        <v>#N/A</v>
      </c>
      <c r="V232" s="17">
        <f>IF(Q232&gt;=Dynamisk!$F$41,Dynamisk!$F$41,Q232)</f>
        <v>71.78522516252329</v>
      </c>
      <c r="W232" s="22" t="e">
        <f>(IF(AND(Q232&gt;=Dynamisk!$F$41,Q232&lt;=Dynamisk!$F$40),Q232,(IF(Q232&gt;Dynamisk!$F$40,Dynamisk!$F$40,#N/A))))-V232</f>
        <v>#N/A</v>
      </c>
      <c r="X232" s="22" t="e">
        <f>(IF(AND(Q232&gt;=Dynamisk!$F$40,Q232&lt;=Dynamisk!$F$39),Q232,(IF(Q232&gt;Dynamisk!$F$39,Dynamisk!$F$39,#N/A))))-W232-V232</f>
        <v>#N/A</v>
      </c>
      <c r="Y232" s="23" t="e">
        <f>(IF(AND(Q232&gt;=Dynamisk!$F$39,Q232&lt;=Dynamisk!$F$38),Q232,(IF(Q232&gt;Dynamisk!$F$38,Dynamisk!$F$38,#N/A))))-W232-V232-X232</f>
        <v>#N/A</v>
      </c>
      <c r="Z232">
        <f>IF(OR(Data_sæsontarif!D232=Dynamisk!$E$76,Data_sæsontarif!D232=Dynamisk!$E$77,Data_sæsontarif!D232=Dynamisk!$E$78,Data_sæsontarif!D232=Dynamisk!$E$79),Data_sæsontarif!M232,#N/A)</f>
        <v>37.538649820057543</v>
      </c>
      <c r="AA232" t="e">
        <f>IF(OR(Data_sæsontarif!D232=Dynamisk!$E$72,Data_sæsontarif!D232=Dynamisk!$E$73,Data_sæsontarif!D232=Dynamisk!$E$74,Data_sæsontarif!D232=Dynamisk!$E$75),Data_sæsontarif!M232,#N/A)</f>
        <v>#N/A</v>
      </c>
      <c r="AB232" t="e">
        <f>IF(OR(Data_sæsontarif!D232=Dynamisk!$E$68,Data_sæsontarif!D232=Dynamisk!$E$69,Data_sæsontarif!D232=Dynamisk!$E$70,Data_sæsontarif!D232=Dynamisk!$E$71),Data_sæsontarif!M232,#N/A)</f>
        <v>#N/A</v>
      </c>
    </row>
    <row r="233" spans="1:28" x14ac:dyDescent="0.15">
      <c r="A233">
        <v>227</v>
      </c>
      <c r="B233">
        <v>227</v>
      </c>
      <c r="C233" t="s">
        <v>282</v>
      </c>
      <c r="D233" t="str">
        <f t="shared" si="23"/>
        <v>08</v>
      </c>
      <c r="E233" s="1">
        <v>16.695833333333336</v>
      </c>
      <c r="F233" s="2">
        <f t="shared" si="18"/>
        <v>0.30416666666666359</v>
      </c>
      <c r="G233" s="1">
        <f>Dynamisk!$C$14</f>
        <v>27.397260273972602</v>
      </c>
      <c r="H233" s="1">
        <f t="shared" si="19"/>
        <v>1.1415525114155252</v>
      </c>
      <c r="I233" s="2">
        <f>Dynamisk!$C$15</f>
        <v>34.246575342465754</v>
      </c>
      <c r="J233" s="2">
        <f>F233/$F$4*Dynamisk!$C$16</f>
        <v>3.6649576082385864</v>
      </c>
      <c r="K233" s="2">
        <f t="shared" si="20"/>
        <v>0.15270656700994109</v>
      </c>
      <c r="L233" s="2">
        <f>F233/$F$4*Dynamisk!$C$17</f>
        <v>4.5811970102982329</v>
      </c>
      <c r="M233" s="2">
        <f>(F233/$F$4)*Dynamisk!$C$16+G233</f>
        <v>31.06221788221119</v>
      </c>
      <c r="N233" s="2">
        <f>Dynamisk!$C$20/365</f>
        <v>34.246575342465754</v>
      </c>
      <c r="O233" s="2">
        <f t="shared" si="21"/>
        <v>1.4269406392694064</v>
      </c>
      <c r="P233" s="2">
        <f>(F233/$F$4)*Dynamisk!$C$16+G233</f>
        <v>31.06221788221119</v>
      </c>
      <c r="Q233" s="2">
        <f t="shared" si="22"/>
        <v>65.308793224676947</v>
      </c>
      <c r="R233" s="17">
        <f>IF(P233&lt;=Dynamisk!$F$51,Data_kronologisk!P233,#N/A)</f>
        <v>31.06221788221119</v>
      </c>
      <c r="S233" s="22" t="e">
        <f>IF(AND(P233&gt;=Dynamisk!$F$51,P233&lt;=Dynamisk!$F$50),P233,#N/A)</f>
        <v>#N/A</v>
      </c>
      <c r="T233" s="22" t="e">
        <f>IF(AND(P233&gt;=Dynamisk!$F$50,P233&lt;=Dynamisk!$F$49),P233,#N/A)</f>
        <v>#N/A</v>
      </c>
      <c r="U233" s="23" t="e">
        <f>IF(P233&gt;=Dynamisk!$F$49,P233,#N/A)</f>
        <v>#N/A</v>
      </c>
      <c r="V233" s="17">
        <f>IF(Q233&gt;=Dynamisk!$F$41,Dynamisk!$F$41,Q233)</f>
        <v>65.308793224676947</v>
      </c>
      <c r="W233" s="22" t="e">
        <f>(IF(AND(Q233&gt;=Dynamisk!$F$41,Q233&lt;=Dynamisk!$F$40),Q233,(IF(Q233&gt;Dynamisk!$F$40,Dynamisk!$F$40,#N/A))))-V233</f>
        <v>#N/A</v>
      </c>
      <c r="X233" s="22" t="e">
        <f>(IF(AND(Q233&gt;=Dynamisk!$F$40,Q233&lt;=Dynamisk!$F$39),Q233,(IF(Q233&gt;Dynamisk!$F$39,Dynamisk!$F$39,#N/A))))-W233-V233</f>
        <v>#N/A</v>
      </c>
      <c r="Y233" s="23" t="e">
        <f>(IF(AND(Q233&gt;=Dynamisk!$F$39,Q233&lt;=Dynamisk!$F$38),Q233,(IF(Q233&gt;Dynamisk!$F$38,Dynamisk!$F$38,#N/A))))-W233-V233-X233</f>
        <v>#N/A</v>
      </c>
      <c r="Z233">
        <f>IF(OR(Data_sæsontarif!D233=Dynamisk!$E$76,Data_sæsontarif!D233=Dynamisk!$E$77,Data_sæsontarif!D233=Dynamisk!$E$78,Data_sæsontarif!D233=Dynamisk!$E$79),Data_sæsontarif!M233,#N/A)</f>
        <v>31.06221788221119</v>
      </c>
      <c r="AA233" t="e">
        <f>IF(OR(Data_sæsontarif!D233=Dynamisk!$E$72,Data_sæsontarif!D233=Dynamisk!$E$73,Data_sæsontarif!D233=Dynamisk!$E$74,Data_sæsontarif!D233=Dynamisk!$E$75),Data_sæsontarif!M233,#N/A)</f>
        <v>#N/A</v>
      </c>
      <c r="AB233" t="e">
        <f>IF(OR(Data_sæsontarif!D233=Dynamisk!$E$68,Data_sæsontarif!D233=Dynamisk!$E$69,Data_sæsontarif!D233=Dynamisk!$E$70,Data_sæsontarif!D233=Dynamisk!$E$71),Data_sæsontarif!M233,#N/A)</f>
        <v>#N/A</v>
      </c>
    </row>
    <row r="234" spans="1:28" x14ac:dyDescent="0.15">
      <c r="A234">
        <v>228</v>
      </c>
      <c r="B234">
        <v>228</v>
      </c>
      <c r="C234" t="s">
        <v>283</v>
      </c>
      <c r="D234" t="str">
        <f t="shared" si="23"/>
        <v>08</v>
      </c>
      <c r="E234" s="1">
        <v>18.833333333333332</v>
      </c>
      <c r="F234" s="2">
        <f t="shared" si="18"/>
        <v>0</v>
      </c>
      <c r="G234" s="1">
        <f>Dynamisk!$C$14</f>
        <v>27.397260273972602</v>
      </c>
      <c r="H234" s="1">
        <f t="shared" si="19"/>
        <v>1.1415525114155252</v>
      </c>
      <c r="I234" s="2">
        <f>Dynamisk!$C$15</f>
        <v>34.246575342465754</v>
      </c>
      <c r="J234" s="2">
        <f>F234/$F$4*Dynamisk!$C$16</f>
        <v>0</v>
      </c>
      <c r="K234" s="2">
        <f t="shared" si="20"/>
        <v>0</v>
      </c>
      <c r="L234" s="2">
        <f>F234/$F$4*Dynamisk!$C$17</f>
        <v>0</v>
      </c>
      <c r="M234" s="2">
        <f>(F234/$F$4)*Dynamisk!$C$16+G234</f>
        <v>27.397260273972602</v>
      </c>
      <c r="N234" s="2">
        <f>Dynamisk!$C$20/365</f>
        <v>34.246575342465754</v>
      </c>
      <c r="O234" s="2">
        <f t="shared" si="21"/>
        <v>1.4269406392694064</v>
      </c>
      <c r="P234" s="2">
        <f>(F234/$F$4)*Dynamisk!$C$16+G234</f>
        <v>27.397260273972602</v>
      </c>
      <c r="Q234" s="2">
        <f t="shared" si="22"/>
        <v>61.643835616438352</v>
      </c>
      <c r="R234" s="17">
        <f>IF(P234&lt;=Dynamisk!$F$51,Data_kronologisk!P234,#N/A)</f>
        <v>27.397260273972602</v>
      </c>
      <c r="S234" s="22" t="e">
        <f>IF(AND(P234&gt;=Dynamisk!$F$51,P234&lt;=Dynamisk!$F$50),P234,#N/A)</f>
        <v>#N/A</v>
      </c>
      <c r="T234" s="22" t="e">
        <f>IF(AND(P234&gt;=Dynamisk!$F$50,P234&lt;=Dynamisk!$F$49),P234,#N/A)</f>
        <v>#N/A</v>
      </c>
      <c r="U234" s="23" t="e">
        <f>IF(P234&gt;=Dynamisk!$F$49,P234,#N/A)</f>
        <v>#N/A</v>
      </c>
      <c r="V234" s="17">
        <f>IF(Q234&gt;=Dynamisk!$F$41,Dynamisk!$F$41,Q234)</f>
        <v>61.643835616438352</v>
      </c>
      <c r="W234" s="22" t="e">
        <f>(IF(AND(Q234&gt;=Dynamisk!$F$41,Q234&lt;=Dynamisk!$F$40),Q234,(IF(Q234&gt;Dynamisk!$F$40,Dynamisk!$F$40,#N/A))))-V234</f>
        <v>#N/A</v>
      </c>
      <c r="X234" s="22" t="e">
        <f>(IF(AND(Q234&gt;=Dynamisk!$F$40,Q234&lt;=Dynamisk!$F$39),Q234,(IF(Q234&gt;Dynamisk!$F$39,Dynamisk!$F$39,#N/A))))-W234-V234</f>
        <v>#N/A</v>
      </c>
      <c r="Y234" s="23" t="e">
        <f>(IF(AND(Q234&gt;=Dynamisk!$F$39,Q234&lt;=Dynamisk!$F$38),Q234,(IF(Q234&gt;Dynamisk!$F$38,Dynamisk!$F$38,#N/A))))-W234-V234-X234</f>
        <v>#N/A</v>
      </c>
      <c r="Z234">
        <f>IF(OR(Data_sæsontarif!D234=Dynamisk!$E$76,Data_sæsontarif!D234=Dynamisk!$E$77,Data_sæsontarif!D234=Dynamisk!$E$78,Data_sæsontarif!D234=Dynamisk!$E$79),Data_sæsontarif!M234,#N/A)</f>
        <v>27.397260273972602</v>
      </c>
      <c r="AA234" t="e">
        <f>IF(OR(Data_sæsontarif!D234=Dynamisk!$E$72,Data_sæsontarif!D234=Dynamisk!$E$73,Data_sæsontarif!D234=Dynamisk!$E$74,Data_sæsontarif!D234=Dynamisk!$E$75),Data_sæsontarif!M234,#N/A)</f>
        <v>#N/A</v>
      </c>
      <c r="AB234" t="e">
        <f>IF(OR(Data_sæsontarif!D234=Dynamisk!$E$68,Data_sæsontarif!D234=Dynamisk!$E$69,Data_sæsontarif!D234=Dynamisk!$E$70,Data_sæsontarif!D234=Dynamisk!$E$71),Data_sæsontarif!M234,#N/A)</f>
        <v>#N/A</v>
      </c>
    </row>
    <row r="235" spans="1:28" x14ac:dyDescent="0.15">
      <c r="A235">
        <v>229</v>
      </c>
      <c r="B235">
        <v>229</v>
      </c>
      <c r="C235" t="s">
        <v>284</v>
      </c>
      <c r="D235" t="str">
        <f t="shared" si="23"/>
        <v>08</v>
      </c>
      <c r="E235" s="1">
        <v>17.108333333333331</v>
      </c>
      <c r="F235" s="2">
        <f t="shared" si="18"/>
        <v>0</v>
      </c>
      <c r="G235" s="1">
        <f>Dynamisk!$C$14</f>
        <v>27.397260273972602</v>
      </c>
      <c r="H235" s="1">
        <f t="shared" si="19"/>
        <v>1.1415525114155252</v>
      </c>
      <c r="I235" s="2">
        <f>Dynamisk!$C$15</f>
        <v>34.246575342465754</v>
      </c>
      <c r="J235" s="2">
        <f>F235/$F$4*Dynamisk!$C$16</f>
        <v>0</v>
      </c>
      <c r="K235" s="2">
        <f t="shared" si="20"/>
        <v>0</v>
      </c>
      <c r="L235" s="2">
        <f>F235/$F$4*Dynamisk!$C$17</f>
        <v>0</v>
      </c>
      <c r="M235" s="2">
        <f>(F235/$F$4)*Dynamisk!$C$16+G235</f>
        <v>27.397260273972602</v>
      </c>
      <c r="N235" s="2">
        <f>Dynamisk!$C$20/365</f>
        <v>34.246575342465754</v>
      </c>
      <c r="O235" s="2">
        <f t="shared" si="21"/>
        <v>1.4269406392694064</v>
      </c>
      <c r="P235" s="2">
        <f>(F235/$F$4)*Dynamisk!$C$16+G235</f>
        <v>27.397260273972602</v>
      </c>
      <c r="Q235" s="2">
        <f t="shared" si="22"/>
        <v>61.643835616438352</v>
      </c>
      <c r="R235" s="17">
        <f>IF(P235&lt;=Dynamisk!$F$51,Data_kronologisk!P235,#N/A)</f>
        <v>27.397260273972602</v>
      </c>
      <c r="S235" s="22" t="e">
        <f>IF(AND(P235&gt;=Dynamisk!$F$51,P235&lt;=Dynamisk!$F$50),P235,#N/A)</f>
        <v>#N/A</v>
      </c>
      <c r="T235" s="22" t="e">
        <f>IF(AND(P235&gt;=Dynamisk!$F$50,P235&lt;=Dynamisk!$F$49),P235,#N/A)</f>
        <v>#N/A</v>
      </c>
      <c r="U235" s="23" t="e">
        <f>IF(P235&gt;=Dynamisk!$F$49,P235,#N/A)</f>
        <v>#N/A</v>
      </c>
      <c r="V235" s="17">
        <f>IF(Q235&gt;=Dynamisk!$F$41,Dynamisk!$F$41,Q235)</f>
        <v>61.643835616438352</v>
      </c>
      <c r="W235" s="22" t="e">
        <f>(IF(AND(Q235&gt;=Dynamisk!$F$41,Q235&lt;=Dynamisk!$F$40),Q235,(IF(Q235&gt;Dynamisk!$F$40,Dynamisk!$F$40,#N/A))))-V235</f>
        <v>#N/A</v>
      </c>
      <c r="X235" s="22" t="e">
        <f>(IF(AND(Q235&gt;=Dynamisk!$F$40,Q235&lt;=Dynamisk!$F$39),Q235,(IF(Q235&gt;Dynamisk!$F$39,Dynamisk!$F$39,#N/A))))-W235-V235</f>
        <v>#N/A</v>
      </c>
      <c r="Y235" s="23" t="e">
        <f>(IF(AND(Q235&gt;=Dynamisk!$F$39,Q235&lt;=Dynamisk!$F$38),Q235,(IF(Q235&gt;Dynamisk!$F$38,Dynamisk!$F$38,#N/A))))-W235-V235-X235</f>
        <v>#N/A</v>
      </c>
      <c r="Z235">
        <f>IF(OR(Data_sæsontarif!D235=Dynamisk!$E$76,Data_sæsontarif!D235=Dynamisk!$E$77,Data_sæsontarif!D235=Dynamisk!$E$78,Data_sæsontarif!D235=Dynamisk!$E$79),Data_sæsontarif!M235,#N/A)</f>
        <v>27.397260273972602</v>
      </c>
      <c r="AA235" t="e">
        <f>IF(OR(Data_sæsontarif!D235=Dynamisk!$E$72,Data_sæsontarif!D235=Dynamisk!$E$73,Data_sæsontarif!D235=Dynamisk!$E$74,Data_sæsontarif!D235=Dynamisk!$E$75),Data_sæsontarif!M235,#N/A)</f>
        <v>#N/A</v>
      </c>
      <c r="AB235" t="e">
        <f>IF(OR(Data_sæsontarif!D235=Dynamisk!$E$68,Data_sæsontarif!D235=Dynamisk!$E$69,Data_sæsontarif!D235=Dynamisk!$E$70,Data_sæsontarif!D235=Dynamisk!$E$71),Data_sæsontarif!M235,#N/A)</f>
        <v>#N/A</v>
      </c>
    </row>
    <row r="236" spans="1:28" x14ac:dyDescent="0.15">
      <c r="A236">
        <v>230</v>
      </c>
      <c r="B236">
        <v>230</v>
      </c>
      <c r="C236" t="s">
        <v>285</v>
      </c>
      <c r="D236" t="str">
        <f t="shared" si="23"/>
        <v>08</v>
      </c>
      <c r="E236" s="1">
        <v>15.591666666666663</v>
      </c>
      <c r="F236" s="2">
        <f t="shared" si="18"/>
        <v>1.4083333333333368</v>
      </c>
      <c r="G236" s="1">
        <f>Dynamisk!$C$14</f>
        <v>27.397260273972602</v>
      </c>
      <c r="H236" s="1">
        <f t="shared" si="19"/>
        <v>1.1415525114155252</v>
      </c>
      <c r="I236" s="2">
        <f>Dynamisk!$C$15</f>
        <v>34.246575342465754</v>
      </c>
      <c r="J236" s="2">
        <f>F236/$F$4*Dynamisk!$C$16</f>
        <v>16.9692557751323</v>
      </c>
      <c r="K236" s="2">
        <f t="shared" si="20"/>
        <v>0.70705232396384587</v>
      </c>
      <c r="L236" s="2">
        <f>F236/$F$4*Dynamisk!$C$17</f>
        <v>21.211569718915374</v>
      </c>
      <c r="M236" s="2">
        <f>(F236/$F$4)*Dynamisk!$C$16+G236</f>
        <v>44.366516049104902</v>
      </c>
      <c r="N236" s="2">
        <f>Dynamisk!$C$20/365</f>
        <v>34.246575342465754</v>
      </c>
      <c r="O236" s="2">
        <f t="shared" si="21"/>
        <v>1.4269406392694064</v>
      </c>
      <c r="P236" s="2">
        <f>(F236/$F$4)*Dynamisk!$C$16+G236</f>
        <v>44.366516049104902</v>
      </c>
      <c r="Q236" s="2">
        <f t="shared" si="22"/>
        <v>78.613091391570663</v>
      </c>
      <c r="R236" s="17">
        <f>IF(P236&lt;=Dynamisk!$F$51,Data_kronologisk!P236,#N/A)</f>
        <v>44.366516049104902</v>
      </c>
      <c r="S236" s="22" t="e">
        <f>IF(AND(P236&gt;=Dynamisk!$F$51,P236&lt;=Dynamisk!$F$50),P236,#N/A)</f>
        <v>#N/A</v>
      </c>
      <c r="T236" s="22" t="e">
        <f>IF(AND(P236&gt;=Dynamisk!$F$50,P236&lt;=Dynamisk!$F$49),P236,#N/A)</f>
        <v>#N/A</v>
      </c>
      <c r="U236" s="23" t="e">
        <f>IF(P236&gt;=Dynamisk!$F$49,P236,#N/A)</f>
        <v>#N/A</v>
      </c>
      <c r="V236" s="17">
        <f>IF(Q236&gt;=Dynamisk!$F$41,Dynamisk!$F$41,Q236)</f>
        <v>74.703333321584452</v>
      </c>
      <c r="W236" s="22">
        <f>(IF(AND(Q236&gt;=Dynamisk!$F$41,Q236&lt;=Dynamisk!$F$40),Q236,(IF(Q236&gt;Dynamisk!$F$40,Dynamisk!$F$40,#N/A))))-V236</f>
        <v>3.9097580699862107</v>
      </c>
      <c r="X236" s="22" t="e">
        <f>(IF(AND(Q236&gt;=Dynamisk!$F$40,Q236&lt;=Dynamisk!$F$39),Q236,(IF(Q236&gt;Dynamisk!$F$39,Dynamisk!$F$39,#N/A))))-W236-V236</f>
        <v>#N/A</v>
      </c>
      <c r="Y236" s="23" t="e">
        <f>(IF(AND(Q236&gt;=Dynamisk!$F$39,Q236&lt;=Dynamisk!$F$38),Q236,(IF(Q236&gt;Dynamisk!$F$38,Dynamisk!$F$38,#N/A))))-W236-V236-X236</f>
        <v>#N/A</v>
      </c>
      <c r="Z236">
        <f>IF(OR(Data_sæsontarif!D236=Dynamisk!$E$76,Data_sæsontarif!D236=Dynamisk!$E$77,Data_sæsontarif!D236=Dynamisk!$E$78,Data_sæsontarif!D236=Dynamisk!$E$79),Data_sæsontarif!M236,#N/A)</f>
        <v>44.366516049104902</v>
      </c>
      <c r="AA236" t="e">
        <f>IF(OR(Data_sæsontarif!D236=Dynamisk!$E$72,Data_sæsontarif!D236=Dynamisk!$E$73,Data_sæsontarif!D236=Dynamisk!$E$74,Data_sæsontarif!D236=Dynamisk!$E$75),Data_sæsontarif!M236,#N/A)</f>
        <v>#N/A</v>
      </c>
      <c r="AB236" t="e">
        <f>IF(OR(Data_sæsontarif!D236=Dynamisk!$E$68,Data_sæsontarif!D236=Dynamisk!$E$69,Data_sæsontarif!D236=Dynamisk!$E$70,Data_sæsontarif!D236=Dynamisk!$E$71),Data_sæsontarif!M236,#N/A)</f>
        <v>#N/A</v>
      </c>
    </row>
    <row r="237" spans="1:28" x14ac:dyDescent="0.15">
      <c r="A237">
        <v>231</v>
      </c>
      <c r="B237">
        <v>231</v>
      </c>
      <c r="C237" t="s">
        <v>286</v>
      </c>
      <c r="D237" t="str">
        <f t="shared" si="23"/>
        <v>08</v>
      </c>
      <c r="E237" s="1">
        <v>16.620833333333334</v>
      </c>
      <c r="F237" s="2">
        <f t="shared" si="18"/>
        <v>0.37916666666666643</v>
      </c>
      <c r="G237" s="1">
        <f>Dynamisk!$C$14</f>
        <v>27.397260273972602</v>
      </c>
      <c r="H237" s="1">
        <f t="shared" si="19"/>
        <v>1.1415525114155252</v>
      </c>
      <c r="I237" s="2">
        <f>Dynamisk!$C$15</f>
        <v>34.246575342465754</v>
      </c>
      <c r="J237" s="2">
        <f>F237/$F$4*Dynamisk!$C$16</f>
        <v>4.568645785612528</v>
      </c>
      <c r="K237" s="2">
        <f t="shared" si="20"/>
        <v>0.19036024106718866</v>
      </c>
      <c r="L237" s="2">
        <f>F237/$F$4*Dynamisk!$C$17</f>
        <v>5.71080723201566</v>
      </c>
      <c r="M237" s="2">
        <f>(F237/$F$4)*Dynamisk!$C$16+G237</f>
        <v>31.96590605958513</v>
      </c>
      <c r="N237" s="2">
        <f>Dynamisk!$C$20/365</f>
        <v>34.246575342465754</v>
      </c>
      <c r="O237" s="2">
        <f t="shared" si="21"/>
        <v>1.4269406392694064</v>
      </c>
      <c r="P237" s="2">
        <f>(F237/$F$4)*Dynamisk!$C$16+G237</f>
        <v>31.96590605958513</v>
      </c>
      <c r="Q237" s="2">
        <f t="shared" si="22"/>
        <v>66.212481402050884</v>
      </c>
      <c r="R237" s="17">
        <f>IF(P237&lt;=Dynamisk!$F$51,Data_kronologisk!P237,#N/A)</f>
        <v>31.96590605958513</v>
      </c>
      <c r="S237" s="22" t="e">
        <f>IF(AND(P237&gt;=Dynamisk!$F$51,P237&lt;=Dynamisk!$F$50),P237,#N/A)</f>
        <v>#N/A</v>
      </c>
      <c r="T237" s="22" t="e">
        <f>IF(AND(P237&gt;=Dynamisk!$F$50,P237&lt;=Dynamisk!$F$49),P237,#N/A)</f>
        <v>#N/A</v>
      </c>
      <c r="U237" s="23" t="e">
        <f>IF(P237&gt;=Dynamisk!$F$49,P237,#N/A)</f>
        <v>#N/A</v>
      </c>
      <c r="V237" s="17">
        <f>IF(Q237&gt;=Dynamisk!$F$41,Dynamisk!$F$41,Q237)</f>
        <v>66.212481402050884</v>
      </c>
      <c r="W237" s="22" t="e">
        <f>(IF(AND(Q237&gt;=Dynamisk!$F$41,Q237&lt;=Dynamisk!$F$40),Q237,(IF(Q237&gt;Dynamisk!$F$40,Dynamisk!$F$40,#N/A))))-V237</f>
        <v>#N/A</v>
      </c>
      <c r="X237" s="22" t="e">
        <f>(IF(AND(Q237&gt;=Dynamisk!$F$40,Q237&lt;=Dynamisk!$F$39),Q237,(IF(Q237&gt;Dynamisk!$F$39,Dynamisk!$F$39,#N/A))))-W237-V237</f>
        <v>#N/A</v>
      </c>
      <c r="Y237" s="23" t="e">
        <f>(IF(AND(Q237&gt;=Dynamisk!$F$39,Q237&lt;=Dynamisk!$F$38),Q237,(IF(Q237&gt;Dynamisk!$F$38,Dynamisk!$F$38,#N/A))))-W237-V237-X237</f>
        <v>#N/A</v>
      </c>
      <c r="Z237">
        <f>IF(OR(Data_sæsontarif!D237=Dynamisk!$E$76,Data_sæsontarif!D237=Dynamisk!$E$77,Data_sæsontarif!D237=Dynamisk!$E$78,Data_sæsontarif!D237=Dynamisk!$E$79),Data_sæsontarif!M237,#N/A)</f>
        <v>31.96590605958513</v>
      </c>
      <c r="AA237" t="e">
        <f>IF(OR(Data_sæsontarif!D237=Dynamisk!$E$72,Data_sæsontarif!D237=Dynamisk!$E$73,Data_sæsontarif!D237=Dynamisk!$E$74,Data_sæsontarif!D237=Dynamisk!$E$75),Data_sæsontarif!M237,#N/A)</f>
        <v>#N/A</v>
      </c>
      <c r="AB237" t="e">
        <f>IF(OR(Data_sæsontarif!D237=Dynamisk!$E$68,Data_sæsontarif!D237=Dynamisk!$E$69,Data_sæsontarif!D237=Dynamisk!$E$70,Data_sæsontarif!D237=Dynamisk!$E$71),Data_sæsontarif!M237,#N/A)</f>
        <v>#N/A</v>
      </c>
    </row>
    <row r="238" spans="1:28" x14ac:dyDescent="0.15">
      <c r="A238">
        <v>232</v>
      </c>
      <c r="B238">
        <v>232</v>
      </c>
      <c r="C238" t="s">
        <v>287</v>
      </c>
      <c r="D238" t="str">
        <f t="shared" si="23"/>
        <v>08</v>
      </c>
      <c r="E238" s="1">
        <v>20.845833333333335</v>
      </c>
      <c r="F238" s="2">
        <f t="shared" si="18"/>
        <v>0</v>
      </c>
      <c r="G238" s="1">
        <f>Dynamisk!$C$14</f>
        <v>27.397260273972602</v>
      </c>
      <c r="H238" s="1">
        <f t="shared" si="19"/>
        <v>1.1415525114155252</v>
      </c>
      <c r="I238" s="2">
        <f>Dynamisk!$C$15</f>
        <v>34.246575342465754</v>
      </c>
      <c r="J238" s="2">
        <f>F238/$F$4*Dynamisk!$C$16</f>
        <v>0</v>
      </c>
      <c r="K238" s="2">
        <f t="shared" si="20"/>
        <v>0</v>
      </c>
      <c r="L238" s="2">
        <f>F238/$F$4*Dynamisk!$C$17</f>
        <v>0</v>
      </c>
      <c r="M238" s="2">
        <f>(F238/$F$4)*Dynamisk!$C$16+G238</f>
        <v>27.397260273972602</v>
      </c>
      <c r="N238" s="2">
        <f>Dynamisk!$C$20/365</f>
        <v>34.246575342465754</v>
      </c>
      <c r="O238" s="2">
        <f t="shared" si="21"/>
        <v>1.4269406392694064</v>
      </c>
      <c r="P238" s="2">
        <f>(F238/$F$4)*Dynamisk!$C$16+G238</f>
        <v>27.397260273972602</v>
      </c>
      <c r="Q238" s="2">
        <f t="shared" si="22"/>
        <v>61.643835616438352</v>
      </c>
      <c r="R238" s="17">
        <f>IF(P238&lt;=Dynamisk!$F$51,Data_kronologisk!P238,#N/A)</f>
        <v>27.397260273972602</v>
      </c>
      <c r="S238" s="22" t="e">
        <f>IF(AND(P238&gt;=Dynamisk!$F$51,P238&lt;=Dynamisk!$F$50),P238,#N/A)</f>
        <v>#N/A</v>
      </c>
      <c r="T238" s="22" t="e">
        <f>IF(AND(P238&gt;=Dynamisk!$F$50,P238&lt;=Dynamisk!$F$49),P238,#N/A)</f>
        <v>#N/A</v>
      </c>
      <c r="U238" s="23" t="e">
        <f>IF(P238&gt;=Dynamisk!$F$49,P238,#N/A)</f>
        <v>#N/A</v>
      </c>
      <c r="V238" s="17">
        <f>IF(Q238&gt;=Dynamisk!$F$41,Dynamisk!$F$41,Q238)</f>
        <v>61.643835616438352</v>
      </c>
      <c r="W238" s="22" t="e">
        <f>(IF(AND(Q238&gt;=Dynamisk!$F$41,Q238&lt;=Dynamisk!$F$40),Q238,(IF(Q238&gt;Dynamisk!$F$40,Dynamisk!$F$40,#N/A))))-V238</f>
        <v>#N/A</v>
      </c>
      <c r="X238" s="22" t="e">
        <f>(IF(AND(Q238&gt;=Dynamisk!$F$40,Q238&lt;=Dynamisk!$F$39),Q238,(IF(Q238&gt;Dynamisk!$F$39,Dynamisk!$F$39,#N/A))))-W238-V238</f>
        <v>#N/A</v>
      </c>
      <c r="Y238" s="23" t="e">
        <f>(IF(AND(Q238&gt;=Dynamisk!$F$39,Q238&lt;=Dynamisk!$F$38),Q238,(IF(Q238&gt;Dynamisk!$F$38,Dynamisk!$F$38,#N/A))))-W238-V238-X238</f>
        <v>#N/A</v>
      </c>
      <c r="Z238">
        <f>IF(OR(Data_sæsontarif!D238=Dynamisk!$E$76,Data_sæsontarif!D238=Dynamisk!$E$77,Data_sæsontarif!D238=Dynamisk!$E$78,Data_sæsontarif!D238=Dynamisk!$E$79),Data_sæsontarif!M238,#N/A)</f>
        <v>27.397260273972602</v>
      </c>
      <c r="AA238" t="e">
        <f>IF(OR(Data_sæsontarif!D238=Dynamisk!$E$72,Data_sæsontarif!D238=Dynamisk!$E$73,Data_sæsontarif!D238=Dynamisk!$E$74,Data_sæsontarif!D238=Dynamisk!$E$75),Data_sæsontarif!M238,#N/A)</f>
        <v>#N/A</v>
      </c>
      <c r="AB238" t="e">
        <f>IF(OR(Data_sæsontarif!D238=Dynamisk!$E$68,Data_sæsontarif!D238=Dynamisk!$E$69,Data_sæsontarif!D238=Dynamisk!$E$70,Data_sæsontarif!D238=Dynamisk!$E$71),Data_sæsontarif!M238,#N/A)</f>
        <v>#N/A</v>
      </c>
    </row>
    <row r="239" spans="1:28" x14ac:dyDescent="0.15">
      <c r="A239">
        <v>233</v>
      </c>
      <c r="B239">
        <v>233</v>
      </c>
      <c r="C239" t="s">
        <v>288</v>
      </c>
      <c r="D239" t="str">
        <f t="shared" si="23"/>
        <v>08</v>
      </c>
      <c r="E239" s="1">
        <v>18.933333333333334</v>
      </c>
      <c r="F239" s="2">
        <f t="shared" si="18"/>
        <v>0</v>
      </c>
      <c r="G239" s="1">
        <f>Dynamisk!$C$14</f>
        <v>27.397260273972602</v>
      </c>
      <c r="H239" s="1">
        <f t="shared" si="19"/>
        <v>1.1415525114155252</v>
      </c>
      <c r="I239" s="2">
        <f>Dynamisk!$C$15</f>
        <v>34.246575342465754</v>
      </c>
      <c r="J239" s="2">
        <f>F239/$F$4*Dynamisk!$C$16</f>
        <v>0</v>
      </c>
      <c r="K239" s="2">
        <f t="shared" si="20"/>
        <v>0</v>
      </c>
      <c r="L239" s="2">
        <f>F239/$F$4*Dynamisk!$C$17</f>
        <v>0</v>
      </c>
      <c r="M239" s="2">
        <f>(F239/$F$4)*Dynamisk!$C$16+G239</f>
        <v>27.397260273972602</v>
      </c>
      <c r="N239" s="2">
        <f>Dynamisk!$C$20/365</f>
        <v>34.246575342465754</v>
      </c>
      <c r="O239" s="2">
        <f t="shared" si="21"/>
        <v>1.4269406392694064</v>
      </c>
      <c r="P239" s="2">
        <f>(F239/$F$4)*Dynamisk!$C$16+G239</f>
        <v>27.397260273972602</v>
      </c>
      <c r="Q239" s="2">
        <f t="shared" si="22"/>
        <v>61.643835616438352</v>
      </c>
      <c r="R239" s="17">
        <f>IF(P239&lt;=Dynamisk!$F$51,Data_kronologisk!P239,#N/A)</f>
        <v>27.397260273972602</v>
      </c>
      <c r="S239" s="22" t="e">
        <f>IF(AND(P239&gt;=Dynamisk!$F$51,P239&lt;=Dynamisk!$F$50),P239,#N/A)</f>
        <v>#N/A</v>
      </c>
      <c r="T239" s="22" t="e">
        <f>IF(AND(P239&gt;=Dynamisk!$F$50,P239&lt;=Dynamisk!$F$49),P239,#N/A)</f>
        <v>#N/A</v>
      </c>
      <c r="U239" s="23" t="e">
        <f>IF(P239&gt;=Dynamisk!$F$49,P239,#N/A)</f>
        <v>#N/A</v>
      </c>
      <c r="V239" s="17">
        <f>IF(Q239&gt;=Dynamisk!$F$41,Dynamisk!$F$41,Q239)</f>
        <v>61.643835616438352</v>
      </c>
      <c r="W239" s="22" t="e">
        <f>(IF(AND(Q239&gt;=Dynamisk!$F$41,Q239&lt;=Dynamisk!$F$40),Q239,(IF(Q239&gt;Dynamisk!$F$40,Dynamisk!$F$40,#N/A))))-V239</f>
        <v>#N/A</v>
      </c>
      <c r="X239" s="22" t="e">
        <f>(IF(AND(Q239&gt;=Dynamisk!$F$40,Q239&lt;=Dynamisk!$F$39),Q239,(IF(Q239&gt;Dynamisk!$F$39,Dynamisk!$F$39,#N/A))))-W239-V239</f>
        <v>#N/A</v>
      </c>
      <c r="Y239" s="23" t="e">
        <f>(IF(AND(Q239&gt;=Dynamisk!$F$39,Q239&lt;=Dynamisk!$F$38),Q239,(IF(Q239&gt;Dynamisk!$F$38,Dynamisk!$F$38,#N/A))))-W239-V239-X239</f>
        <v>#N/A</v>
      </c>
      <c r="Z239">
        <f>IF(OR(Data_sæsontarif!D239=Dynamisk!$E$76,Data_sæsontarif!D239=Dynamisk!$E$77,Data_sæsontarif!D239=Dynamisk!$E$78,Data_sæsontarif!D239=Dynamisk!$E$79),Data_sæsontarif!M239,#N/A)</f>
        <v>27.397260273972602</v>
      </c>
      <c r="AA239" t="e">
        <f>IF(OR(Data_sæsontarif!D239=Dynamisk!$E$72,Data_sæsontarif!D239=Dynamisk!$E$73,Data_sæsontarif!D239=Dynamisk!$E$74,Data_sæsontarif!D239=Dynamisk!$E$75),Data_sæsontarif!M239,#N/A)</f>
        <v>#N/A</v>
      </c>
      <c r="AB239" t="e">
        <f>IF(OR(Data_sæsontarif!D239=Dynamisk!$E$68,Data_sæsontarif!D239=Dynamisk!$E$69,Data_sæsontarif!D239=Dynamisk!$E$70,Data_sæsontarif!D239=Dynamisk!$E$71),Data_sæsontarif!M239,#N/A)</f>
        <v>#N/A</v>
      </c>
    </row>
    <row r="240" spans="1:28" x14ac:dyDescent="0.15">
      <c r="A240">
        <v>234</v>
      </c>
      <c r="B240">
        <v>234</v>
      </c>
      <c r="C240" t="s">
        <v>289</v>
      </c>
      <c r="D240" t="str">
        <f t="shared" si="23"/>
        <v>08</v>
      </c>
      <c r="E240" s="1">
        <v>16.30833333333333</v>
      </c>
      <c r="F240" s="2">
        <f t="shared" si="18"/>
        <v>0.69166666666666998</v>
      </c>
      <c r="G240" s="1">
        <f>Dynamisk!$C$14</f>
        <v>27.397260273972602</v>
      </c>
      <c r="H240" s="1">
        <f t="shared" si="19"/>
        <v>1.1415525114155252</v>
      </c>
      <c r="I240" s="2">
        <f>Dynamisk!$C$15</f>
        <v>34.246575342465754</v>
      </c>
      <c r="J240" s="2">
        <f>F240/$F$4*Dynamisk!$C$16</f>
        <v>8.3340131913371831</v>
      </c>
      <c r="K240" s="2">
        <f t="shared" si="20"/>
        <v>0.34725054963904928</v>
      </c>
      <c r="L240" s="2">
        <f>F240/$F$4*Dynamisk!$C$17</f>
        <v>10.417516489171479</v>
      </c>
      <c r="M240" s="2">
        <f>(F240/$F$4)*Dynamisk!$C$16+G240</f>
        <v>35.731273465309783</v>
      </c>
      <c r="N240" s="2">
        <f>Dynamisk!$C$20/365</f>
        <v>34.246575342465754</v>
      </c>
      <c r="O240" s="2">
        <f t="shared" si="21"/>
        <v>1.4269406392694064</v>
      </c>
      <c r="P240" s="2">
        <f>(F240/$F$4)*Dynamisk!$C$16+G240</f>
        <v>35.731273465309783</v>
      </c>
      <c r="Q240" s="2">
        <f t="shared" si="22"/>
        <v>69.977848807775544</v>
      </c>
      <c r="R240" s="17">
        <f>IF(P240&lt;=Dynamisk!$F$51,Data_kronologisk!P240,#N/A)</f>
        <v>35.731273465309783</v>
      </c>
      <c r="S240" s="22" t="e">
        <f>IF(AND(P240&gt;=Dynamisk!$F$51,P240&lt;=Dynamisk!$F$50),P240,#N/A)</f>
        <v>#N/A</v>
      </c>
      <c r="T240" s="22" t="e">
        <f>IF(AND(P240&gt;=Dynamisk!$F$50,P240&lt;=Dynamisk!$F$49),P240,#N/A)</f>
        <v>#N/A</v>
      </c>
      <c r="U240" s="23" t="e">
        <f>IF(P240&gt;=Dynamisk!$F$49,P240,#N/A)</f>
        <v>#N/A</v>
      </c>
      <c r="V240" s="17">
        <f>IF(Q240&gt;=Dynamisk!$F$41,Dynamisk!$F$41,Q240)</f>
        <v>69.977848807775544</v>
      </c>
      <c r="W240" s="22" t="e">
        <f>(IF(AND(Q240&gt;=Dynamisk!$F$41,Q240&lt;=Dynamisk!$F$40),Q240,(IF(Q240&gt;Dynamisk!$F$40,Dynamisk!$F$40,#N/A))))-V240</f>
        <v>#N/A</v>
      </c>
      <c r="X240" s="22" t="e">
        <f>(IF(AND(Q240&gt;=Dynamisk!$F$40,Q240&lt;=Dynamisk!$F$39),Q240,(IF(Q240&gt;Dynamisk!$F$39,Dynamisk!$F$39,#N/A))))-W240-V240</f>
        <v>#N/A</v>
      </c>
      <c r="Y240" s="23" t="e">
        <f>(IF(AND(Q240&gt;=Dynamisk!$F$39,Q240&lt;=Dynamisk!$F$38),Q240,(IF(Q240&gt;Dynamisk!$F$38,Dynamisk!$F$38,#N/A))))-W240-V240-X240</f>
        <v>#N/A</v>
      </c>
      <c r="Z240">
        <f>IF(OR(Data_sæsontarif!D240=Dynamisk!$E$76,Data_sæsontarif!D240=Dynamisk!$E$77,Data_sæsontarif!D240=Dynamisk!$E$78,Data_sæsontarif!D240=Dynamisk!$E$79),Data_sæsontarif!M240,#N/A)</f>
        <v>35.731273465309783</v>
      </c>
      <c r="AA240" t="e">
        <f>IF(OR(Data_sæsontarif!D240=Dynamisk!$E$72,Data_sæsontarif!D240=Dynamisk!$E$73,Data_sæsontarif!D240=Dynamisk!$E$74,Data_sæsontarif!D240=Dynamisk!$E$75),Data_sæsontarif!M240,#N/A)</f>
        <v>#N/A</v>
      </c>
      <c r="AB240" t="e">
        <f>IF(OR(Data_sæsontarif!D240=Dynamisk!$E$68,Data_sæsontarif!D240=Dynamisk!$E$69,Data_sæsontarif!D240=Dynamisk!$E$70,Data_sæsontarif!D240=Dynamisk!$E$71),Data_sæsontarif!M240,#N/A)</f>
        <v>#N/A</v>
      </c>
    </row>
    <row r="241" spans="1:28" x14ac:dyDescent="0.15">
      <c r="A241">
        <v>235</v>
      </c>
      <c r="B241">
        <v>235</v>
      </c>
      <c r="C241" t="s">
        <v>290</v>
      </c>
      <c r="D241" t="str">
        <f t="shared" si="23"/>
        <v>08</v>
      </c>
      <c r="E241" s="1">
        <v>15.762499999999998</v>
      </c>
      <c r="F241" s="2">
        <f t="shared" si="18"/>
        <v>1.2375000000000025</v>
      </c>
      <c r="G241" s="1">
        <f>Dynamisk!$C$14</f>
        <v>27.397260273972602</v>
      </c>
      <c r="H241" s="1">
        <f t="shared" si="19"/>
        <v>1.1415525114155252</v>
      </c>
      <c r="I241" s="2">
        <f>Dynamisk!$C$15</f>
        <v>34.246575342465754</v>
      </c>
      <c r="J241" s="2">
        <f>F241/$F$4*Dynamisk!$C$16</f>
        <v>14.910854926669499</v>
      </c>
      <c r="K241" s="2">
        <f t="shared" si="20"/>
        <v>0.62128562194456249</v>
      </c>
      <c r="L241" s="2">
        <f>F241/$F$4*Dynamisk!$C$17</f>
        <v>18.638568658336872</v>
      </c>
      <c r="M241" s="2">
        <f>(F241/$F$4)*Dynamisk!$C$16+G241</f>
        <v>42.308115200642099</v>
      </c>
      <c r="N241" s="2">
        <f>Dynamisk!$C$20/365</f>
        <v>34.246575342465754</v>
      </c>
      <c r="O241" s="2">
        <f t="shared" si="21"/>
        <v>1.4269406392694064</v>
      </c>
      <c r="P241" s="2">
        <f>(F241/$F$4)*Dynamisk!$C$16+G241</f>
        <v>42.308115200642099</v>
      </c>
      <c r="Q241" s="2">
        <f t="shared" si="22"/>
        <v>76.554690543107853</v>
      </c>
      <c r="R241" s="17">
        <f>IF(P241&lt;=Dynamisk!$F$51,Data_kronologisk!P241,#N/A)</f>
        <v>42.308115200642099</v>
      </c>
      <c r="S241" s="22" t="e">
        <f>IF(AND(P241&gt;=Dynamisk!$F$51,P241&lt;=Dynamisk!$F$50),P241,#N/A)</f>
        <v>#N/A</v>
      </c>
      <c r="T241" s="22" t="e">
        <f>IF(AND(P241&gt;=Dynamisk!$F$50,P241&lt;=Dynamisk!$F$49),P241,#N/A)</f>
        <v>#N/A</v>
      </c>
      <c r="U241" s="23" t="e">
        <f>IF(P241&gt;=Dynamisk!$F$49,P241,#N/A)</f>
        <v>#N/A</v>
      </c>
      <c r="V241" s="17">
        <f>IF(Q241&gt;=Dynamisk!$F$41,Dynamisk!$F$41,Q241)</f>
        <v>74.703333321584452</v>
      </c>
      <c r="W241" s="22">
        <f>(IF(AND(Q241&gt;=Dynamisk!$F$41,Q241&lt;=Dynamisk!$F$40),Q241,(IF(Q241&gt;Dynamisk!$F$40,Dynamisk!$F$40,#N/A))))-V241</f>
        <v>1.8513572215234007</v>
      </c>
      <c r="X241" s="22" t="e">
        <f>(IF(AND(Q241&gt;=Dynamisk!$F$40,Q241&lt;=Dynamisk!$F$39),Q241,(IF(Q241&gt;Dynamisk!$F$39,Dynamisk!$F$39,#N/A))))-W241-V241</f>
        <v>#N/A</v>
      </c>
      <c r="Y241" s="23" t="e">
        <f>(IF(AND(Q241&gt;=Dynamisk!$F$39,Q241&lt;=Dynamisk!$F$38),Q241,(IF(Q241&gt;Dynamisk!$F$38,Dynamisk!$F$38,#N/A))))-W241-V241-X241</f>
        <v>#N/A</v>
      </c>
      <c r="Z241">
        <f>IF(OR(Data_sæsontarif!D241=Dynamisk!$E$76,Data_sæsontarif!D241=Dynamisk!$E$77,Data_sæsontarif!D241=Dynamisk!$E$78,Data_sæsontarif!D241=Dynamisk!$E$79),Data_sæsontarif!M241,#N/A)</f>
        <v>42.308115200642099</v>
      </c>
      <c r="AA241" t="e">
        <f>IF(OR(Data_sæsontarif!D241=Dynamisk!$E$72,Data_sæsontarif!D241=Dynamisk!$E$73,Data_sæsontarif!D241=Dynamisk!$E$74,Data_sæsontarif!D241=Dynamisk!$E$75),Data_sæsontarif!M241,#N/A)</f>
        <v>#N/A</v>
      </c>
      <c r="AB241" t="e">
        <f>IF(OR(Data_sæsontarif!D241=Dynamisk!$E$68,Data_sæsontarif!D241=Dynamisk!$E$69,Data_sæsontarif!D241=Dynamisk!$E$70,Data_sæsontarif!D241=Dynamisk!$E$71),Data_sæsontarif!M241,#N/A)</f>
        <v>#N/A</v>
      </c>
    </row>
    <row r="242" spans="1:28" x14ac:dyDescent="0.15">
      <c r="A242">
        <v>236</v>
      </c>
      <c r="B242">
        <v>236</v>
      </c>
      <c r="C242" t="s">
        <v>291</v>
      </c>
      <c r="D242" t="str">
        <f t="shared" si="23"/>
        <v>08</v>
      </c>
      <c r="E242" s="1">
        <v>18.666666666666668</v>
      </c>
      <c r="F242" s="2">
        <f t="shared" si="18"/>
        <v>0</v>
      </c>
      <c r="G242" s="1">
        <f>Dynamisk!$C$14</f>
        <v>27.397260273972602</v>
      </c>
      <c r="H242" s="1">
        <f t="shared" si="19"/>
        <v>1.1415525114155252</v>
      </c>
      <c r="I242" s="2">
        <f>Dynamisk!$C$15</f>
        <v>34.246575342465754</v>
      </c>
      <c r="J242" s="2">
        <f>F242/$F$4*Dynamisk!$C$16</f>
        <v>0</v>
      </c>
      <c r="K242" s="2">
        <f t="shared" si="20"/>
        <v>0</v>
      </c>
      <c r="L242" s="2">
        <f>F242/$F$4*Dynamisk!$C$17</f>
        <v>0</v>
      </c>
      <c r="M242" s="2">
        <f>(F242/$F$4)*Dynamisk!$C$16+G242</f>
        <v>27.397260273972602</v>
      </c>
      <c r="N242" s="2">
        <f>Dynamisk!$C$20/365</f>
        <v>34.246575342465754</v>
      </c>
      <c r="O242" s="2">
        <f t="shared" si="21"/>
        <v>1.4269406392694064</v>
      </c>
      <c r="P242" s="2">
        <f>(F242/$F$4)*Dynamisk!$C$16+G242</f>
        <v>27.397260273972602</v>
      </c>
      <c r="Q242" s="2">
        <f t="shared" si="22"/>
        <v>61.643835616438352</v>
      </c>
      <c r="R242" s="17">
        <f>IF(P242&lt;=Dynamisk!$F$51,Data_kronologisk!P242,#N/A)</f>
        <v>27.397260273972602</v>
      </c>
      <c r="S242" s="22" t="e">
        <f>IF(AND(P242&gt;=Dynamisk!$F$51,P242&lt;=Dynamisk!$F$50),P242,#N/A)</f>
        <v>#N/A</v>
      </c>
      <c r="T242" s="22" t="e">
        <f>IF(AND(P242&gt;=Dynamisk!$F$50,P242&lt;=Dynamisk!$F$49),P242,#N/A)</f>
        <v>#N/A</v>
      </c>
      <c r="U242" s="23" t="e">
        <f>IF(P242&gt;=Dynamisk!$F$49,P242,#N/A)</f>
        <v>#N/A</v>
      </c>
      <c r="V242" s="17">
        <f>IF(Q242&gt;=Dynamisk!$F$41,Dynamisk!$F$41,Q242)</f>
        <v>61.643835616438352</v>
      </c>
      <c r="W242" s="22" t="e">
        <f>(IF(AND(Q242&gt;=Dynamisk!$F$41,Q242&lt;=Dynamisk!$F$40),Q242,(IF(Q242&gt;Dynamisk!$F$40,Dynamisk!$F$40,#N/A))))-V242</f>
        <v>#N/A</v>
      </c>
      <c r="X242" s="22" t="e">
        <f>(IF(AND(Q242&gt;=Dynamisk!$F$40,Q242&lt;=Dynamisk!$F$39),Q242,(IF(Q242&gt;Dynamisk!$F$39,Dynamisk!$F$39,#N/A))))-W242-V242</f>
        <v>#N/A</v>
      </c>
      <c r="Y242" s="23" t="e">
        <f>(IF(AND(Q242&gt;=Dynamisk!$F$39,Q242&lt;=Dynamisk!$F$38),Q242,(IF(Q242&gt;Dynamisk!$F$38,Dynamisk!$F$38,#N/A))))-W242-V242-X242</f>
        <v>#N/A</v>
      </c>
      <c r="Z242">
        <f>IF(OR(Data_sæsontarif!D242=Dynamisk!$E$76,Data_sæsontarif!D242=Dynamisk!$E$77,Data_sæsontarif!D242=Dynamisk!$E$78,Data_sæsontarif!D242=Dynamisk!$E$79),Data_sæsontarif!M242,#N/A)</f>
        <v>27.397260273972602</v>
      </c>
      <c r="AA242" t="e">
        <f>IF(OR(Data_sæsontarif!D242=Dynamisk!$E$72,Data_sæsontarif!D242=Dynamisk!$E$73,Data_sæsontarif!D242=Dynamisk!$E$74,Data_sæsontarif!D242=Dynamisk!$E$75),Data_sæsontarif!M242,#N/A)</f>
        <v>#N/A</v>
      </c>
      <c r="AB242" t="e">
        <f>IF(OR(Data_sæsontarif!D242=Dynamisk!$E$68,Data_sæsontarif!D242=Dynamisk!$E$69,Data_sæsontarif!D242=Dynamisk!$E$70,Data_sæsontarif!D242=Dynamisk!$E$71),Data_sæsontarif!M242,#N/A)</f>
        <v>#N/A</v>
      </c>
    </row>
    <row r="243" spans="1:28" x14ac:dyDescent="0.15">
      <c r="A243">
        <v>237</v>
      </c>
      <c r="B243">
        <v>237</v>
      </c>
      <c r="C243" t="s">
        <v>292</v>
      </c>
      <c r="D243" t="str">
        <f t="shared" si="23"/>
        <v>08</v>
      </c>
      <c r="E243" s="1">
        <v>19.358333333333331</v>
      </c>
      <c r="F243" s="2">
        <f t="shared" si="18"/>
        <v>0</v>
      </c>
      <c r="G243" s="1">
        <f>Dynamisk!$C$14</f>
        <v>27.397260273972602</v>
      </c>
      <c r="H243" s="1">
        <f t="shared" si="19"/>
        <v>1.1415525114155252</v>
      </c>
      <c r="I243" s="2">
        <f>Dynamisk!$C$15</f>
        <v>34.246575342465754</v>
      </c>
      <c r="J243" s="2">
        <f>F243/$F$4*Dynamisk!$C$16</f>
        <v>0</v>
      </c>
      <c r="K243" s="2">
        <f t="shared" si="20"/>
        <v>0</v>
      </c>
      <c r="L243" s="2">
        <f>F243/$F$4*Dynamisk!$C$17</f>
        <v>0</v>
      </c>
      <c r="M243" s="2">
        <f>(F243/$F$4)*Dynamisk!$C$16+G243</f>
        <v>27.397260273972602</v>
      </c>
      <c r="N243" s="2">
        <f>Dynamisk!$C$20/365</f>
        <v>34.246575342465754</v>
      </c>
      <c r="O243" s="2">
        <f t="shared" si="21"/>
        <v>1.4269406392694064</v>
      </c>
      <c r="P243" s="2">
        <f>(F243/$F$4)*Dynamisk!$C$16+G243</f>
        <v>27.397260273972602</v>
      </c>
      <c r="Q243" s="2">
        <f t="shared" si="22"/>
        <v>61.643835616438352</v>
      </c>
      <c r="R243" s="17">
        <f>IF(P243&lt;=Dynamisk!$F$51,Data_kronologisk!P243,#N/A)</f>
        <v>27.397260273972602</v>
      </c>
      <c r="S243" s="22" t="e">
        <f>IF(AND(P243&gt;=Dynamisk!$F$51,P243&lt;=Dynamisk!$F$50),P243,#N/A)</f>
        <v>#N/A</v>
      </c>
      <c r="T243" s="22" t="e">
        <f>IF(AND(P243&gt;=Dynamisk!$F$50,P243&lt;=Dynamisk!$F$49),P243,#N/A)</f>
        <v>#N/A</v>
      </c>
      <c r="U243" s="23" t="e">
        <f>IF(P243&gt;=Dynamisk!$F$49,P243,#N/A)</f>
        <v>#N/A</v>
      </c>
      <c r="V243" s="17">
        <f>IF(Q243&gt;=Dynamisk!$F$41,Dynamisk!$F$41,Q243)</f>
        <v>61.643835616438352</v>
      </c>
      <c r="W243" s="22" t="e">
        <f>(IF(AND(Q243&gt;=Dynamisk!$F$41,Q243&lt;=Dynamisk!$F$40),Q243,(IF(Q243&gt;Dynamisk!$F$40,Dynamisk!$F$40,#N/A))))-V243</f>
        <v>#N/A</v>
      </c>
      <c r="X243" s="22" t="e">
        <f>(IF(AND(Q243&gt;=Dynamisk!$F$40,Q243&lt;=Dynamisk!$F$39),Q243,(IF(Q243&gt;Dynamisk!$F$39,Dynamisk!$F$39,#N/A))))-W243-V243</f>
        <v>#N/A</v>
      </c>
      <c r="Y243" s="23" t="e">
        <f>(IF(AND(Q243&gt;=Dynamisk!$F$39,Q243&lt;=Dynamisk!$F$38),Q243,(IF(Q243&gt;Dynamisk!$F$38,Dynamisk!$F$38,#N/A))))-W243-V243-X243</f>
        <v>#N/A</v>
      </c>
      <c r="Z243">
        <f>IF(OR(Data_sæsontarif!D243=Dynamisk!$E$76,Data_sæsontarif!D243=Dynamisk!$E$77,Data_sæsontarif!D243=Dynamisk!$E$78,Data_sæsontarif!D243=Dynamisk!$E$79),Data_sæsontarif!M243,#N/A)</f>
        <v>27.397260273972602</v>
      </c>
      <c r="AA243" t="e">
        <f>IF(OR(Data_sæsontarif!D243=Dynamisk!$E$72,Data_sæsontarif!D243=Dynamisk!$E$73,Data_sæsontarif!D243=Dynamisk!$E$74,Data_sæsontarif!D243=Dynamisk!$E$75),Data_sæsontarif!M243,#N/A)</f>
        <v>#N/A</v>
      </c>
      <c r="AB243" t="e">
        <f>IF(OR(Data_sæsontarif!D243=Dynamisk!$E$68,Data_sæsontarif!D243=Dynamisk!$E$69,Data_sæsontarif!D243=Dynamisk!$E$70,Data_sæsontarif!D243=Dynamisk!$E$71),Data_sæsontarif!M243,#N/A)</f>
        <v>#N/A</v>
      </c>
    </row>
    <row r="244" spans="1:28" x14ac:dyDescent="0.15">
      <c r="A244">
        <v>238</v>
      </c>
      <c r="B244">
        <v>238</v>
      </c>
      <c r="C244" t="s">
        <v>293</v>
      </c>
      <c r="D244" t="str">
        <f t="shared" si="23"/>
        <v>08</v>
      </c>
      <c r="E244" s="1">
        <v>16.8125</v>
      </c>
      <c r="F244" s="2">
        <f t="shared" si="18"/>
        <v>0.1875</v>
      </c>
      <c r="G244" s="1">
        <f>Dynamisk!$C$14</f>
        <v>27.397260273972602</v>
      </c>
      <c r="H244" s="1">
        <f t="shared" si="19"/>
        <v>1.1415525114155252</v>
      </c>
      <c r="I244" s="2">
        <f>Dynamisk!$C$15</f>
        <v>34.246575342465754</v>
      </c>
      <c r="J244" s="2">
        <f>F244/$F$4*Dynamisk!$C$16</f>
        <v>2.259220443434768</v>
      </c>
      <c r="K244" s="2">
        <f t="shared" si="20"/>
        <v>9.4134185143115334E-2</v>
      </c>
      <c r="L244" s="2">
        <f>F244/$F$4*Dynamisk!$C$17</f>
        <v>2.8240255542934598</v>
      </c>
      <c r="M244" s="2">
        <f>(F244/$F$4)*Dynamisk!$C$16+G244</f>
        <v>29.656480717407369</v>
      </c>
      <c r="N244" s="2">
        <f>Dynamisk!$C$20/365</f>
        <v>34.246575342465754</v>
      </c>
      <c r="O244" s="2">
        <f t="shared" si="21"/>
        <v>1.4269406392694064</v>
      </c>
      <c r="P244" s="2">
        <f>(F244/$F$4)*Dynamisk!$C$16+G244</f>
        <v>29.656480717407369</v>
      </c>
      <c r="Q244" s="2">
        <f t="shared" si="22"/>
        <v>63.903056059873123</v>
      </c>
      <c r="R244" s="17">
        <f>IF(P244&lt;=Dynamisk!$F$51,Data_kronologisk!P244,#N/A)</f>
        <v>29.656480717407369</v>
      </c>
      <c r="S244" s="22" t="e">
        <f>IF(AND(P244&gt;=Dynamisk!$F$51,P244&lt;=Dynamisk!$F$50),P244,#N/A)</f>
        <v>#N/A</v>
      </c>
      <c r="T244" s="22" t="e">
        <f>IF(AND(P244&gt;=Dynamisk!$F$50,P244&lt;=Dynamisk!$F$49),P244,#N/A)</f>
        <v>#N/A</v>
      </c>
      <c r="U244" s="23" t="e">
        <f>IF(P244&gt;=Dynamisk!$F$49,P244,#N/A)</f>
        <v>#N/A</v>
      </c>
      <c r="V244" s="17">
        <f>IF(Q244&gt;=Dynamisk!$F$41,Dynamisk!$F$41,Q244)</f>
        <v>63.903056059873123</v>
      </c>
      <c r="W244" s="22" t="e">
        <f>(IF(AND(Q244&gt;=Dynamisk!$F$41,Q244&lt;=Dynamisk!$F$40),Q244,(IF(Q244&gt;Dynamisk!$F$40,Dynamisk!$F$40,#N/A))))-V244</f>
        <v>#N/A</v>
      </c>
      <c r="X244" s="22" t="e">
        <f>(IF(AND(Q244&gt;=Dynamisk!$F$40,Q244&lt;=Dynamisk!$F$39),Q244,(IF(Q244&gt;Dynamisk!$F$39,Dynamisk!$F$39,#N/A))))-W244-V244</f>
        <v>#N/A</v>
      </c>
      <c r="Y244" s="23" t="e">
        <f>(IF(AND(Q244&gt;=Dynamisk!$F$39,Q244&lt;=Dynamisk!$F$38),Q244,(IF(Q244&gt;Dynamisk!$F$38,Dynamisk!$F$38,#N/A))))-W244-V244-X244</f>
        <v>#N/A</v>
      </c>
      <c r="Z244">
        <f>IF(OR(Data_sæsontarif!D244=Dynamisk!$E$76,Data_sæsontarif!D244=Dynamisk!$E$77,Data_sæsontarif!D244=Dynamisk!$E$78,Data_sæsontarif!D244=Dynamisk!$E$79),Data_sæsontarif!M244,#N/A)</f>
        <v>29.656480717407369</v>
      </c>
      <c r="AA244" t="e">
        <f>IF(OR(Data_sæsontarif!D244=Dynamisk!$E$72,Data_sæsontarif!D244=Dynamisk!$E$73,Data_sæsontarif!D244=Dynamisk!$E$74,Data_sæsontarif!D244=Dynamisk!$E$75),Data_sæsontarif!M244,#N/A)</f>
        <v>#N/A</v>
      </c>
      <c r="AB244" t="e">
        <f>IF(OR(Data_sæsontarif!D244=Dynamisk!$E$68,Data_sæsontarif!D244=Dynamisk!$E$69,Data_sæsontarif!D244=Dynamisk!$E$70,Data_sæsontarif!D244=Dynamisk!$E$71),Data_sæsontarif!M244,#N/A)</f>
        <v>#N/A</v>
      </c>
    </row>
    <row r="245" spans="1:28" x14ac:dyDescent="0.15">
      <c r="A245">
        <v>239</v>
      </c>
      <c r="B245">
        <v>239</v>
      </c>
      <c r="C245" t="s">
        <v>294</v>
      </c>
      <c r="D245" t="str">
        <f t="shared" si="23"/>
        <v>08</v>
      </c>
      <c r="E245" s="1">
        <v>20.274999999999999</v>
      </c>
      <c r="F245" s="2">
        <f t="shared" si="18"/>
        <v>0</v>
      </c>
      <c r="G245" s="1">
        <f>Dynamisk!$C$14</f>
        <v>27.397260273972602</v>
      </c>
      <c r="H245" s="1">
        <f t="shared" si="19"/>
        <v>1.1415525114155252</v>
      </c>
      <c r="I245" s="2">
        <f>Dynamisk!$C$15</f>
        <v>34.246575342465754</v>
      </c>
      <c r="J245" s="2">
        <f>F245/$F$4*Dynamisk!$C$16</f>
        <v>0</v>
      </c>
      <c r="K245" s="2">
        <f t="shared" si="20"/>
        <v>0</v>
      </c>
      <c r="L245" s="2">
        <f>F245/$F$4*Dynamisk!$C$17</f>
        <v>0</v>
      </c>
      <c r="M245" s="2">
        <f>(F245/$F$4)*Dynamisk!$C$16+G245</f>
        <v>27.397260273972602</v>
      </c>
      <c r="N245" s="2">
        <f>Dynamisk!$C$20/365</f>
        <v>34.246575342465754</v>
      </c>
      <c r="O245" s="2">
        <f t="shared" si="21"/>
        <v>1.4269406392694064</v>
      </c>
      <c r="P245" s="2">
        <f>(F245/$F$4)*Dynamisk!$C$16+G245</f>
        <v>27.397260273972602</v>
      </c>
      <c r="Q245" s="2">
        <f t="shared" si="22"/>
        <v>61.643835616438352</v>
      </c>
      <c r="R245" s="17">
        <f>IF(P245&lt;=Dynamisk!$F$51,Data_kronologisk!P245,#N/A)</f>
        <v>27.397260273972602</v>
      </c>
      <c r="S245" s="22" t="e">
        <f>IF(AND(P245&gt;=Dynamisk!$F$51,P245&lt;=Dynamisk!$F$50),P245,#N/A)</f>
        <v>#N/A</v>
      </c>
      <c r="T245" s="22" t="e">
        <f>IF(AND(P245&gt;=Dynamisk!$F$50,P245&lt;=Dynamisk!$F$49),P245,#N/A)</f>
        <v>#N/A</v>
      </c>
      <c r="U245" s="23" t="e">
        <f>IF(P245&gt;=Dynamisk!$F$49,P245,#N/A)</f>
        <v>#N/A</v>
      </c>
      <c r="V245" s="17">
        <f>IF(Q245&gt;=Dynamisk!$F$41,Dynamisk!$F$41,Q245)</f>
        <v>61.643835616438352</v>
      </c>
      <c r="W245" s="22" t="e">
        <f>(IF(AND(Q245&gt;=Dynamisk!$F$41,Q245&lt;=Dynamisk!$F$40),Q245,(IF(Q245&gt;Dynamisk!$F$40,Dynamisk!$F$40,#N/A))))-V245</f>
        <v>#N/A</v>
      </c>
      <c r="X245" s="22" t="e">
        <f>(IF(AND(Q245&gt;=Dynamisk!$F$40,Q245&lt;=Dynamisk!$F$39),Q245,(IF(Q245&gt;Dynamisk!$F$39,Dynamisk!$F$39,#N/A))))-W245-V245</f>
        <v>#N/A</v>
      </c>
      <c r="Y245" s="23" t="e">
        <f>(IF(AND(Q245&gt;=Dynamisk!$F$39,Q245&lt;=Dynamisk!$F$38),Q245,(IF(Q245&gt;Dynamisk!$F$38,Dynamisk!$F$38,#N/A))))-W245-V245-X245</f>
        <v>#N/A</v>
      </c>
      <c r="Z245">
        <f>IF(OR(Data_sæsontarif!D245=Dynamisk!$E$76,Data_sæsontarif!D245=Dynamisk!$E$77,Data_sæsontarif!D245=Dynamisk!$E$78,Data_sæsontarif!D245=Dynamisk!$E$79),Data_sæsontarif!M245,#N/A)</f>
        <v>27.397260273972602</v>
      </c>
      <c r="AA245" t="e">
        <f>IF(OR(Data_sæsontarif!D245=Dynamisk!$E$72,Data_sæsontarif!D245=Dynamisk!$E$73,Data_sæsontarif!D245=Dynamisk!$E$74,Data_sæsontarif!D245=Dynamisk!$E$75),Data_sæsontarif!M245,#N/A)</f>
        <v>#N/A</v>
      </c>
      <c r="AB245" t="e">
        <f>IF(OR(Data_sæsontarif!D245=Dynamisk!$E$68,Data_sæsontarif!D245=Dynamisk!$E$69,Data_sæsontarif!D245=Dynamisk!$E$70,Data_sæsontarif!D245=Dynamisk!$E$71),Data_sæsontarif!M245,#N/A)</f>
        <v>#N/A</v>
      </c>
    </row>
    <row r="246" spans="1:28" x14ac:dyDescent="0.15">
      <c r="A246">
        <v>240</v>
      </c>
      <c r="B246">
        <v>240</v>
      </c>
      <c r="C246" t="s">
        <v>295</v>
      </c>
      <c r="D246" t="str">
        <f t="shared" si="23"/>
        <v>08</v>
      </c>
      <c r="E246" s="1">
        <v>17.729166666666668</v>
      </c>
      <c r="F246" s="2">
        <f t="shared" si="18"/>
        <v>0</v>
      </c>
      <c r="G246" s="1">
        <f>Dynamisk!$C$14</f>
        <v>27.397260273972602</v>
      </c>
      <c r="H246" s="1">
        <f t="shared" si="19"/>
        <v>1.1415525114155252</v>
      </c>
      <c r="I246" s="2">
        <f>Dynamisk!$C$15</f>
        <v>34.246575342465754</v>
      </c>
      <c r="J246" s="2">
        <f>F246/$F$4*Dynamisk!$C$16</f>
        <v>0</v>
      </c>
      <c r="K246" s="2">
        <f t="shared" si="20"/>
        <v>0</v>
      </c>
      <c r="L246" s="2">
        <f>F246/$F$4*Dynamisk!$C$17</f>
        <v>0</v>
      </c>
      <c r="M246" s="2">
        <f>(F246/$F$4)*Dynamisk!$C$16+G246</f>
        <v>27.397260273972602</v>
      </c>
      <c r="N246" s="2">
        <f>Dynamisk!$C$20/365</f>
        <v>34.246575342465754</v>
      </c>
      <c r="O246" s="2">
        <f t="shared" si="21"/>
        <v>1.4269406392694064</v>
      </c>
      <c r="P246" s="2">
        <f>(F246/$F$4)*Dynamisk!$C$16+G246</f>
        <v>27.397260273972602</v>
      </c>
      <c r="Q246" s="2">
        <f t="shared" si="22"/>
        <v>61.643835616438352</v>
      </c>
      <c r="R246" s="17">
        <f>IF(P246&lt;=Dynamisk!$F$51,Data_kronologisk!P246,#N/A)</f>
        <v>27.397260273972602</v>
      </c>
      <c r="S246" s="22" t="e">
        <f>IF(AND(P246&gt;=Dynamisk!$F$51,P246&lt;=Dynamisk!$F$50),P246,#N/A)</f>
        <v>#N/A</v>
      </c>
      <c r="T246" s="22" t="e">
        <f>IF(AND(P246&gt;=Dynamisk!$F$50,P246&lt;=Dynamisk!$F$49),P246,#N/A)</f>
        <v>#N/A</v>
      </c>
      <c r="U246" s="23" t="e">
        <f>IF(P246&gt;=Dynamisk!$F$49,P246,#N/A)</f>
        <v>#N/A</v>
      </c>
      <c r="V246" s="17">
        <f>IF(Q246&gt;=Dynamisk!$F$41,Dynamisk!$F$41,Q246)</f>
        <v>61.643835616438352</v>
      </c>
      <c r="W246" s="22" t="e">
        <f>(IF(AND(Q246&gt;=Dynamisk!$F$41,Q246&lt;=Dynamisk!$F$40),Q246,(IF(Q246&gt;Dynamisk!$F$40,Dynamisk!$F$40,#N/A))))-V246</f>
        <v>#N/A</v>
      </c>
      <c r="X246" s="22" t="e">
        <f>(IF(AND(Q246&gt;=Dynamisk!$F$40,Q246&lt;=Dynamisk!$F$39),Q246,(IF(Q246&gt;Dynamisk!$F$39,Dynamisk!$F$39,#N/A))))-W246-V246</f>
        <v>#N/A</v>
      </c>
      <c r="Y246" s="23" t="e">
        <f>(IF(AND(Q246&gt;=Dynamisk!$F$39,Q246&lt;=Dynamisk!$F$38),Q246,(IF(Q246&gt;Dynamisk!$F$38,Dynamisk!$F$38,#N/A))))-W246-V246-X246</f>
        <v>#N/A</v>
      </c>
      <c r="Z246">
        <f>IF(OR(Data_sæsontarif!D246=Dynamisk!$E$76,Data_sæsontarif!D246=Dynamisk!$E$77,Data_sæsontarif!D246=Dynamisk!$E$78,Data_sæsontarif!D246=Dynamisk!$E$79),Data_sæsontarif!M246,#N/A)</f>
        <v>27.397260273972602</v>
      </c>
      <c r="AA246" t="e">
        <f>IF(OR(Data_sæsontarif!D246=Dynamisk!$E$72,Data_sæsontarif!D246=Dynamisk!$E$73,Data_sæsontarif!D246=Dynamisk!$E$74,Data_sæsontarif!D246=Dynamisk!$E$75),Data_sæsontarif!M246,#N/A)</f>
        <v>#N/A</v>
      </c>
      <c r="AB246" t="e">
        <f>IF(OR(Data_sæsontarif!D246=Dynamisk!$E$68,Data_sæsontarif!D246=Dynamisk!$E$69,Data_sæsontarif!D246=Dynamisk!$E$70,Data_sæsontarif!D246=Dynamisk!$E$71),Data_sæsontarif!M246,#N/A)</f>
        <v>#N/A</v>
      </c>
    </row>
    <row r="247" spans="1:28" x14ac:dyDescent="0.15">
      <c r="A247">
        <v>241</v>
      </c>
      <c r="B247">
        <v>241</v>
      </c>
      <c r="C247" t="s">
        <v>296</v>
      </c>
      <c r="D247" t="str">
        <f t="shared" si="23"/>
        <v>08</v>
      </c>
      <c r="E247" s="1">
        <v>14.691666666666668</v>
      </c>
      <c r="F247" s="2">
        <f t="shared" si="18"/>
        <v>2.3083333333333318</v>
      </c>
      <c r="G247" s="1">
        <f>Dynamisk!$C$14</f>
        <v>27.397260273972602</v>
      </c>
      <c r="H247" s="1">
        <f t="shared" si="19"/>
        <v>1.1415525114155252</v>
      </c>
      <c r="I247" s="2">
        <f>Dynamisk!$C$15</f>
        <v>34.246575342465754</v>
      </c>
      <c r="J247" s="2">
        <f>F247/$F$4*Dynamisk!$C$16</f>
        <v>27.813513903619125</v>
      </c>
      <c r="K247" s="2">
        <f t="shared" si="20"/>
        <v>1.1588964126507968</v>
      </c>
      <c r="L247" s="2">
        <f>F247/$F$4*Dynamisk!$C$17</f>
        <v>34.76689237952391</v>
      </c>
      <c r="M247" s="2">
        <f>(F247/$F$4)*Dynamisk!$C$16+G247</f>
        <v>55.21077417759173</v>
      </c>
      <c r="N247" s="2">
        <f>Dynamisk!$C$20/365</f>
        <v>34.246575342465754</v>
      </c>
      <c r="O247" s="2">
        <f t="shared" si="21"/>
        <v>1.4269406392694064</v>
      </c>
      <c r="P247" s="2">
        <f>(F247/$F$4)*Dynamisk!$C$16+G247</f>
        <v>55.21077417759173</v>
      </c>
      <c r="Q247" s="2">
        <f t="shared" si="22"/>
        <v>89.457349520057477</v>
      </c>
      <c r="R247" s="17">
        <f>IF(P247&lt;=Dynamisk!$F$51,Data_kronologisk!P247,#N/A)</f>
        <v>55.21077417759173</v>
      </c>
      <c r="S247" s="22" t="e">
        <f>IF(AND(P247&gt;=Dynamisk!$F$51,P247&lt;=Dynamisk!$F$50),P247,#N/A)</f>
        <v>#N/A</v>
      </c>
      <c r="T247" s="22" t="e">
        <f>IF(AND(P247&gt;=Dynamisk!$F$50,P247&lt;=Dynamisk!$F$49),P247,#N/A)</f>
        <v>#N/A</v>
      </c>
      <c r="U247" s="23" t="e">
        <f>IF(P247&gt;=Dynamisk!$F$49,P247,#N/A)</f>
        <v>#N/A</v>
      </c>
      <c r="V247" s="17">
        <f>IF(Q247&gt;=Dynamisk!$F$41,Dynamisk!$F$41,Q247)</f>
        <v>74.703333321584452</v>
      </c>
      <c r="W247" s="22">
        <f>(IF(AND(Q247&gt;=Dynamisk!$F$41,Q247&lt;=Dynamisk!$F$40),Q247,(IF(Q247&gt;Dynamisk!$F$40,Dynamisk!$F$40,#N/A))))-V247</f>
        <v>14.754016198473025</v>
      </c>
      <c r="X247" s="22" t="e">
        <f>(IF(AND(Q247&gt;=Dynamisk!$F$40,Q247&lt;=Dynamisk!$F$39),Q247,(IF(Q247&gt;Dynamisk!$F$39,Dynamisk!$F$39,#N/A))))-W247-V247</f>
        <v>#N/A</v>
      </c>
      <c r="Y247" s="23" t="e">
        <f>(IF(AND(Q247&gt;=Dynamisk!$F$39,Q247&lt;=Dynamisk!$F$38),Q247,(IF(Q247&gt;Dynamisk!$F$38,Dynamisk!$F$38,#N/A))))-W247-V247-X247</f>
        <v>#N/A</v>
      </c>
      <c r="Z247">
        <f>IF(OR(Data_sæsontarif!D247=Dynamisk!$E$76,Data_sæsontarif!D247=Dynamisk!$E$77,Data_sæsontarif!D247=Dynamisk!$E$78,Data_sæsontarif!D247=Dynamisk!$E$79),Data_sæsontarif!M247,#N/A)</f>
        <v>55.21077417759173</v>
      </c>
      <c r="AA247" t="e">
        <f>IF(OR(Data_sæsontarif!D247=Dynamisk!$E$72,Data_sæsontarif!D247=Dynamisk!$E$73,Data_sæsontarif!D247=Dynamisk!$E$74,Data_sæsontarif!D247=Dynamisk!$E$75),Data_sæsontarif!M247,#N/A)</f>
        <v>#N/A</v>
      </c>
      <c r="AB247" t="e">
        <f>IF(OR(Data_sæsontarif!D247=Dynamisk!$E$68,Data_sæsontarif!D247=Dynamisk!$E$69,Data_sæsontarif!D247=Dynamisk!$E$70,Data_sæsontarif!D247=Dynamisk!$E$71),Data_sæsontarif!M247,#N/A)</f>
        <v>#N/A</v>
      </c>
    </row>
    <row r="248" spans="1:28" x14ac:dyDescent="0.15">
      <c r="A248">
        <v>242</v>
      </c>
      <c r="B248">
        <v>242</v>
      </c>
      <c r="C248" t="s">
        <v>297</v>
      </c>
      <c r="D248" t="str">
        <f t="shared" si="23"/>
        <v>08</v>
      </c>
      <c r="E248" s="1">
        <v>14.254166666666663</v>
      </c>
      <c r="F248" s="2">
        <f t="shared" si="18"/>
        <v>2.7458333333333371</v>
      </c>
      <c r="G248" s="1">
        <f>Dynamisk!$C$14</f>
        <v>27.397260273972602</v>
      </c>
      <c r="H248" s="1">
        <f t="shared" si="19"/>
        <v>1.1415525114155252</v>
      </c>
      <c r="I248" s="2">
        <f>Dynamisk!$C$15</f>
        <v>34.246575342465754</v>
      </c>
      <c r="J248" s="2">
        <f>F248/$F$4*Dynamisk!$C$16</f>
        <v>33.085028271633647</v>
      </c>
      <c r="K248" s="2">
        <f t="shared" si="20"/>
        <v>1.3785428446514019</v>
      </c>
      <c r="L248" s="2">
        <f>F248/$F$4*Dynamisk!$C$17</f>
        <v>41.356285339542062</v>
      </c>
      <c r="M248" s="2">
        <f>(F248/$F$4)*Dynamisk!$C$16+G248</f>
        <v>60.482288545606252</v>
      </c>
      <c r="N248" s="2">
        <f>Dynamisk!$C$20/365</f>
        <v>34.246575342465754</v>
      </c>
      <c r="O248" s="2">
        <f t="shared" si="21"/>
        <v>1.4269406392694064</v>
      </c>
      <c r="P248" s="2">
        <f>(F248/$F$4)*Dynamisk!$C$16+G248</f>
        <v>60.482288545606252</v>
      </c>
      <c r="Q248" s="2">
        <f t="shared" si="22"/>
        <v>94.728863888071999</v>
      </c>
      <c r="R248" s="17">
        <f>IF(P248&lt;=Dynamisk!$F$51,Data_kronologisk!P248,#N/A)</f>
        <v>60.482288545606252</v>
      </c>
      <c r="S248" s="22" t="e">
        <f>IF(AND(P248&gt;=Dynamisk!$F$51,P248&lt;=Dynamisk!$F$50),P248,#N/A)</f>
        <v>#N/A</v>
      </c>
      <c r="T248" s="22" t="e">
        <f>IF(AND(P248&gt;=Dynamisk!$F$50,P248&lt;=Dynamisk!$F$49),P248,#N/A)</f>
        <v>#N/A</v>
      </c>
      <c r="U248" s="23" t="e">
        <f>IF(P248&gt;=Dynamisk!$F$49,P248,#N/A)</f>
        <v>#N/A</v>
      </c>
      <c r="V248" s="17">
        <f>IF(Q248&gt;=Dynamisk!$F$41,Dynamisk!$F$41,Q248)</f>
        <v>74.703333321584452</v>
      </c>
      <c r="W248" s="22">
        <f>(IF(AND(Q248&gt;=Dynamisk!$F$41,Q248&lt;=Dynamisk!$F$40),Q248,(IF(Q248&gt;Dynamisk!$F$40,Dynamisk!$F$40,#N/A))))-V248</f>
        <v>20.025530566487546</v>
      </c>
      <c r="X248" s="22" t="e">
        <f>(IF(AND(Q248&gt;=Dynamisk!$F$40,Q248&lt;=Dynamisk!$F$39),Q248,(IF(Q248&gt;Dynamisk!$F$39,Dynamisk!$F$39,#N/A))))-W248-V248</f>
        <v>#N/A</v>
      </c>
      <c r="Y248" s="23" t="e">
        <f>(IF(AND(Q248&gt;=Dynamisk!$F$39,Q248&lt;=Dynamisk!$F$38),Q248,(IF(Q248&gt;Dynamisk!$F$38,Dynamisk!$F$38,#N/A))))-W248-V248-X248</f>
        <v>#N/A</v>
      </c>
      <c r="Z248">
        <f>IF(OR(Data_sæsontarif!D248=Dynamisk!$E$76,Data_sæsontarif!D248=Dynamisk!$E$77,Data_sæsontarif!D248=Dynamisk!$E$78,Data_sæsontarif!D248=Dynamisk!$E$79),Data_sæsontarif!M248,#N/A)</f>
        <v>60.482288545606252</v>
      </c>
      <c r="AA248" t="e">
        <f>IF(OR(Data_sæsontarif!D248=Dynamisk!$E$72,Data_sæsontarif!D248=Dynamisk!$E$73,Data_sæsontarif!D248=Dynamisk!$E$74,Data_sæsontarif!D248=Dynamisk!$E$75),Data_sæsontarif!M248,#N/A)</f>
        <v>#N/A</v>
      </c>
      <c r="AB248" t="e">
        <f>IF(OR(Data_sæsontarif!D248=Dynamisk!$E$68,Data_sæsontarif!D248=Dynamisk!$E$69,Data_sæsontarif!D248=Dynamisk!$E$70,Data_sæsontarif!D248=Dynamisk!$E$71),Data_sæsontarif!M248,#N/A)</f>
        <v>#N/A</v>
      </c>
    </row>
    <row r="249" spans="1:28" x14ac:dyDescent="0.15">
      <c r="A249">
        <v>243</v>
      </c>
      <c r="B249">
        <v>243</v>
      </c>
      <c r="C249" t="s">
        <v>298</v>
      </c>
      <c r="D249" t="str">
        <f t="shared" si="23"/>
        <v>08</v>
      </c>
      <c r="E249" s="1">
        <v>15.570833333333333</v>
      </c>
      <c r="F249" s="2">
        <f t="shared" si="18"/>
        <v>1.4291666666666671</v>
      </c>
      <c r="G249" s="1">
        <f>Dynamisk!$C$14</f>
        <v>27.397260273972602</v>
      </c>
      <c r="H249" s="1">
        <f t="shared" si="19"/>
        <v>1.1415525114155252</v>
      </c>
      <c r="I249" s="2">
        <f>Dynamisk!$C$15</f>
        <v>34.246575342465754</v>
      </c>
      <c r="J249" s="2">
        <f>F249/$F$4*Dynamisk!$C$16</f>
        <v>17.220280268847237</v>
      </c>
      <c r="K249" s="2">
        <f t="shared" si="20"/>
        <v>0.7175116778686349</v>
      </c>
      <c r="L249" s="2">
        <f>F249/$F$4*Dynamisk!$C$17</f>
        <v>21.525350336059045</v>
      </c>
      <c r="M249" s="2">
        <f>(F249/$F$4)*Dynamisk!$C$16+G249</f>
        <v>44.617540542819839</v>
      </c>
      <c r="N249" s="2">
        <f>Dynamisk!$C$20/365</f>
        <v>34.246575342465754</v>
      </c>
      <c r="O249" s="2">
        <f t="shared" si="21"/>
        <v>1.4269406392694064</v>
      </c>
      <c r="P249" s="2">
        <f>(F249/$F$4)*Dynamisk!$C$16+G249</f>
        <v>44.617540542819839</v>
      </c>
      <c r="Q249" s="2">
        <f t="shared" si="22"/>
        <v>78.864115885285599</v>
      </c>
      <c r="R249" s="17">
        <f>IF(P249&lt;=Dynamisk!$F$51,Data_kronologisk!P249,#N/A)</f>
        <v>44.617540542819839</v>
      </c>
      <c r="S249" s="22" t="e">
        <f>IF(AND(P249&gt;=Dynamisk!$F$51,P249&lt;=Dynamisk!$F$50),P249,#N/A)</f>
        <v>#N/A</v>
      </c>
      <c r="T249" s="22" t="e">
        <f>IF(AND(P249&gt;=Dynamisk!$F$50,P249&lt;=Dynamisk!$F$49),P249,#N/A)</f>
        <v>#N/A</v>
      </c>
      <c r="U249" s="23" t="e">
        <f>IF(P249&gt;=Dynamisk!$F$49,P249,#N/A)</f>
        <v>#N/A</v>
      </c>
      <c r="V249" s="17">
        <f>IF(Q249&gt;=Dynamisk!$F$41,Dynamisk!$F$41,Q249)</f>
        <v>74.703333321584452</v>
      </c>
      <c r="W249" s="22">
        <f>(IF(AND(Q249&gt;=Dynamisk!$F$41,Q249&lt;=Dynamisk!$F$40),Q249,(IF(Q249&gt;Dynamisk!$F$40,Dynamisk!$F$40,#N/A))))-V249</f>
        <v>4.1607825637011473</v>
      </c>
      <c r="X249" s="22" t="e">
        <f>(IF(AND(Q249&gt;=Dynamisk!$F$40,Q249&lt;=Dynamisk!$F$39),Q249,(IF(Q249&gt;Dynamisk!$F$39,Dynamisk!$F$39,#N/A))))-W249-V249</f>
        <v>#N/A</v>
      </c>
      <c r="Y249" s="23" t="e">
        <f>(IF(AND(Q249&gt;=Dynamisk!$F$39,Q249&lt;=Dynamisk!$F$38),Q249,(IF(Q249&gt;Dynamisk!$F$38,Dynamisk!$F$38,#N/A))))-W249-V249-X249</f>
        <v>#N/A</v>
      </c>
      <c r="Z249">
        <f>IF(OR(Data_sæsontarif!D249=Dynamisk!$E$76,Data_sæsontarif!D249=Dynamisk!$E$77,Data_sæsontarif!D249=Dynamisk!$E$78,Data_sæsontarif!D249=Dynamisk!$E$79),Data_sæsontarif!M249,#N/A)</f>
        <v>44.617540542819839</v>
      </c>
      <c r="AA249" t="e">
        <f>IF(OR(Data_sæsontarif!D249=Dynamisk!$E$72,Data_sæsontarif!D249=Dynamisk!$E$73,Data_sæsontarif!D249=Dynamisk!$E$74,Data_sæsontarif!D249=Dynamisk!$E$75),Data_sæsontarif!M249,#N/A)</f>
        <v>#N/A</v>
      </c>
      <c r="AB249" t="e">
        <f>IF(OR(Data_sæsontarif!D249=Dynamisk!$E$68,Data_sæsontarif!D249=Dynamisk!$E$69,Data_sæsontarif!D249=Dynamisk!$E$70,Data_sæsontarif!D249=Dynamisk!$E$71),Data_sæsontarif!M249,#N/A)</f>
        <v>#N/A</v>
      </c>
    </row>
    <row r="250" spans="1:28" x14ac:dyDescent="0.15">
      <c r="A250">
        <v>244</v>
      </c>
      <c r="B250">
        <v>244</v>
      </c>
      <c r="C250" t="s">
        <v>299</v>
      </c>
      <c r="D250" t="str">
        <f t="shared" si="23"/>
        <v>09</v>
      </c>
      <c r="E250" s="1">
        <v>20.462500000000002</v>
      </c>
      <c r="F250" s="2">
        <f t="shared" si="18"/>
        <v>0</v>
      </c>
      <c r="G250" s="1">
        <f>Dynamisk!$C$14</f>
        <v>27.397260273972602</v>
      </c>
      <c r="H250" s="1">
        <f t="shared" si="19"/>
        <v>1.1415525114155252</v>
      </c>
      <c r="I250" s="2">
        <f>Dynamisk!$C$15</f>
        <v>34.246575342465754</v>
      </c>
      <c r="J250" s="2">
        <f>F250/$F$4*Dynamisk!$C$16</f>
        <v>0</v>
      </c>
      <c r="K250" s="2">
        <f t="shared" si="20"/>
        <v>0</v>
      </c>
      <c r="L250" s="2">
        <f>F250/$F$4*Dynamisk!$C$17</f>
        <v>0</v>
      </c>
      <c r="M250" s="2">
        <f>(F250/$F$4)*Dynamisk!$C$16+G250</f>
        <v>27.397260273972602</v>
      </c>
      <c r="N250" s="2">
        <f>Dynamisk!$C$20/365</f>
        <v>34.246575342465754</v>
      </c>
      <c r="O250" s="2">
        <f t="shared" si="21"/>
        <v>1.4269406392694064</v>
      </c>
      <c r="P250" s="2">
        <f>(F250/$F$4)*Dynamisk!$C$16+G250</f>
        <v>27.397260273972602</v>
      </c>
      <c r="Q250" s="2">
        <f t="shared" si="22"/>
        <v>61.643835616438352</v>
      </c>
      <c r="R250" s="17">
        <f>IF(P250&lt;=Dynamisk!$F$51,Data_kronologisk!P250,#N/A)</f>
        <v>27.397260273972602</v>
      </c>
      <c r="S250" s="22" t="e">
        <f>IF(AND(P250&gt;=Dynamisk!$F$51,P250&lt;=Dynamisk!$F$50),P250,#N/A)</f>
        <v>#N/A</v>
      </c>
      <c r="T250" s="22" t="e">
        <f>IF(AND(P250&gt;=Dynamisk!$F$50,P250&lt;=Dynamisk!$F$49),P250,#N/A)</f>
        <v>#N/A</v>
      </c>
      <c r="U250" s="23" t="e">
        <f>IF(P250&gt;=Dynamisk!$F$49,P250,#N/A)</f>
        <v>#N/A</v>
      </c>
      <c r="V250" s="17">
        <f>IF(Q250&gt;=Dynamisk!$F$41,Dynamisk!$F$41,Q250)</f>
        <v>61.643835616438352</v>
      </c>
      <c r="W250" s="22" t="e">
        <f>(IF(AND(Q250&gt;=Dynamisk!$F$41,Q250&lt;=Dynamisk!$F$40),Q250,(IF(Q250&gt;Dynamisk!$F$40,Dynamisk!$F$40,#N/A))))-V250</f>
        <v>#N/A</v>
      </c>
      <c r="X250" s="22" t="e">
        <f>(IF(AND(Q250&gt;=Dynamisk!$F$40,Q250&lt;=Dynamisk!$F$39),Q250,(IF(Q250&gt;Dynamisk!$F$39,Dynamisk!$F$39,#N/A))))-W250-V250</f>
        <v>#N/A</v>
      </c>
      <c r="Y250" s="23" t="e">
        <f>(IF(AND(Q250&gt;=Dynamisk!$F$39,Q250&lt;=Dynamisk!$F$38),Q250,(IF(Q250&gt;Dynamisk!$F$38,Dynamisk!$F$38,#N/A))))-W250-V250-X250</f>
        <v>#N/A</v>
      </c>
      <c r="Z250">
        <f>IF(OR(Data_sæsontarif!D250=Dynamisk!$E$76,Data_sæsontarif!D250=Dynamisk!$E$77,Data_sæsontarif!D250=Dynamisk!$E$78,Data_sæsontarif!D250=Dynamisk!$E$79),Data_sæsontarif!M250,#N/A)</f>
        <v>27.397260273972602</v>
      </c>
      <c r="AA250" t="e">
        <f>IF(OR(Data_sæsontarif!D250=Dynamisk!$E$72,Data_sæsontarif!D250=Dynamisk!$E$73,Data_sæsontarif!D250=Dynamisk!$E$74,Data_sæsontarif!D250=Dynamisk!$E$75),Data_sæsontarif!M250,#N/A)</f>
        <v>#N/A</v>
      </c>
      <c r="AB250" t="e">
        <f>IF(OR(Data_sæsontarif!D250=Dynamisk!$E$68,Data_sæsontarif!D250=Dynamisk!$E$69,Data_sæsontarif!D250=Dynamisk!$E$70,Data_sæsontarif!D250=Dynamisk!$E$71),Data_sæsontarif!M250,#N/A)</f>
        <v>#N/A</v>
      </c>
    </row>
    <row r="251" spans="1:28" x14ac:dyDescent="0.15">
      <c r="A251">
        <v>245</v>
      </c>
      <c r="B251">
        <v>245</v>
      </c>
      <c r="C251" t="s">
        <v>300</v>
      </c>
      <c r="D251" t="str">
        <f t="shared" si="23"/>
        <v>09</v>
      </c>
      <c r="E251" s="1">
        <v>15.866666666666667</v>
      </c>
      <c r="F251" s="2">
        <f t="shared" si="18"/>
        <v>1.1333333333333329</v>
      </c>
      <c r="G251" s="1">
        <f>Dynamisk!$C$14</f>
        <v>27.397260273972602</v>
      </c>
      <c r="H251" s="1">
        <f t="shared" si="19"/>
        <v>1.1415525114155252</v>
      </c>
      <c r="I251" s="2">
        <f>Dynamisk!$C$15</f>
        <v>34.246575342465754</v>
      </c>
      <c r="J251" s="2">
        <f>F251/$F$4*Dynamisk!$C$16</f>
        <v>13.65573245809459</v>
      </c>
      <c r="K251" s="2">
        <f t="shared" si="20"/>
        <v>0.56898885242060793</v>
      </c>
      <c r="L251" s="2">
        <f>F251/$F$4*Dynamisk!$C$17</f>
        <v>17.069665572618238</v>
      </c>
      <c r="M251" s="2">
        <f>(F251/$F$4)*Dynamisk!$C$16+G251</f>
        <v>41.052992732067196</v>
      </c>
      <c r="N251" s="2">
        <f>Dynamisk!$C$20/365</f>
        <v>34.246575342465754</v>
      </c>
      <c r="O251" s="2">
        <f t="shared" si="21"/>
        <v>1.4269406392694064</v>
      </c>
      <c r="P251" s="2">
        <f>(F251/$F$4)*Dynamisk!$C$16+G251</f>
        <v>41.052992732067196</v>
      </c>
      <c r="Q251" s="2">
        <f t="shared" si="22"/>
        <v>75.299568074532942</v>
      </c>
      <c r="R251" s="17">
        <f>IF(P251&lt;=Dynamisk!$F$51,Data_kronologisk!P251,#N/A)</f>
        <v>41.052992732067196</v>
      </c>
      <c r="S251" s="22" t="e">
        <f>IF(AND(P251&gt;=Dynamisk!$F$51,P251&lt;=Dynamisk!$F$50),P251,#N/A)</f>
        <v>#N/A</v>
      </c>
      <c r="T251" s="22" t="e">
        <f>IF(AND(P251&gt;=Dynamisk!$F$50,P251&lt;=Dynamisk!$F$49),P251,#N/A)</f>
        <v>#N/A</v>
      </c>
      <c r="U251" s="23" t="e">
        <f>IF(P251&gt;=Dynamisk!$F$49,P251,#N/A)</f>
        <v>#N/A</v>
      </c>
      <c r="V251" s="17">
        <f>IF(Q251&gt;=Dynamisk!$F$41,Dynamisk!$F$41,Q251)</f>
        <v>74.703333321584452</v>
      </c>
      <c r="W251" s="22">
        <f>(IF(AND(Q251&gt;=Dynamisk!$F$41,Q251&lt;=Dynamisk!$F$40),Q251,(IF(Q251&gt;Dynamisk!$F$40,Dynamisk!$F$40,#N/A))))-V251</f>
        <v>0.59623475294849015</v>
      </c>
      <c r="X251" s="22" t="e">
        <f>(IF(AND(Q251&gt;=Dynamisk!$F$40,Q251&lt;=Dynamisk!$F$39),Q251,(IF(Q251&gt;Dynamisk!$F$39,Dynamisk!$F$39,#N/A))))-W251-V251</f>
        <v>#N/A</v>
      </c>
      <c r="Y251" s="23" t="e">
        <f>(IF(AND(Q251&gt;=Dynamisk!$F$39,Q251&lt;=Dynamisk!$F$38),Q251,(IF(Q251&gt;Dynamisk!$F$38,Dynamisk!$F$38,#N/A))))-W251-V251-X251</f>
        <v>#N/A</v>
      </c>
      <c r="Z251">
        <f>IF(OR(Data_sæsontarif!D251=Dynamisk!$E$76,Data_sæsontarif!D251=Dynamisk!$E$77,Data_sæsontarif!D251=Dynamisk!$E$78,Data_sæsontarif!D251=Dynamisk!$E$79),Data_sæsontarif!M251,#N/A)</f>
        <v>41.052992732067196</v>
      </c>
      <c r="AA251" t="e">
        <f>IF(OR(Data_sæsontarif!D251=Dynamisk!$E$72,Data_sæsontarif!D251=Dynamisk!$E$73,Data_sæsontarif!D251=Dynamisk!$E$74,Data_sæsontarif!D251=Dynamisk!$E$75),Data_sæsontarif!M251,#N/A)</f>
        <v>#N/A</v>
      </c>
      <c r="AB251" t="e">
        <f>IF(OR(Data_sæsontarif!D251=Dynamisk!$E$68,Data_sæsontarif!D251=Dynamisk!$E$69,Data_sæsontarif!D251=Dynamisk!$E$70,Data_sæsontarif!D251=Dynamisk!$E$71),Data_sæsontarif!M251,#N/A)</f>
        <v>#N/A</v>
      </c>
    </row>
    <row r="252" spans="1:28" x14ac:dyDescent="0.15">
      <c r="A252">
        <v>246</v>
      </c>
      <c r="B252">
        <v>246</v>
      </c>
      <c r="C252" t="s">
        <v>301</v>
      </c>
      <c r="D252" t="str">
        <f t="shared" si="23"/>
        <v>09</v>
      </c>
      <c r="E252" s="1">
        <v>15.545833333333334</v>
      </c>
      <c r="F252" s="2">
        <f t="shared" si="18"/>
        <v>1.4541666666666657</v>
      </c>
      <c r="G252" s="1">
        <f>Dynamisk!$C$14</f>
        <v>27.397260273972602</v>
      </c>
      <c r="H252" s="1">
        <f t="shared" si="19"/>
        <v>1.1415525114155252</v>
      </c>
      <c r="I252" s="2">
        <f>Dynamisk!$C$15</f>
        <v>34.246575342465754</v>
      </c>
      <c r="J252" s="2">
        <f>F252/$F$4*Dynamisk!$C$16</f>
        <v>17.521509661305188</v>
      </c>
      <c r="K252" s="2">
        <f t="shared" si="20"/>
        <v>0.73006290255438289</v>
      </c>
      <c r="L252" s="2">
        <f>F252/$F$4*Dynamisk!$C$17</f>
        <v>21.901887076631485</v>
      </c>
      <c r="M252" s="2">
        <f>(F252/$F$4)*Dynamisk!$C$16+G252</f>
        <v>44.918769935277794</v>
      </c>
      <c r="N252" s="2">
        <f>Dynamisk!$C$20/365</f>
        <v>34.246575342465754</v>
      </c>
      <c r="O252" s="2">
        <f t="shared" si="21"/>
        <v>1.4269406392694064</v>
      </c>
      <c r="P252" s="2">
        <f>(F252/$F$4)*Dynamisk!$C$16+G252</f>
        <v>44.918769935277794</v>
      </c>
      <c r="Q252" s="2">
        <f t="shared" si="22"/>
        <v>79.165345277743555</v>
      </c>
      <c r="R252" s="17">
        <f>IF(P252&lt;=Dynamisk!$F$51,Data_kronologisk!P252,#N/A)</f>
        <v>44.918769935277794</v>
      </c>
      <c r="S252" s="22" t="e">
        <f>IF(AND(P252&gt;=Dynamisk!$F$51,P252&lt;=Dynamisk!$F$50),P252,#N/A)</f>
        <v>#N/A</v>
      </c>
      <c r="T252" s="22" t="e">
        <f>IF(AND(P252&gt;=Dynamisk!$F$50,P252&lt;=Dynamisk!$F$49),P252,#N/A)</f>
        <v>#N/A</v>
      </c>
      <c r="U252" s="23" t="e">
        <f>IF(P252&gt;=Dynamisk!$F$49,P252,#N/A)</f>
        <v>#N/A</v>
      </c>
      <c r="V252" s="17">
        <f>IF(Q252&gt;=Dynamisk!$F$41,Dynamisk!$F$41,Q252)</f>
        <v>74.703333321584452</v>
      </c>
      <c r="W252" s="22">
        <f>(IF(AND(Q252&gt;=Dynamisk!$F$41,Q252&lt;=Dynamisk!$F$40),Q252,(IF(Q252&gt;Dynamisk!$F$40,Dynamisk!$F$40,#N/A))))-V252</f>
        <v>4.4620119561591025</v>
      </c>
      <c r="X252" s="22" t="e">
        <f>(IF(AND(Q252&gt;=Dynamisk!$F$40,Q252&lt;=Dynamisk!$F$39),Q252,(IF(Q252&gt;Dynamisk!$F$39,Dynamisk!$F$39,#N/A))))-W252-V252</f>
        <v>#N/A</v>
      </c>
      <c r="Y252" s="23" t="e">
        <f>(IF(AND(Q252&gt;=Dynamisk!$F$39,Q252&lt;=Dynamisk!$F$38),Q252,(IF(Q252&gt;Dynamisk!$F$38,Dynamisk!$F$38,#N/A))))-W252-V252-X252</f>
        <v>#N/A</v>
      </c>
      <c r="Z252">
        <f>IF(OR(Data_sæsontarif!D252=Dynamisk!$E$76,Data_sæsontarif!D252=Dynamisk!$E$77,Data_sæsontarif!D252=Dynamisk!$E$78,Data_sæsontarif!D252=Dynamisk!$E$79),Data_sæsontarif!M252,#N/A)</f>
        <v>44.918769935277794</v>
      </c>
      <c r="AA252" t="e">
        <f>IF(OR(Data_sæsontarif!D252=Dynamisk!$E$72,Data_sæsontarif!D252=Dynamisk!$E$73,Data_sæsontarif!D252=Dynamisk!$E$74,Data_sæsontarif!D252=Dynamisk!$E$75),Data_sæsontarif!M252,#N/A)</f>
        <v>#N/A</v>
      </c>
      <c r="AB252" t="e">
        <f>IF(OR(Data_sæsontarif!D252=Dynamisk!$E$68,Data_sæsontarif!D252=Dynamisk!$E$69,Data_sæsontarif!D252=Dynamisk!$E$70,Data_sæsontarif!D252=Dynamisk!$E$71),Data_sæsontarif!M252,#N/A)</f>
        <v>#N/A</v>
      </c>
    </row>
    <row r="253" spans="1:28" x14ac:dyDescent="0.15">
      <c r="A253">
        <v>247</v>
      </c>
      <c r="B253">
        <v>247</v>
      </c>
      <c r="C253" t="s">
        <v>302</v>
      </c>
      <c r="D253" t="str">
        <f t="shared" si="23"/>
        <v>09</v>
      </c>
      <c r="E253" s="1">
        <v>14.875000000000005</v>
      </c>
      <c r="F253" s="2">
        <f t="shared" si="18"/>
        <v>2.1249999999999947</v>
      </c>
      <c r="G253" s="1">
        <f>Dynamisk!$C$14</f>
        <v>27.397260273972602</v>
      </c>
      <c r="H253" s="1">
        <f t="shared" si="19"/>
        <v>1.1415525114155252</v>
      </c>
      <c r="I253" s="2">
        <f>Dynamisk!$C$15</f>
        <v>34.246575342465754</v>
      </c>
      <c r="J253" s="2">
        <f>F253/$F$4*Dynamisk!$C$16</f>
        <v>25.604498358927309</v>
      </c>
      <c r="K253" s="2">
        <f t="shared" si="20"/>
        <v>1.0668540982886379</v>
      </c>
      <c r="L253" s="2">
        <f>F253/$F$4*Dynamisk!$C$17</f>
        <v>32.005622948659131</v>
      </c>
      <c r="M253" s="2">
        <f>(F253/$F$4)*Dynamisk!$C$16+G253</f>
        <v>53.001758632899907</v>
      </c>
      <c r="N253" s="2">
        <f>Dynamisk!$C$20/365</f>
        <v>34.246575342465754</v>
      </c>
      <c r="O253" s="2">
        <f t="shared" si="21"/>
        <v>1.4269406392694064</v>
      </c>
      <c r="P253" s="2">
        <f>(F253/$F$4)*Dynamisk!$C$16+G253</f>
        <v>53.001758632899907</v>
      </c>
      <c r="Q253" s="2">
        <f t="shared" si="22"/>
        <v>87.248333975365654</v>
      </c>
      <c r="R253" s="17">
        <f>IF(P253&lt;=Dynamisk!$F$51,Data_kronologisk!P253,#N/A)</f>
        <v>53.001758632899907</v>
      </c>
      <c r="S253" s="22" t="e">
        <f>IF(AND(P253&gt;=Dynamisk!$F$51,P253&lt;=Dynamisk!$F$50),P253,#N/A)</f>
        <v>#N/A</v>
      </c>
      <c r="T253" s="22" t="e">
        <f>IF(AND(P253&gt;=Dynamisk!$F$50,P253&lt;=Dynamisk!$F$49),P253,#N/A)</f>
        <v>#N/A</v>
      </c>
      <c r="U253" s="23" t="e">
        <f>IF(P253&gt;=Dynamisk!$F$49,P253,#N/A)</f>
        <v>#N/A</v>
      </c>
      <c r="V253" s="17">
        <f>IF(Q253&gt;=Dynamisk!$F$41,Dynamisk!$F$41,Q253)</f>
        <v>74.703333321584452</v>
      </c>
      <c r="W253" s="22">
        <f>(IF(AND(Q253&gt;=Dynamisk!$F$41,Q253&lt;=Dynamisk!$F$40),Q253,(IF(Q253&gt;Dynamisk!$F$40,Dynamisk!$F$40,#N/A))))-V253</f>
        <v>12.545000653781202</v>
      </c>
      <c r="X253" s="22" t="e">
        <f>(IF(AND(Q253&gt;=Dynamisk!$F$40,Q253&lt;=Dynamisk!$F$39),Q253,(IF(Q253&gt;Dynamisk!$F$39,Dynamisk!$F$39,#N/A))))-W253-V253</f>
        <v>#N/A</v>
      </c>
      <c r="Y253" s="23" t="e">
        <f>(IF(AND(Q253&gt;=Dynamisk!$F$39,Q253&lt;=Dynamisk!$F$38),Q253,(IF(Q253&gt;Dynamisk!$F$38,Dynamisk!$F$38,#N/A))))-W253-V253-X253</f>
        <v>#N/A</v>
      </c>
      <c r="Z253">
        <f>IF(OR(Data_sæsontarif!D253=Dynamisk!$E$76,Data_sæsontarif!D253=Dynamisk!$E$77,Data_sæsontarif!D253=Dynamisk!$E$78,Data_sæsontarif!D253=Dynamisk!$E$79),Data_sæsontarif!M253,#N/A)</f>
        <v>53.001758632899907</v>
      </c>
      <c r="AA253" t="e">
        <f>IF(OR(Data_sæsontarif!D253=Dynamisk!$E$72,Data_sæsontarif!D253=Dynamisk!$E$73,Data_sæsontarif!D253=Dynamisk!$E$74,Data_sæsontarif!D253=Dynamisk!$E$75),Data_sæsontarif!M253,#N/A)</f>
        <v>#N/A</v>
      </c>
      <c r="AB253" t="e">
        <f>IF(OR(Data_sæsontarif!D253=Dynamisk!$E$68,Data_sæsontarif!D253=Dynamisk!$E$69,Data_sæsontarif!D253=Dynamisk!$E$70,Data_sæsontarif!D253=Dynamisk!$E$71),Data_sæsontarif!M253,#N/A)</f>
        <v>#N/A</v>
      </c>
    </row>
    <row r="254" spans="1:28" x14ac:dyDescent="0.15">
      <c r="A254">
        <v>248</v>
      </c>
      <c r="B254">
        <v>248</v>
      </c>
      <c r="C254" t="s">
        <v>303</v>
      </c>
      <c r="D254" t="str">
        <f t="shared" si="23"/>
        <v>09</v>
      </c>
      <c r="E254" s="1">
        <v>14.200000000000003</v>
      </c>
      <c r="F254" s="2">
        <f t="shared" si="18"/>
        <v>2.7999999999999972</v>
      </c>
      <c r="G254" s="1">
        <f>Dynamisk!$C$14</f>
        <v>27.397260273972602</v>
      </c>
      <c r="H254" s="1">
        <f t="shared" si="19"/>
        <v>1.1415525114155252</v>
      </c>
      <c r="I254" s="2">
        <f>Dynamisk!$C$15</f>
        <v>34.246575342465754</v>
      </c>
      <c r="J254" s="2">
        <f>F254/$F$4*Dynamisk!$C$16</f>
        <v>33.737691955292497</v>
      </c>
      <c r="K254" s="2">
        <f t="shared" si="20"/>
        <v>1.4057371648038541</v>
      </c>
      <c r="L254" s="2">
        <f>F254/$F$4*Dynamisk!$C$17</f>
        <v>42.172114944115627</v>
      </c>
      <c r="M254" s="2">
        <f>(F254/$F$4)*Dynamisk!$C$16+G254</f>
        <v>61.134952229265096</v>
      </c>
      <c r="N254" s="2">
        <f>Dynamisk!$C$20/365</f>
        <v>34.246575342465754</v>
      </c>
      <c r="O254" s="2">
        <f t="shared" si="21"/>
        <v>1.4269406392694064</v>
      </c>
      <c r="P254" s="2">
        <f>(F254/$F$4)*Dynamisk!$C$16+G254</f>
        <v>61.134952229265096</v>
      </c>
      <c r="Q254" s="2">
        <f t="shared" si="22"/>
        <v>95.381527571730857</v>
      </c>
      <c r="R254" s="17">
        <f>IF(P254&lt;=Dynamisk!$F$51,Data_kronologisk!P254,#N/A)</f>
        <v>61.134952229265096</v>
      </c>
      <c r="S254" s="22" t="e">
        <f>IF(AND(P254&gt;=Dynamisk!$F$51,P254&lt;=Dynamisk!$F$50),P254,#N/A)</f>
        <v>#N/A</v>
      </c>
      <c r="T254" s="22" t="e">
        <f>IF(AND(P254&gt;=Dynamisk!$F$50,P254&lt;=Dynamisk!$F$49),P254,#N/A)</f>
        <v>#N/A</v>
      </c>
      <c r="U254" s="23" t="e">
        <f>IF(P254&gt;=Dynamisk!$F$49,P254,#N/A)</f>
        <v>#N/A</v>
      </c>
      <c r="V254" s="17">
        <f>IF(Q254&gt;=Dynamisk!$F$41,Dynamisk!$F$41,Q254)</f>
        <v>74.703333321584452</v>
      </c>
      <c r="W254" s="22">
        <f>(IF(AND(Q254&gt;=Dynamisk!$F$41,Q254&lt;=Dynamisk!$F$40),Q254,(IF(Q254&gt;Dynamisk!$F$40,Dynamisk!$F$40,#N/A))))-V254</f>
        <v>20.678194250146404</v>
      </c>
      <c r="X254" s="22" t="e">
        <f>(IF(AND(Q254&gt;=Dynamisk!$F$40,Q254&lt;=Dynamisk!$F$39),Q254,(IF(Q254&gt;Dynamisk!$F$39,Dynamisk!$F$39,#N/A))))-W254-V254</f>
        <v>#N/A</v>
      </c>
      <c r="Y254" s="23" t="e">
        <f>(IF(AND(Q254&gt;=Dynamisk!$F$39,Q254&lt;=Dynamisk!$F$38),Q254,(IF(Q254&gt;Dynamisk!$F$38,Dynamisk!$F$38,#N/A))))-W254-V254-X254</f>
        <v>#N/A</v>
      </c>
      <c r="Z254">
        <f>IF(OR(Data_sæsontarif!D254=Dynamisk!$E$76,Data_sæsontarif!D254=Dynamisk!$E$77,Data_sæsontarif!D254=Dynamisk!$E$78,Data_sæsontarif!D254=Dynamisk!$E$79),Data_sæsontarif!M254,#N/A)</f>
        <v>61.134952229265096</v>
      </c>
      <c r="AA254" t="e">
        <f>IF(OR(Data_sæsontarif!D254=Dynamisk!$E$72,Data_sæsontarif!D254=Dynamisk!$E$73,Data_sæsontarif!D254=Dynamisk!$E$74,Data_sæsontarif!D254=Dynamisk!$E$75),Data_sæsontarif!M254,#N/A)</f>
        <v>#N/A</v>
      </c>
      <c r="AB254" t="e">
        <f>IF(OR(Data_sæsontarif!D254=Dynamisk!$E$68,Data_sæsontarif!D254=Dynamisk!$E$69,Data_sæsontarif!D254=Dynamisk!$E$70,Data_sæsontarif!D254=Dynamisk!$E$71),Data_sæsontarif!M254,#N/A)</f>
        <v>#N/A</v>
      </c>
    </row>
    <row r="255" spans="1:28" x14ac:dyDescent="0.15">
      <c r="A255">
        <v>249</v>
      </c>
      <c r="B255">
        <v>249</v>
      </c>
      <c r="C255" t="s">
        <v>304</v>
      </c>
      <c r="D255" t="str">
        <f t="shared" si="23"/>
        <v>09</v>
      </c>
      <c r="E255" s="1">
        <v>15.02083333333333</v>
      </c>
      <c r="F255" s="2">
        <f t="shared" si="18"/>
        <v>1.9791666666666696</v>
      </c>
      <c r="G255" s="1">
        <f>Dynamisk!$C$14</f>
        <v>27.397260273972602</v>
      </c>
      <c r="H255" s="1">
        <f t="shared" si="19"/>
        <v>1.1415525114155252</v>
      </c>
      <c r="I255" s="2">
        <f>Dynamisk!$C$15</f>
        <v>34.246575342465754</v>
      </c>
      <c r="J255" s="2">
        <f>F255/$F$4*Dynamisk!$C$16</f>
        <v>23.847326902922589</v>
      </c>
      <c r="K255" s="2">
        <f t="shared" si="20"/>
        <v>0.99363862095510791</v>
      </c>
      <c r="L255" s="2">
        <f>F255/$F$4*Dynamisk!$C$17</f>
        <v>29.809158628653236</v>
      </c>
      <c r="M255" s="2">
        <f>(F255/$F$4)*Dynamisk!$C$16+G255</f>
        <v>51.244587176895195</v>
      </c>
      <c r="N255" s="2">
        <f>Dynamisk!$C$20/365</f>
        <v>34.246575342465754</v>
      </c>
      <c r="O255" s="2">
        <f t="shared" si="21"/>
        <v>1.4269406392694064</v>
      </c>
      <c r="P255" s="2">
        <f>(F255/$F$4)*Dynamisk!$C$16+G255</f>
        <v>51.244587176895195</v>
      </c>
      <c r="Q255" s="2">
        <f t="shared" si="22"/>
        <v>85.491162519360955</v>
      </c>
      <c r="R255" s="17">
        <f>IF(P255&lt;=Dynamisk!$F$51,Data_kronologisk!P255,#N/A)</f>
        <v>51.244587176895195</v>
      </c>
      <c r="S255" s="22" t="e">
        <f>IF(AND(P255&gt;=Dynamisk!$F$51,P255&lt;=Dynamisk!$F$50),P255,#N/A)</f>
        <v>#N/A</v>
      </c>
      <c r="T255" s="22" t="e">
        <f>IF(AND(P255&gt;=Dynamisk!$F$50,P255&lt;=Dynamisk!$F$49),P255,#N/A)</f>
        <v>#N/A</v>
      </c>
      <c r="U255" s="23" t="e">
        <f>IF(P255&gt;=Dynamisk!$F$49,P255,#N/A)</f>
        <v>#N/A</v>
      </c>
      <c r="V255" s="17">
        <f>IF(Q255&gt;=Dynamisk!$F$41,Dynamisk!$F$41,Q255)</f>
        <v>74.703333321584452</v>
      </c>
      <c r="W255" s="22">
        <f>(IF(AND(Q255&gt;=Dynamisk!$F$41,Q255&lt;=Dynamisk!$F$40),Q255,(IF(Q255&gt;Dynamisk!$F$40,Dynamisk!$F$40,#N/A))))-V255</f>
        <v>10.787829197776503</v>
      </c>
      <c r="X255" s="22" t="e">
        <f>(IF(AND(Q255&gt;=Dynamisk!$F$40,Q255&lt;=Dynamisk!$F$39),Q255,(IF(Q255&gt;Dynamisk!$F$39,Dynamisk!$F$39,#N/A))))-W255-V255</f>
        <v>#N/A</v>
      </c>
      <c r="Y255" s="23" t="e">
        <f>(IF(AND(Q255&gt;=Dynamisk!$F$39,Q255&lt;=Dynamisk!$F$38),Q255,(IF(Q255&gt;Dynamisk!$F$38,Dynamisk!$F$38,#N/A))))-W255-V255-X255</f>
        <v>#N/A</v>
      </c>
      <c r="Z255">
        <f>IF(OR(Data_sæsontarif!D255=Dynamisk!$E$76,Data_sæsontarif!D255=Dynamisk!$E$77,Data_sæsontarif!D255=Dynamisk!$E$78,Data_sæsontarif!D255=Dynamisk!$E$79),Data_sæsontarif!M255,#N/A)</f>
        <v>51.244587176895195</v>
      </c>
      <c r="AA255" t="e">
        <f>IF(OR(Data_sæsontarif!D255=Dynamisk!$E$72,Data_sæsontarif!D255=Dynamisk!$E$73,Data_sæsontarif!D255=Dynamisk!$E$74,Data_sæsontarif!D255=Dynamisk!$E$75),Data_sæsontarif!M255,#N/A)</f>
        <v>#N/A</v>
      </c>
      <c r="AB255" t="e">
        <f>IF(OR(Data_sæsontarif!D255=Dynamisk!$E$68,Data_sæsontarif!D255=Dynamisk!$E$69,Data_sæsontarif!D255=Dynamisk!$E$70,Data_sæsontarif!D255=Dynamisk!$E$71),Data_sæsontarif!M255,#N/A)</f>
        <v>#N/A</v>
      </c>
    </row>
    <row r="256" spans="1:28" x14ac:dyDescent="0.15">
      <c r="A256">
        <v>250</v>
      </c>
      <c r="B256">
        <v>250</v>
      </c>
      <c r="C256" t="s">
        <v>305</v>
      </c>
      <c r="D256" t="str">
        <f t="shared" si="23"/>
        <v>09</v>
      </c>
      <c r="E256" s="1">
        <v>15.8125</v>
      </c>
      <c r="F256" s="2">
        <f t="shared" si="18"/>
        <v>1.1875</v>
      </c>
      <c r="G256" s="1">
        <f>Dynamisk!$C$14</f>
        <v>27.397260273972602</v>
      </c>
      <c r="H256" s="1">
        <f t="shared" si="19"/>
        <v>1.1415525114155252</v>
      </c>
      <c r="I256" s="2">
        <f>Dynamisk!$C$15</f>
        <v>34.246575342465754</v>
      </c>
      <c r="J256" s="2">
        <f>F256/$F$4*Dynamisk!$C$16</f>
        <v>14.308396141753532</v>
      </c>
      <c r="K256" s="2">
        <f t="shared" si="20"/>
        <v>0.59618317257306386</v>
      </c>
      <c r="L256" s="2">
        <f>F256/$F$4*Dynamisk!$C$17</f>
        <v>17.885495177191913</v>
      </c>
      <c r="M256" s="2">
        <f>(F256/$F$4)*Dynamisk!$C$16+G256</f>
        <v>41.705656415726132</v>
      </c>
      <c r="N256" s="2">
        <f>Dynamisk!$C$20/365</f>
        <v>34.246575342465754</v>
      </c>
      <c r="O256" s="2">
        <f t="shared" si="21"/>
        <v>1.4269406392694064</v>
      </c>
      <c r="P256" s="2">
        <f>(F256/$F$4)*Dynamisk!$C$16+G256</f>
        <v>41.705656415726132</v>
      </c>
      <c r="Q256" s="2">
        <f t="shared" si="22"/>
        <v>75.952231758191886</v>
      </c>
      <c r="R256" s="17">
        <f>IF(P256&lt;=Dynamisk!$F$51,Data_kronologisk!P256,#N/A)</f>
        <v>41.705656415726132</v>
      </c>
      <c r="S256" s="22" t="e">
        <f>IF(AND(P256&gt;=Dynamisk!$F$51,P256&lt;=Dynamisk!$F$50),P256,#N/A)</f>
        <v>#N/A</v>
      </c>
      <c r="T256" s="22" t="e">
        <f>IF(AND(P256&gt;=Dynamisk!$F$50,P256&lt;=Dynamisk!$F$49),P256,#N/A)</f>
        <v>#N/A</v>
      </c>
      <c r="U256" s="23" t="e">
        <f>IF(P256&gt;=Dynamisk!$F$49,P256,#N/A)</f>
        <v>#N/A</v>
      </c>
      <c r="V256" s="17">
        <f>IF(Q256&gt;=Dynamisk!$F$41,Dynamisk!$F$41,Q256)</f>
        <v>74.703333321584452</v>
      </c>
      <c r="W256" s="22">
        <f>(IF(AND(Q256&gt;=Dynamisk!$F$41,Q256&lt;=Dynamisk!$F$40),Q256,(IF(Q256&gt;Dynamisk!$F$40,Dynamisk!$F$40,#N/A))))-V256</f>
        <v>1.2488984366074334</v>
      </c>
      <c r="X256" s="22" t="e">
        <f>(IF(AND(Q256&gt;=Dynamisk!$F$40,Q256&lt;=Dynamisk!$F$39),Q256,(IF(Q256&gt;Dynamisk!$F$39,Dynamisk!$F$39,#N/A))))-W256-V256</f>
        <v>#N/A</v>
      </c>
      <c r="Y256" s="23" t="e">
        <f>(IF(AND(Q256&gt;=Dynamisk!$F$39,Q256&lt;=Dynamisk!$F$38),Q256,(IF(Q256&gt;Dynamisk!$F$38,Dynamisk!$F$38,#N/A))))-W256-V256-X256</f>
        <v>#N/A</v>
      </c>
      <c r="Z256">
        <f>IF(OR(Data_sæsontarif!D256=Dynamisk!$E$76,Data_sæsontarif!D256=Dynamisk!$E$77,Data_sæsontarif!D256=Dynamisk!$E$78,Data_sæsontarif!D256=Dynamisk!$E$79),Data_sæsontarif!M256,#N/A)</f>
        <v>41.705656415726132</v>
      </c>
      <c r="AA256" t="e">
        <f>IF(OR(Data_sæsontarif!D256=Dynamisk!$E$72,Data_sæsontarif!D256=Dynamisk!$E$73,Data_sæsontarif!D256=Dynamisk!$E$74,Data_sæsontarif!D256=Dynamisk!$E$75),Data_sæsontarif!M256,#N/A)</f>
        <v>#N/A</v>
      </c>
      <c r="AB256" t="e">
        <f>IF(OR(Data_sæsontarif!D256=Dynamisk!$E$68,Data_sæsontarif!D256=Dynamisk!$E$69,Data_sæsontarif!D256=Dynamisk!$E$70,Data_sæsontarif!D256=Dynamisk!$E$71),Data_sæsontarif!M256,#N/A)</f>
        <v>#N/A</v>
      </c>
    </row>
    <row r="257" spans="1:28" x14ac:dyDescent="0.15">
      <c r="A257">
        <v>251</v>
      </c>
      <c r="B257">
        <v>251</v>
      </c>
      <c r="C257" t="s">
        <v>306</v>
      </c>
      <c r="D257" t="str">
        <f t="shared" si="23"/>
        <v>09</v>
      </c>
      <c r="E257" s="1">
        <v>18.583333333333339</v>
      </c>
      <c r="F257" s="2">
        <f t="shared" si="18"/>
        <v>0</v>
      </c>
      <c r="G257" s="1">
        <f>Dynamisk!$C$14</f>
        <v>27.397260273972602</v>
      </c>
      <c r="H257" s="1">
        <f t="shared" si="19"/>
        <v>1.1415525114155252</v>
      </c>
      <c r="I257" s="2">
        <f>Dynamisk!$C$15</f>
        <v>34.246575342465754</v>
      </c>
      <c r="J257" s="2">
        <f>F257/$F$4*Dynamisk!$C$16</f>
        <v>0</v>
      </c>
      <c r="K257" s="2">
        <f t="shared" si="20"/>
        <v>0</v>
      </c>
      <c r="L257" s="2">
        <f>F257/$F$4*Dynamisk!$C$17</f>
        <v>0</v>
      </c>
      <c r="M257" s="2">
        <f>(F257/$F$4)*Dynamisk!$C$16+G257</f>
        <v>27.397260273972602</v>
      </c>
      <c r="N257" s="2">
        <f>Dynamisk!$C$20/365</f>
        <v>34.246575342465754</v>
      </c>
      <c r="O257" s="2">
        <f t="shared" si="21"/>
        <v>1.4269406392694064</v>
      </c>
      <c r="P257" s="2">
        <f>(F257/$F$4)*Dynamisk!$C$16+G257</f>
        <v>27.397260273972602</v>
      </c>
      <c r="Q257" s="2">
        <f t="shared" si="22"/>
        <v>61.643835616438352</v>
      </c>
      <c r="R257" s="17">
        <f>IF(P257&lt;=Dynamisk!$F$51,Data_kronologisk!P257,#N/A)</f>
        <v>27.397260273972602</v>
      </c>
      <c r="S257" s="22" t="e">
        <f>IF(AND(P257&gt;=Dynamisk!$F$51,P257&lt;=Dynamisk!$F$50),P257,#N/A)</f>
        <v>#N/A</v>
      </c>
      <c r="T257" s="22" t="e">
        <f>IF(AND(P257&gt;=Dynamisk!$F$50,P257&lt;=Dynamisk!$F$49),P257,#N/A)</f>
        <v>#N/A</v>
      </c>
      <c r="U257" s="23" t="e">
        <f>IF(P257&gt;=Dynamisk!$F$49,P257,#N/A)</f>
        <v>#N/A</v>
      </c>
      <c r="V257" s="17">
        <f>IF(Q257&gt;=Dynamisk!$F$41,Dynamisk!$F$41,Q257)</f>
        <v>61.643835616438352</v>
      </c>
      <c r="W257" s="22" t="e">
        <f>(IF(AND(Q257&gt;=Dynamisk!$F$41,Q257&lt;=Dynamisk!$F$40),Q257,(IF(Q257&gt;Dynamisk!$F$40,Dynamisk!$F$40,#N/A))))-V257</f>
        <v>#N/A</v>
      </c>
      <c r="X257" s="22" t="e">
        <f>(IF(AND(Q257&gt;=Dynamisk!$F$40,Q257&lt;=Dynamisk!$F$39),Q257,(IF(Q257&gt;Dynamisk!$F$39,Dynamisk!$F$39,#N/A))))-W257-V257</f>
        <v>#N/A</v>
      </c>
      <c r="Y257" s="23" t="e">
        <f>(IF(AND(Q257&gt;=Dynamisk!$F$39,Q257&lt;=Dynamisk!$F$38),Q257,(IF(Q257&gt;Dynamisk!$F$38,Dynamisk!$F$38,#N/A))))-W257-V257-X257</f>
        <v>#N/A</v>
      </c>
      <c r="Z257">
        <f>IF(OR(Data_sæsontarif!D257=Dynamisk!$E$76,Data_sæsontarif!D257=Dynamisk!$E$77,Data_sæsontarif!D257=Dynamisk!$E$78,Data_sæsontarif!D257=Dynamisk!$E$79),Data_sæsontarif!M257,#N/A)</f>
        <v>27.397260273972602</v>
      </c>
      <c r="AA257" t="e">
        <f>IF(OR(Data_sæsontarif!D257=Dynamisk!$E$72,Data_sæsontarif!D257=Dynamisk!$E$73,Data_sæsontarif!D257=Dynamisk!$E$74,Data_sæsontarif!D257=Dynamisk!$E$75),Data_sæsontarif!M257,#N/A)</f>
        <v>#N/A</v>
      </c>
      <c r="AB257" t="e">
        <f>IF(OR(Data_sæsontarif!D257=Dynamisk!$E$68,Data_sæsontarif!D257=Dynamisk!$E$69,Data_sæsontarif!D257=Dynamisk!$E$70,Data_sæsontarif!D257=Dynamisk!$E$71),Data_sæsontarif!M257,#N/A)</f>
        <v>#N/A</v>
      </c>
    </row>
    <row r="258" spans="1:28" x14ac:dyDescent="0.15">
      <c r="A258">
        <v>252</v>
      </c>
      <c r="B258">
        <v>252</v>
      </c>
      <c r="C258" t="s">
        <v>307</v>
      </c>
      <c r="D258" t="str">
        <f t="shared" si="23"/>
        <v>09</v>
      </c>
      <c r="E258" s="1">
        <v>17.254166666666666</v>
      </c>
      <c r="F258" s="2">
        <f t="shared" si="18"/>
        <v>0</v>
      </c>
      <c r="G258" s="1">
        <f>Dynamisk!$C$14</f>
        <v>27.397260273972602</v>
      </c>
      <c r="H258" s="1">
        <f t="shared" si="19"/>
        <v>1.1415525114155252</v>
      </c>
      <c r="I258" s="2">
        <f>Dynamisk!$C$15</f>
        <v>34.246575342465754</v>
      </c>
      <c r="J258" s="2">
        <f>F258/$F$4*Dynamisk!$C$16</f>
        <v>0</v>
      </c>
      <c r="K258" s="2">
        <f t="shared" si="20"/>
        <v>0</v>
      </c>
      <c r="L258" s="2">
        <f>F258/$F$4*Dynamisk!$C$17</f>
        <v>0</v>
      </c>
      <c r="M258" s="2">
        <f>(F258/$F$4)*Dynamisk!$C$16+G258</f>
        <v>27.397260273972602</v>
      </c>
      <c r="N258" s="2">
        <f>Dynamisk!$C$20/365</f>
        <v>34.246575342465754</v>
      </c>
      <c r="O258" s="2">
        <f t="shared" si="21"/>
        <v>1.4269406392694064</v>
      </c>
      <c r="P258" s="2">
        <f>(F258/$F$4)*Dynamisk!$C$16+G258</f>
        <v>27.397260273972602</v>
      </c>
      <c r="Q258" s="2">
        <f t="shared" si="22"/>
        <v>61.643835616438352</v>
      </c>
      <c r="R258" s="17">
        <f>IF(P258&lt;=Dynamisk!$F$51,Data_kronologisk!P258,#N/A)</f>
        <v>27.397260273972602</v>
      </c>
      <c r="S258" s="22" t="e">
        <f>IF(AND(P258&gt;=Dynamisk!$F$51,P258&lt;=Dynamisk!$F$50),P258,#N/A)</f>
        <v>#N/A</v>
      </c>
      <c r="T258" s="22" t="e">
        <f>IF(AND(P258&gt;=Dynamisk!$F$50,P258&lt;=Dynamisk!$F$49),P258,#N/A)</f>
        <v>#N/A</v>
      </c>
      <c r="U258" s="23" t="e">
        <f>IF(P258&gt;=Dynamisk!$F$49,P258,#N/A)</f>
        <v>#N/A</v>
      </c>
      <c r="V258" s="17">
        <f>IF(Q258&gt;=Dynamisk!$F$41,Dynamisk!$F$41,Q258)</f>
        <v>61.643835616438352</v>
      </c>
      <c r="W258" s="22" t="e">
        <f>(IF(AND(Q258&gt;=Dynamisk!$F$41,Q258&lt;=Dynamisk!$F$40),Q258,(IF(Q258&gt;Dynamisk!$F$40,Dynamisk!$F$40,#N/A))))-V258</f>
        <v>#N/A</v>
      </c>
      <c r="X258" s="22" t="e">
        <f>(IF(AND(Q258&gt;=Dynamisk!$F$40,Q258&lt;=Dynamisk!$F$39),Q258,(IF(Q258&gt;Dynamisk!$F$39,Dynamisk!$F$39,#N/A))))-W258-V258</f>
        <v>#N/A</v>
      </c>
      <c r="Y258" s="23" t="e">
        <f>(IF(AND(Q258&gt;=Dynamisk!$F$39,Q258&lt;=Dynamisk!$F$38),Q258,(IF(Q258&gt;Dynamisk!$F$38,Dynamisk!$F$38,#N/A))))-W258-V258-X258</f>
        <v>#N/A</v>
      </c>
      <c r="Z258">
        <f>IF(OR(Data_sæsontarif!D258=Dynamisk!$E$76,Data_sæsontarif!D258=Dynamisk!$E$77,Data_sæsontarif!D258=Dynamisk!$E$78,Data_sæsontarif!D258=Dynamisk!$E$79),Data_sæsontarif!M258,#N/A)</f>
        <v>27.397260273972602</v>
      </c>
      <c r="AA258" t="e">
        <f>IF(OR(Data_sæsontarif!D258=Dynamisk!$E$72,Data_sæsontarif!D258=Dynamisk!$E$73,Data_sæsontarif!D258=Dynamisk!$E$74,Data_sæsontarif!D258=Dynamisk!$E$75),Data_sæsontarif!M258,#N/A)</f>
        <v>#N/A</v>
      </c>
      <c r="AB258" t="e">
        <f>IF(OR(Data_sæsontarif!D258=Dynamisk!$E$68,Data_sæsontarif!D258=Dynamisk!$E$69,Data_sæsontarif!D258=Dynamisk!$E$70,Data_sæsontarif!D258=Dynamisk!$E$71),Data_sæsontarif!M258,#N/A)</f>
        <v>#N/A</v>
      </c>
    </row>
    <row r="259" spans="1:28" x14ac:dyDescent="0.15">
      <c r="A259">
        <v>253</v>
      </c>
      <c r="B259">
        <v>253</v>
      </c>
      <c r="C259" t="s">
        <v>308</v>
      </c>
      <c r="D259" t="str">
        <f t="shared" si="23"/>
        <v>09</v>
      </c>
      <c r="E259" s="1">
        <v>15.083333333333334</v>
      </c>
      <c r="F259" s="2">
        <f t="shared" si="18"/>
        <v>1.9166666666666661</v>
      </c>
      <c r="G259" s="1">
        <f>Dynamisk!$C$14</f>
        <v>27.397260273972602</v>
      </c>
      <c r="H259" s="1">
        <f t="shared" si="19"/>
        <v>1.1415525114155252</v>
      </c>
      <c r="I259" s="2">
        <f>Dynamisk!$C$15</f>
        <v>34.246575342465754</v>
      </c>
      <c r="J259" s="2">
        <f>F259/$F$4*Dynamisk!$C$16</f>
        <v>23.094253421777623</v>
      </c>
      <c r="K259" s="2">
        <f t="shared" si="20"/>
        <v>0.96226055924073428</v>
      </c>
      <c r="L259" s="2">
        <f>F259/$F$4*Dynamisk!$C$17</f>
        <v>28.867816777222028</v>
      </c>
      <c r="M259" s="2">
        <f>(F259/$F$4)*Dynamisk!$C$16+G259</f>
        <v>50.491513695750228</v>
      </c>
      <c r="N259" s="2">
        <f>Dynamisk!$C$20/365</f>
        <v>34.246575342465754</v>
      </c>
      <c r="O259" s="2">
        <f t="shared" si="21"/>
        <v>1.4269406392694064</v>
      </c>
      <c r="P259" s="2">
        <f>(F259/$F$4)*Dynamisk!$C$16+G259</f>
        <v>50.491513695750228</v>
      </c>
      <c r="Q259" s="2">
        <f t="shared" si="22"/>
        <v>84.738089038215975</v>
      </c>
      <c r="R259" s="17">
        <f>IF(P259&lt;=Dynamisk!$F$51,Data_kronologisk!P259,#N/A)</f>
        <v>50.491513695750228</v>
      </c>
      <c r="S259" s="22" t="e">
        <f>IF(AND(P259&gt;=Dynamisk!$F$51,P259&lt;=Dynamisk!$F$50),P259,#N/A)</f>
        <v>#N/A</v>
      </c>
      <c r="T259" s="22" t="e">
        <f>IF(AND(P259&gt;=Dynamisk!$F$50,P259&lt;=Dynamisk!$F$49),P259,#N/A)</f>
        <v>#N/A</v>
      </c>
      <c r="U259" s="23" t="e">
        <f>IF(P259&gt;=Dynamisk!$F$49,P259,#N/A)</f>
        <v>#N/A</v>
      </c>
      <c r="V259" s="17">
        <f>IF(Q259&gt;=Dynamisk!$F$41,Dynamisk!$F$41,Q259)</f>
        <v>74.703333321584452</v>
      </c>
      <c r="W259" s="22">
        <f>(IF(AND(Q259&gt;=Dynamisk!$F$41,Q259&lt;=Dynamisk!$F$40),Q259,(IF(Q259&gt;Dynamisk!$F$40,Dynamisk!$F$40,#N/A))))-V259</f>
        <v>10.034755716631523</v>
      </c>
      <c r="X259" s="22" t="e">
        <f>(IF(AND(Q259&gt;=Dynamisk!$F$40,Q259&lt;=Dynamisk!$F$39),Q259,(IF(Q259&gt;Dynamisk!$F$39,Dynamisk!$F$39,#N/A))))-W259-V259</f>
        <v>#N/A</v>
      </c>
      <c r="Y259" s="23" t="e">
        <f>(IF(AND(Q259&gt;=Dynamisk!$F$39,Q259&lt;=Dynamisk!$F$38),Q259,(IF(Q259&gt;Dynamisk!$F$38,Dynamisk!$F$38,#N/A))))-W259-V259-X259</f>
        <v>#N/A</v>
      </c>
      <c r="Z259">
        <f>IF(OR(Data_sæsontarif!D259=Dynamisk!$E$76,Data_sæsontarif!D259=Dynamisk!$E$77,Data_sæsontarif!D259=Dynamisk!$E$78,Data_sæsontarif!D259=Dynamisk!$E$79),Data_sæsontarif!M259,#N/A)</f>
        <v>50.491513695750228</v>
      </c>
      <c r="AA259" t="e">
        <f>IF(OR(Data_sæsontarif!D259=Dynamisk!$E$72,Data_sæsontarif!D259=Dynamisk!$E$73,Data_sæsontarif!D259=Dynamisk!$E$74,Data_sæsontarif!D259=Dynamisk!$E$75),Data_sæsontarif!M259,#N/A)</f>
        <v>#N/A</v>
      </c>
      <c r="AB259" t="e">
        <f>IF(OR(Data_sæsontarif!D259=Dynamisk!$E$68,Data_sæsontarif!D259=Dynamisk!$E$69,Data_sæsontarif!D259=Dynamisk!$E$70,Data_sæsontarif!D259=Dynamisk!$E$71),Data_sæsontarif!M259,#N/A)</f>
        <v>#N/A</v>
      </c>
    </row>
    <row r="260" spans="1:28" x14ac:dyDescent="0.15">
      <c r="A260">
        <v>254</v>
      </c>
      <c r="B260">
        <v>254</v>
      </c>
      <c r="C260" t="s">
        <v>309</v>
      </c>
      <c r="D260" t="str">
        <f t="shared" si="23"/>
        <v>09</v>
      </c>
      <c r="E260" s="1">
        <v>13.945833333333333</v>
      </c>
      <c r="F260" s="2">
        <f t="shared" si="18"/>
        <v>3.0541666666666671</v>
      </c>
      <c r="G260" s="1">
        <f>Dynamisk!$C$14</f>
        <v>27.397260273972602</v>
      </c>
      <c r="H260" s="1">
        <f t="shared" si="19"/>
        <v>1.1415525114155252</v>
      </c>
      <c r="I260" s="2">
        <f>Dynamisk!$C$15</f>
        <v>34.246575342465754</v>
      </c>
      <c r="J260" s="2">
        <f>F260/$F$4*Dynamisk!$C$16</f>
        <v>36.800190778615224</v>
      </c>
      <c r="K260" s="2">
        <f t="shared" si="20"/>
        <v>1.5333412824423009</v>
      </c>
      <c r="L260" s="2">
        <f>F260/$F$4*Dynamisk!$C$17</f>
        <v>46.000238473269029</v>
      </c>
      <c r="M260" s="2">
        <f>(F260/$F$4)*Dynamisk!$C$16+G260</f>
        <v>64.197451052587823</v>
      </c>
      <c r="N260" s="2">
        <f>Dynamisk!$C$20/365</f>
        <v>34.246575342465754</v>
      </c>
      <c r="O260" s="2">
        <f t="shared" si="21"/>
        <v>1.4269406392694064</v>
      </c>
      <c r="P260" s="2">
        <f>(F260/$F$4)*Dynamisk!$C$16+G260</f>
        <v>64.197451052587823</v>
      </c>
      <c r="Q260" s="2">
        <f t="shared" si="22"/>
        <v>98.444026395053569</v>
      </c>
      <c r="R260" s="17">
        <f>IF(P260&lt;=Dynamisk!$F$51,Data_kronologisk!P260,#N/A)</f>
        <v>64.197451052587823</v>
      </c>
      <c r="S260" s="22" t="e">
        <f>IF(AND(P260&gt;=Dynamisk!$F$51,P260&lt;=Dynamisk!$F$50),P260,#N/A)</f>
        <v>#N/A</v>
      </c>
      <c r="T260" s="22" t="e">
        <f>IF(AND(P260&gt;=Dynamisk!$F$50,P260&lt;=Dynamisk!$F$49),P260,#N/A)</f>
        <v>#N/A</v>
      </c>
      <c r="U260" s="23" t="e">
        <f>IF(P260&gt;=Dynamisk!$F$49,P260,#N/A)</f>
        <v>#N/A</v>
      </c>
      <c r="V260" s="17">
        <f>IF(Q260&gt;=Dynamisk!$F$41,Dynamisk!$F$41,Q260)</f>
        <v>74.703333321584452</v>
      </c>
      <c r="W260" s="22">
        <f>(IF(AND(Q260&gt;=Dynamisk!$F$41,Q260&lt;=Dynamisk!$F$40),Q260,(IF(Q260&gt;Dynamisk!$F$40,Dynamisk!$F$40,#N/A))))-V260</f>
        <v>23.740693073469117</v>
      </c>
      <c r="X260" s="22" t="e">
        <f>(IF(AND(Q260&gt;=Dynamisk!$F$40,Q260&lt;=Dynamisk!$F$39),Q260,(IF(Q260&gt;Dynamisk!$F$39,Dynamisk!$F$39,#N/A))))-W260-V260</f>
        <v>#N/A</v>
      </c>
      <c r="Y260" s="23" t="e">
        <f>(IF(AND(Q260&gt;=Dynamisk!$F$39,Q260&lt;=Dynamisk!$F$38),Q260,(IF(Q260&gt;Dynamisk!$F$38,Dynamisk!$F$38,#N/A))))-W260-V260-X260</f>
        <v>#N/A</v>
      </c>
      <c r="Z260">
        <f>IF(OR(Data_sæsontarif!D260=Dynamisk!$E$76,Data_sæsontarif!D260=Dynamisk!$E$77,Data_sæsontarif!D260=Dynamisk!$E$78,Data_sæsontarif!D260=Dynamisk!$E$79),Data_sæsontarif!M260,#N/A)</f>
        <v>64.197451052587823</v>
      </c>
      <c r="AA260" t="e">
        <f>IF(OR(Data_sæsontarif!D260=Dynamisk!$E$72,Data_sæsontarif!D260=Dynamisk!$E$73,Data_sæsontarif!D260=Dynamisk!$E$74,Data_sæsontarif!D260=Dynamisk!$E$75),Data_sæsontarif!M260,#N/A)</f>
        <v>#N/A</v>
      </c>
      <c r="AB260" t="e">
        <f>IF(OR(Data_sæsontarif!D260=Dynamisk!$E$68,Data_sæsontarif!D260=Dynamisk!$E$69,Data_sæsontarif!D260=Dynamisk!$E$70,Data_sæsontarif!D260=Dynamisk!$E$71),Data_sæsontarif!M260,#N/A)</f>
        <v>#N/A</v>
      </c>
    </row>
    <row r="261" spans="1:28" x14ac:dyDescent="0.15">
      <c r="A261">
        <v>255</v>
      </c>
      <c r="B261">
        <v>255</v>
      </c>
      <c r="C261" t="s">
        <v>310</v>
      </c>
      <c r="D261" t="str">
        <f t="shared" si="23"/>
        <v>09</v>
      </c>
      <c r="E261" s="1">
        <v>13.433333333333332</v>
      </c>
      <c r="F261" s="2">
        <f t="shared" si="18"/>
        <v>3.5666666666666682</v>
      </c>
      <c r="G261" s="1">
        <f>Dynamisk!$C$14</f>
        <v>27.397260273972602</v>
      </c>
      <c r="H261" s="1">
        <f t="shared" si="19"/>
        <v>1.1415525114155252</v>
      </c>
      <c r="I261" s="2">
        <f>Dynamisk!$C$15</f>
        <v>34.246575342465754</v>
      </c>
      <c r="J261" s="2">
        <f>F261/$F$4*Dynamisk!$C$16</f>
        <v>42.975393324003605</v>
      </c>
      <c r="K261" s="2">
        <f t="shared" si="20"/>
        <v>1.7906413885001502</v>
      </c>
      <c r="L261" s="2">
        <f>F261/$F$4*Dynamisk!$C$17</f>
        <v>53.719241655004502</v>
      </c>
      <c r="M261" s="2">
        <f>(F261/$F$4)*Dynamisk!$C$16+G261</f>
        <v>70.37265359797621</v>
      </c>
      <c r="N261" s="2">
        <f>Dynamisk!$C$20/365</f>
        <v>34.246575342465754</v>
      </c>
      <c r="O261" s="2">
        <f t="shared" si="21"/>
        <v>1.4269406392694064</v>
      </c>
      <c r="P261" s="2">
        <f>(F261/$F$4)*Dynamisk!$C$16+G261</f>
        <v>70.37265359797621</v>
      </c>
      <c r="Q261" s="2">
        <f t="shared" si="22"/>
        <v>104.61922894044196</v>
      </c>
      <c r="R261" s="17" t="e">
        <f>IF(P261&lt;=Dynamisk!$F$51,Data_kronologisk!P261,#N/A)</f>
        <v>#N/A</v>
      </c>
      <c r="S261" s="22">
        <f>IF(AND(P261&gt;=Dynamisk!$F$51,P261&lt;=Dynamisk!$F$50),P261,#N/A)</f>
        <v>70.37265359797621</v>
      </c>
      <c r="T261" s="22" t="e">
        <f>IF(AND(P261&gt;=Dynamisk!$F$50,P261&lt;=Dynamisk!$F$49),P261,#N/A)</f>
        <v>#N/A</v>
      </c>
      <c r="U261" s="23" t="e">
        <f>IF(P261&gt;=Dynamisk!$F$49,P261,#N/A)</f>
        <v>#N/A</v>
      </c>
      <c r="V261" s="17">
        <f>IF(Q261&gt;=Dynamisk!$F$41,Dynamisk!$F$41,Q261)</f>
        <v>74.703333321584452</v>
      </c>
      <c r="W261" s="22">
        <f>(IF(AND(Q261&gt;=Dynamisk!$F$41,Q261&lt;=Dynamisk!$F$40),Q261,(IF(Q261&gt;Dynamisk!$F$40,Dynamisk!$F$40,#N/A))))-V261</f>
        <v>29.915895618857505</v>
      </c>
      <c r="X261" s="22" t="e">
        <f>(IF(AND(Q261&gt;=Dynamisk!$F$40,Q261&lt;=Dynamisk!$F$39),Q261,(IF(Q261&gt;Dynamisk!$F$39,Dynamisk!$F$39,#N/A))))-W261-V261</f>
        <v>#N/A</v>
      </c>
      <c r="Y261" s="23" t="e">
        <f>(IF(AND(Q261&gt;=Dynamisk!$F$39,Q261&lt;=Dynamisk!$F$38),Q261,(IF(Q261&gt;Dynamisk!$F$38,Dynamisk!$F$38,#N/A))))-W261-V261-X261</f>
        <v>#N/A</v>
      </c>
      <c r="Z261">
        <f>IF(OR(Data_sæsontarif!D261=Dynamisk!$E$76,Data_sæsontarif!D261=Dynamisk!$E$77,Data_sæsontarif!D261=Dynamisk!$E$78,Data_sæsontarif!D261=Dynamisk!$E$79),Data_sæsontarif!M261,#N/A)</f>
        <v>70.37265359797621</v>
      </c>
      <c r="AA261" t="e">
        <f>IF(OR(Data_sæsontarif!D261=Dynamisk!$E$72,Data_sæsontarif!D261=Dynamisk!$E$73,Data_sæsontarif!D261=Dynamisk!$E$74,Data_sæsontarif!D261=Dynamisk!$E$75),Data_sæsontarif!M261,#N/A)</f>
        <v>#N/A</v>
      </c>
      <c r="AB261" t="e">
        <f>IF(OR(Data_sæsontarif!D261=Dynamisk!$E$68,Data_sæsontarif!D261=Dynamisk!$E$69,Data_sæsontarif!D261=Dynamisk!$E$70,Data_sæsontarif!D261=Dynamisk!$E$71),Data_sæsontarif!M261,#N/A)</f>
        <v>#N/A</v>
      </c>
    </row>
    <row r="262" spans="1:28" x14ac:dyDescent="0.15">
      <c r="A262">
        <v>256</v>
      </c>
      <c r="B262">
        <v>256</v>
      </c>
      <c r="C262" t="s">
        <v>311</v>
      </c>
      <c r="D262" t="str">
        <f t="shared" si="23"/>
        <v>09</v>
      </c>
      <c r="E262" s="1">
        <v>14.929166666666665</v>
      </c>
      <c r="F262" s="2">
        <f t="shared" si="18"/>
        <v>2.0708333333333346</v>
      </c>
      <c r="G262" s="1">
        <f>Dynamisk!$C$14</f>
        <v>27.397260273972602</v>
      </c>
      <c r="H262" s="1">
        <f t="shared" si="19"/>
        <v>1.1415525114155252</v>
      </c>
      <c r="I262" s="2">
        <f>Dynamisk!$C$15</f>
        <v>34.246575342465754</v>
      </c>
      <c r="J262" s="2">
        <f>F262/$F$4*Dynamisk!$C$16</f>
        <v>24.951834675268451</v>
      </c>
      <c r="K262" s="2">
        <f t="shared" si="20"/>
        <v>1.0396597781361854</v>
      </c>
      <c r="L262" s="2">
        <f>F262/$F$4*Dynamisk!$C$17</f>
        <v>31.189793344085565</v>
      </c>
      <c r="M262" s="2">
        <f>(F262/$F$4)*Dynamisk!$C$16+G262</f>
        <v>52.349094949241049</v>
      </c>
      <c r="N262" s="2">
        <f>Dynamisk!$C$20/365</f>
        <v>34.246575342465754</v>
      </c>
      <c r="O262" s="2">
        <f t="shared" si="21"/>
        <v>1.4269406392694064</v>
      </c>
      <c r="P262" s="2">
        <f>(F262/$F$4)*Dynamisk!$C$16+G262</f>
        <v>52.349094949241049</v>
      </c>
      <c r="Q262" s="2">
        <f t="shared" si="22"/>
        <v>86.595670291706796</v>
      </c>
      <c r="R262" s="17">
        <f>IF(P262&lt;=Dynamisk!$F$51,Data_kronologisk!P262,#N/A)</f>
        <v>52.349094949241049</v>
      </c>
      <c r="S262" s="22" t="e">
        <f>IF(AND(P262&gt;=Dynamisk!$F$51,P262&lt;=Dynamisk!$F$50),P262,#N/A)</f>
        <v>#N/A</v>
      </c>
      <c r="T262" s="22" t="e">
        <f>IF(AND(P262&gt;=Dynamisk!$F$50,P262&lt;=Dynamisk!$F$49),P262,#N/A)</f>
        <v>#N/A</v>
      </c>
      <c r="U262" s="23" t="e">
        <f>IF(P262&gt;=Dynamisk!$F$49,P262,#N/A)</f>
        <v>#N/A</v>
      </c>
      <c r="V262" s="17">
        <f>IF(Q262&gt;=Dynamisk!$F$41,Dynamisk!$F$41,Q262)</f>
        <v>74.703333321584452</v>
      </c>
      <c r="W262" s="22">
        <f>(IF(AND(Q262&gt;=Dynamisk!$F$41,Q262&lt;=Dynamisk!$F$40),Q262,(IF(Q262&gt;Dynamisk!$F$40,Dynamisk!$F$40,#N/A))))-V262</f>
        <v>11.892336970122344</v>
      </c>
      <c r="X262" s="22" t="e">
        <f>(IF(AND(Q262&gt;=Dynamisk!$F$40,Q262&lt;=Dynamisk!$F$39),Q262,(IF(Q262&gt;Dynamisk!$F$39,Dynamisk!$F$39,#N/A))))-W262-V262</f>
        <v>#N/A</v>
      </c>
      <c r="Y262" s="23" t="e">
        <f>(IF(AND(Q262&gt;=Dynamisk!$F$39,Q262&lt;=Dynamisk!$F$38),Q262,(IF(Q262&gt;Dynamisk!$F$38,Dynamisk!$F$38,#N/A))))-W262-V262-X262</f>
        <v>#N/A</v>
      </c>
      <c r="Z262">
        <f>IF(OR(Data_sæsontarif!D262=Dynamisk!$E$76,Data_sæsontarif!D262=Dynamisk!$E$77,Data_sæsontarif!D262=Dynamisk!$E$78,Data_sæsontarif!D262=Dynamisk!$E$79),Data_sæsontarif!M262,#N/A)</f>
        <v>52.349094949241049</v>
      </c>
      <c r="AA262" t="e">
        <f>IF(OR(Data_sæsontarif!D262=Dynamisk!$E$72,Data_sæsontarif!D262=Dynamisk!$E$73,Data_sæsontarif!D262=Dynamisk!$E$74,Data_sæsontarif!D262=Dynamisk!$E$75),Data_sæsontarif!M262,#N/A)</f>
        <v>#N/A</v>
      </c>
      <c r="AB262" t="e">
        <f>IF(OR(Data_sæsontarif!D262=Dynamisk!$E$68,Data_sæsontarif!D262=Dynamisk!$E$69,Data_sæsontarif!D262=Dynamisk!$E$70,Data_sæsontarif!D262=Dynamisk!$E$71),Data_sæsontarif!M262,#N/A)</f>
        <v>#N/A</v>
      </c>
    </row>
    <row r="263" spans="1:28" x14ac:dyDescent="0.15">
      <c r="A263">
        <v>257</v>
      </c>
      <c r="B263">
        <v>257</v>
      </c>
      <c r="C263" t="s">
        <v>312</v>
      </c>
      <c r="D263" t="str">
        <f t="shared" si="23"/>
        <v>09</v>
      </c>
      <c r="E263" s="1">
        <v>14.929166666666665</v>
      </c>
      <c r="F263" s="2">
        <f t="shared" ref="F263:F326" si="24">IF(E263&lt;=17,17-E263,0)</f>
        <v>2.0708333333333346</v>
      </c>
      <c r="G263" s="1">
        <f>Dynamisk!$C$14</f>
        <v>27.397260273972602</v>
      </c>
      <c r="H263" s="1">
        <f t="shared" ref="H263:H326" si="25">G263/24</f>
        <v>1.1415525114155252</v>
      </c>
      <c r="I263" s="2">
        <f>Dynamisk!$C$15</f>
        <v>34.246575342465754</v>
      </c>
      <c r="J263" s="2">
        <f>F263/$F$4*Dynamisk!$C$16</f>
        <v>24.951834675268451</v>
      </c>
      <c r="K263" s="2">
        <f t="shared" ref="K263:K326" si="26">J263/24</f>
        <v>1.0396597781361854</v>
      </c>
      <c r="L263" s="2">
        <f>F263/$F$4*Dynamisk!$C$17</f>
        <v>31.189793344085565</v>
      </c>
      <c r="M263" s="2">
        <f>(F263/$F$4)*Dynamisk!$C$16+G263</f>
        <v>52.349094949241049</v>
      </c>
      <c r="N263" s="2">
        <f>Dynamisk!$C$20/365</f>
        <v>34.246575342465754</v>
      </c>
      <c r="O263" s="2">
        <f t="shared" ref="O263:O326" si="27">N263/24</f>
        <v>1.4269406392694064</v>
      </c>
      <c r="P263" s="2">
        <f>(F263/$F$4)*Dynamisk!$C$16+G263</f>
        <v>52.349094949241049</v>
      </c>
      <c r="Q263" s="2">
        <f t="shared" ref="Q263:Q326" si="28">(O263+K263+H263)*24</f>
        <v>86.595670291706796</v>
      </c>
      <c r="R263" s="17">
        <f>IF(P263&lt;=Dynamisk!$F$51,Data_kronologisk!P263,#N/A)</f>
        <v>52.349094949241049</v>
      </c>
      <c r="S263" s="22" t="e">
        <f>IF(AND(P263&gt;=Dynamisk!$F$51,P263&lt;=Dynamisk!$F$50),P263,#N/A)</f>
        <v>#N/A</v>
      </c>
      <c r="T263" s="22" t="e">
        <f>IF(AND(P263&gt;=Dynamisk!$F$50,P263&lt;=Dynamisk!$F$49),P263,#N/A)</f>
        <v>#N/A</v>
      </c>
      <c r="U263" s="23" t="e">
        <f>IF(P263&gt;=Dynamisk!$F$49,P263,#N/A)</f>
        <v>#N/A</v>
      </c>
      <c r="V263" s="17">
        <f>IF(Q263&gt;=Dynamisk!$F$41,Dynamisk!$F$41,Q263)</f>
        <v>74.703333321584452</v>
      </c>
      <c r="W263" s="22">
        <f>(IF(AND(Q263&gt;=Dynamisk!$F$41,Q263&lt;=Dynamisk!$F$40),Q263,(IF(Q263&gt;Dynamisk!$F$40,Dynamisk!$F$40,#N/A))))-V263</f>
        <v>11.892336970122344</v>
      </c>
      <c r="X263" s="22" t="e">
        <f>(IF(AND(Q263&gt;=Dynamisk!$F$40,Q263&lt;=Dynamisk!$F$39),Q263,(IF(Q263&gt;Dynamisk!$F$39,Dynamisk!$F$39,#N/A))))-W263-V263</f>
        <v>#N/A</v>
      </c>
      <c r="Y263" s="23" t="e">
        <f>(IF(AND(Q263&gt;=Dynamisk!$F$39,Q263&lt;=Dynamisk!$F$38),Q263,(IF(Q263&gt;Dynamisk!$F$38,Dynamisk!$F$38,#N/A))))-W263-V263-X263</f>
        <v>#N/A</v>
      </c>
      <c r="Z263">
        <f>IF(OR(Data_sæsontarif!D263=Dynamisk!$E$76,Data_sæsontarif!D263=Dynamisk!$E$77,Data_sæsontarif!D263=Dynamisk!$E$78,Data_sæsontarif!D263=Dynamisk!$E$79),Data_sæsontarif!M263,#N/A)</f>
        <v>52.349094949241049</v>
      </c>
      <c r="AA263" t="e">
        <f>IF(OR(Data_sæsontarif!D263=Dynamisk!$E$72,Data_sæsontarif!D263=Dynamisk!$E$73,Data_sæsontarif!D263=Dynamisk!$E$74,Data_sæsontarif!D263=Dynamisk!$E$75),Data_sæsontarif!M263,#N/A)</f>
        <v>#N/A</v>
      </c>
      <c r="AB263" t="e">
        <f>IF(OR(Data_sæsontarif!D263=Dynamisk!$E$68,Data_sæsontarif!D263=Dynamisk!$E$69,Data_sæsontarif!D263=Dynamisk!$E$70,Data_sæsontarif!D263=Dynamisk!$E$71),Data_sæsontarif!M263,#N/A)</f>
        <v>#N/A</v>
      </c>
    </row>
    <row r="264" spans="1:28" x14ac:dyDescent="0.15">
      <c r="A264">
        <v>258</v>
      </c>
      <c r="B264">
        <v>258</v>
      </c>
      <c r="C264" t="s">
        <v>313</v>
      </c>
      <c r="D264" t="str">
        <f t="shared" ref="D264:D327" si="29">RIGHT(C264,2)</f>
        <v>09</v>
      </c>
      <c r="E264" s="1">
        <v>13.787500000000003</v>
      </c>
      <c r="F264" s="2">
        <f t="shared" si="24"/>
        <v>3.2124999999999968</v>
      </c>
      <c r="G264" s="1">
        <f>Dynamisk!$C$14</f>
        <v>27.397260273972602</v>
      </c>
      <c r="H264" s="1">
        <f t="shared" si="25"/>
        <v>1.1415525114155252</v>
      </c>
      <c r="I264" s="2">
        <f>Dynamisk!$C$15</f>
        <v>34.246575342465754</v>
      </c>
      <c r="J264" s="2">
        <f>F264/$F$4*Dynamisk!$C$16</f>
        <v>38.707976930848986</v>
      </c>
      <c r="K264" s="2">
        <f t="shared" si="26"/>
        <v>1.6128323721187077</v>
      </c>
      <c r="L264" s="2">
        <f>F264/$F$4*Dynamisk!$C$17</f>
        <v>48.384971163561232</v>
      </c>
      <c r="M264" s="2">
        <f>(F264/$F$4)*Dynamisk!$C$16+G264</f>
        <v>66.105237204821591</v>
      </c>
      <c r="N264" s="2">
        <f>Dynamisk!$C$20/365</f>
        <v>34.246575342465754</v>
      </c>
      <c r="O264" s="2">
        <f t="shared" si="27"/>
        <v>1.4269406392694064</v>
      </c>
      <c r="P264" s="2">
        <f>(F264/$F$4)*Dynamisk!$C$16+G264</f>
        <v>66.105237204821591</v>
      </c>
      <c r="Q264" s="2">
        <f t="shared" si="28"/>
        <v>100.35181254728732</v>
      </c>
      <c r="R264" s="17">
        <f>IF(P264&lt;=Dynamisk!$F$51,Data_kronologisk!P264,#N/A)</f>
        <v>66.105237204821591</v>
      </c>
      <c r="S264" s="22" t="e">
        <f>IF(AND(P264&gt;=Dynamisk!$F$51,P264&lt;=Dynamisk!$F$50),P264,#N/A)</f>
        <v>#N/A</v>
      </c>
      <c r="T264" s="22" t="e">
        <f>IF(AND(P264&gt;=Dynamisk!$F$50,P264&lt;=Dynamisk!$F$49),P264,#N/A)</f>
        <v>#N/A</v>
      </c>
      <c r="U264" s="23" t="e">
        <f>IF(P264&gt;=Dynamisk!$F$49,P264,#N/A)</f>
        <v>#N/A</v>
      </c>
      <c r="V264" s="17">
        <f>IF(Q264&gt;=Dynamisk!$F$41,Dynamisk!$F$41,Q264)</f>
        <v>74.703333321584452</v>
      </c>
      <c r="W264" s="22">
        <f>(IF(AND(Q264&gt;=Dynamisk!$F$41,Q264&lt;=Dynamisk!$F$40),Q264,(IF(Q264&gt;Dynamisk!$F$40,Dynamisk!$F$40,#N/A))))-V264</f>
        <v>25.648479225702872</v>
      </c>
      <c r="X264" s="22" t="e">
        <f>(IF(AND(Q264&gt;=Dynamisk!$F$40,Q264&lt;=Dynamisk!$F$39),Q264,(IF(Q264&gt;Dynamisk!$F$39,Dynamisk!$F$39,#N/A))))-W264-V264</f>
        <v>#N/A</v>
      </c>
      <c r="Y264" s="23" t="e">
        <f>(IF(AND(Q264&gt;=Dynamisk!$F$39,Q264&lt;=Dynamisk!$F$38),Q264,(IF(Q264&gt;Dynamisk!$F$38,Dynamisk!$F$38,#N/A))))-W264-V264-X264</f>
        <v>#N/A</v>
      </c>
      <c r="Z264">
        <f>IF(OR(Data_sæsontarif!D264=Dynamisk!$E$76,Data_sæsontarif!D264=Dynamisk!$E$77,Data_sæsontarif!D264=Dynamisk!$E$78,Data_sæsontarif!D264=Dynamisk!$E$79),Data_sæsontarif!M264,#N/A)</f>
        <v>66.105237204821591</v>
      </c>
      <c r="AA264" t="e">
        <f>IF(OR(Data_sæsontarif!D264=Dynamisk!$E$72,Data_sæsontarif!D264=Dynamisk!$E$73,Data_sæsontarif!D264=Dynamisk!$E$74,Data_sæsontarif!D264=Dynamisk!$E$75),Data_sæsontarif!M264,#N/A)</f>
        <v>#N/A</v>
      </c>
      <c r="AB264" t="e">
        <f>IF(OR(Data_sæsontarif!D264=Dynamisk!$E$68,Data_sæsontarif!D264=Dynamisk!$E$69,Data_sæsontarif!D264=Dynamisk!$E$70,Data_sæsontarif!D264=Dynamisk!$E$71),Data_sæsontarif!M264,#N/A)</f>
        <v>#N/A</v>
      </c>
    </row>
    <row r="265" spans="1:28" x14ac:dyDescent="0.15">
      <c r="A265">
        <v>259</v>
      </c>
      <c r="B265">
        <v>259</v>
      </c>
      <c r="C265" t="s">
        <v>314</v>
      </c>
      <c r="D265" t="str">
        <f t="shared" si="29"/>
        <v>09</v>
      </c>
      <c r="E265" s="1">
        <v>12.362500000000002</v>
      </c>
      <c r="F265" s="2">
        <f t="shared" si="24"/>
        <v>4.6374999999999975</v>
      </c>
      <c r="G265" s="1">
        <f>Dynamisk!$C$14</f>
        <v>27.397260273972602</v>
      </c>
      <c r="H265" s="1">
        <f t="shared" si="25"/>
        <v>1.1415525114155252</v>
      </c>
      <c r="I265" s="2">
        <f>Dynamisk!$C$15</f>
        <v>34.246575342465754</v>
      </c>
      <c r="J265" s="2">
        <f>F265/$F$4*Dynamisk!$C$16</f>
        <v>55.878052300953236</v>
      </c>
      <c r="K265" s="2">
        <f t="shared" si="26"/>
        <v>2.3282521792063848</v>
      </c>
      <c r="L265" s="2">
        <f>F265/$F$4*Dynamisk!$C$17</f>
        <v>69.84756537619154</v>
      </c>
      <c r="M265" s="2">
        <f>(F265/$F$4)*Dynamisk!$C$16+G265</f>
        <v>83.275312574925834</v>
      </c>
      <c r="N265" s="2">
        <f>Dynamisk!$C$20/365</f>
        <v>34.246575342465754</v>
      </c>
      <c r="O265" s="2">
        <f t="shared" si="27"/>
        <v>1.4269406392694064</v>
      </c>
      <c r="P265" s="2">
        <f>(F265/$F$4)*Dynamisk!$C$16+G265</f>
        <v>83.275312574925834</v>
      </c>
      <c r="Q265" s="2">
        <f t="shared" si="28"/>
        <v>117.52188791739158</v>
      </c>
      <c r="R265" s="17" t="e">
        <f>IF(P265&lt;=Dynamisk!$F$51,Data_kronologisk!P265,#N/A)</f>
        <v>#N/A</v>
      </c>
      <c r="S265" s="22">
        <f>IF(AND(P265&gt;=Dynamisk!$F$51,P265&lt;=Dynamisk!$F$50),P265,#N/A)</f>
        <v>83.275312574925834</v>
      </c>
      <c r="T265" s="22" t="e">
        <f>IF(AND(P265&gt;=Dynamisk!$F$50,P265&lt;=Dynamisk!$F$49),P265,#N/A)</f>
        <v>#N/A</v>
      </c>
      <c r="U265" s="23" t="e">
        <f>IF(P265&gt;=Dynamisk!$F$49,P265,#N/A)</f>
        <v>#N/A</v>
      </c>
      <c r="V265" s="17">
        <f>IF(Q265&gt;=Dynamisk!$F$41,Dynamisk!$F$41,Q265)</f>
        <v>74.703333321584452</v>
      </c>
      <c r="W265" s="22">
        <f>(IF(AND(Q265&gt;=Dynamisk!$F$41,Q265&lt;=Dynamisk!$F$40),Q265,(IF(Q265&gt;Dynamisk!$F$40,Dynamisk!$F$40,#N/A))))-V265</f>
        <v>42.818554595807129</v>
      </c>
      <c r="X265" s="22" t="e">
        <f>(IF(AND(Q265&gt;=Dynamisk!$F$40,Q265&lt;=Dynamisk!$F$39),Q265,(IF(Q265&gt;Dynamisk!$F$39,Dynamisk!$F$39,#N/A))))-W265-V265</f>
        <v>#N/A</v>
      </c>
      <c r="Y265" s="23" t="e">
        <f>(IF(AND(Q265&gt;=Dynamisk!$F$39,Q265&lt;=Dynamisk!$F$38),Q265,(IF(Q265&gt;Dynamisk!$F$38,Dynamisk!$F$38,#N/A))))-W265-V265-X265</f>
        <v>#N/A</v>
      </c>
      <c r="Z265">
        <f>IF(OR(Data_sæsontarif!D265=Dynamisk!$E$76,Data_sæsontarif!D265=Dynamisk!$E$77,Data_sæsontarif!D265=Dynamisk!$E$78,Data_sæsontarif!D265=Dynamisk!$E$79),Data_sæsontarif!M265,#N/A)</f>
        <v>83.275312574925834</v>
      </c>
      <c r="AA265" t="e">
        <f>IF(OR(Data_sæsontarif!D265=Dynamisk!$E$72,Data_sæsontarif!D265=Dynamisk!$E$73,Data_sæsontarif!D265=Dynamisk!$E$74,Data_sæsontarif!D265=Dynamisk!$E$75),Data_sæsontarif!M265,#N/A)</f>
        <v>#N/A</v>
      </c>
      <c r="AB265" t="e">
        <f>IF(OR(Data_sæsontarif!D265=Dynamisk!$E$68,Data_sæsontarif!D265=Dynamisk!$E$69,Data_sæsontarif!D265=Dynamisk!$E$70,Data_sæsontarif!D265=Dynamisk!$E$71),Data_sæsontarif!M265,#N/A)</f>
        <v>#N/A</v>
      </c>
    </row>
    <row r="266" spans="1:28" x14ac:dyDescent="0.15">
      <c r="A266">
        <v>260</v>
      </c>
      <c r="B266">
        <v>260</v>
      </c>
      <c r="C266" t="s">
        <v>315</v>
      </c>
      <c r="D266" t="str">
        <f t="shared" si="29"/>
        <v>09</v>
      </c>
      <c r="E266" s="1">
        <v>11.725</v>
      </c>
      <c r="F266" s="2">
        <f t="shared" si="24"/>
        <v>5.2750000000000004</v>
      </c>
      <c r="G266" s="1">
        <f>Dynamisk!$C$14</f>
        <v>27.397260273972602</v>
      </c>
      <c r="H266" s="1">
        <f t="shared" si="25"/>
        <v>1.1415525114155252</v>
      </c>
      <c r="I266" s="2">
        <f>Dynamisk!$C$15</f>
        <v>34.246575342465754</v>
      </c>
      <c r="J266" s="2">
        <f>F266/$F$4*Dynamisk!$C$16</f>
        <v>63.55940180863147</v>
      </c>
      <c r="K266" s="2">
        <f t="shared" si="26"/>
        <v>2.6483084086929778</v>
      </c>
      <c r="L266" s="2">
        <f>F266/$F$4*Dynamisk!$C$17</f>
        <v>79.449252260789336</v>
      </c>
      <c r="M266" s="2">
        <f>(F266/$F$4)*Dynamisk!$C$16+G266</f>
        <v>90.956662082604069</v>
      </c>
      <c r="N266" s="2">
        <f>Dynamisk!$C$20/365</f>
        <v>34.246575342465754</v>
      </c>
      <c r="O266" s="2">
        <f t="shared" si="27"/>
        <v>1.4269406392694064</v>
      </c>
      <c r="P266" s="2">
        <f>(F266/$F$4)*Dynamisk!$C$16+G266</f>
        <v>90.956662082604069</v>
      </c>
      <c r="Q266" s="2">
        <f t="shared" si="28"/>
        <v>125.2032374250698</v>
      </c>
      <c r="R266" s="17" t="e">
        <f>IF(P266&lt;=Dynamisk!$F$51,Data_kronologisk!P266,#N/A)</f>
        <v>#N/A</v>
      </c>
      <c r="S266" s="22">
        <f>IF(AND(P266&gt;=Dynamisk!$F$51,P266&lt;=Dynamisk!$F$50),P266,#N/A)</f>
        <v>90.956662082604069</v>
      </c>
      <c r="T266" s="22" t="e">
        <f>IF(AND(P266&gt;=Dynamisk!$F$50,P266&lt;=Dynamisk!$F$49),P266,#N/A)</f>
        <v>#N/A</v>
      </c>
      <c r="U266" s="23" t="e">
        <f>IF(P266&gt;=Dynamisk!$F$49,P266,#N/A)</f>
        <v>#N/A</v>
      </c>
      <c r="V266" s="17">
        <f>IF(Q266&gt;=Dynamisk!$F$41,Dynamisk!$F$41,Q266)</f>
        <v>74.703333321584452</v>
      </c>
      <c r="W266" s="22">
        <f>(IF(AND(Q266&gt;=Dynamisk!$F$41,Q266&lt;=Dynamisk!$F$40),Q266,(IF(Q266&gt;Dynamisk!$F$40,Dynamisk!$F$40,#N/A))))-V266</f>
        <v>50.499904103485349</v>
      </c>
      <c r="X266" s="22" t="e">
        <f>(IF(AND(Q266&gt;=Dynamisk!$F$40,Q266&lt;=Dynamisk!$F$39),Q266,(IF(Q266&gt;Dynamisk!$F$39,Dynamisk!$F$39,#N/A))))-W266-V266</f>
        <v>#N/A</v>
      </c>
      <c r="Y266" s="23" t="e">
        <f>(IF(AND(Q266&gt;=Dynamisk!$F$39,Q266&lt;=Dynamisk!$F$38),Q266,(IF(Q266&gt;Dynamisk!$F$38,Dynamisk!$F$38,#N/A))))-W266-V266-X266</f>
        <v>#N/A</v>
      </c>
      <c r="Z266">
        <f>IF(OR(Data_sæsontarif!D266=Dynamisk!$E$76,Data_sæsontarif!D266=Dynamisk!$E$77,Data_sæsontarif!D266=Dynamisk!$E$78,Data_sæsontarif!D266=Dynamisk!$E$79),Data_sæsontarif!M266,#N/A)</f>
        <v>90.956662082604069</v>
      </c>
      <c r="AA266" t="e">
        <f>IF(OR(Data_sæsontarif!D266=Dynamisk!$E$72,Data_sæsontarif!D266=Dynamisk!$E$73,Data_sæsontarif!D266=Dynamisk!$E$74,Data_sæsontarif!D266=Dynamisk!$E$75),Data_sæsontarif!M266,#N/A)</f>
        <v>#N/A</v>
      </c>
      <c r="AB266" t="e">
        <f>IF(OR(Data_sæsontarif!D266=Dynamisk!$E$68,Data_sæsontarif!D266=Dynamisk!$E$69,Data_sæsontarif!D266=Dynamisk!$E$70,Data_sæsontarif!D266=Dynamisk!$E$71),Data_sæsontarif!M266,#N/A)</f>
        <v>#N/A</v>
      </c>
    </row>
    <row r="267" spans="1:28" x14ac:dyDescent="0.15">
      <c r="A267">
        <v>261</v>
      </c>
      <c r="B267">
        <v>261</v>
      </c>
      <c r="C267" t="s">
        <v>316</v>
      </c>
      <c r="D267" t="str">
        <f t="shared" si="29"/>
        <v>09</v>
      </c>
      <c r="E267" s="1">
        <v>11.991666666666669</v>
      </c>
      <c r="F267" s="2">
        <f t="shared" si="24"/>
        <v>5.0083333333333311</v>
      </c>
      <c r="G267" s="1">
        <f>Dynamisk!$C$14</f>
        <v>27.397260273972602</v>
      </c>
      <c r="H267" s="1">
        <f t="shared" si="25"/>
        <v>1.1415525114155252</v>
      </c>
      <c r="I267" s="2">
        <f>Dynamisk!$C$15</f>
        <v>34.246575342465754</v>
      </c>
      <c r="J267" s="2">
        <f>F267/$F$4*Dynamisk!$C$16</f>
        <v>60.346288289079773</v>
      </c>
      <c r="K267" s="2">
        <f t="shared" si="26"/>
        <v>2.5144286787116572</v>
      </c>
      <c r="L267" s="2">
        <f>F267/$F$4*Dynamisk!$C$17</f>
        <v>75.432860361349711</v>
      </c>
      <c r="M267" s="2">
        <f>(F267/$F$4)*Dynamisk!$C$16+G267</f>
        <v>87.743548563052371</v>
      </c>
      <c r="N267" s="2">
        <f>Dynamisk!$C$20/365</f>
        <v>34.246575342465754</v>
      </c>
      <c r="O267" s="2">
        <f t="shared" si="27"/>
        <v>1.4269406392694064</v>
      </c>
      <c r="P267" s="2">
        <f>(F267/$F$4)*Dynamisk!$C$16+G267</f>
        <v>87.743548563052371</v>
      </c>
      <c r="Q267" s="2">
        <f t="shared" si="28"/>
        <v>121.99012390551812</v>
      </c>
      <c r="R267" s="17" t="e">
        <f>IF(P267&lt;=Dynamisk!$F$51,Data_kronologisk!P267,#N/A)</f>
        <v>#N/A</v>
      </c>
      <c r="S267" s="22">
        <f>IF(AND(P267&gt;=Dynamisk!$F$51,P267&lt;=Dynamisk!$F$50),P267,#N/A)</f>
        <v>87.743548563052371</v>
      </c>
      <c r="T267" s="22" t="e">
        <f>IF(AND(P267&gt;=Dynamisk!$F$50,P267&lt;=Dynamisk!$F$49),P267,#N/A)</f>
        <v>#N/A</v>
      </c>
      <c r="U267" s="23" t="e">
        <f>IF(P267&gt;=Dynamisk!$F$49,P267,#N/A)</f>
        <v>#N/A</v>
      </c>
      <c r="V267" s="17">
        <f>IF(Q267&gt;=Dynamisk!$F$41,Dynamisk!$F$41,Q267)</f>
        <v>74.703333321584452</v>
      </c>
      <c r="W267" s="22">
        <f>(IF(AND(Q267&gt;=Dynamisk!$F$41,Q267&lt;=Dynamisk!$F$40),Q267,(IF(Q267&gt;Dynamisk!$F$40,Dynamisk!$F$40,#N/A))))-V267</f>
        <v>47.286790583933666</v>
      </c>
      <c r="X267" s="22" t="e">
        <f>(IF(AND(Q267&gt;=Dynamisk!$F$40,Q267&lt;=Dynamisk!$F$39),Q267,(IF(Q267&gt;Dynamisk!$F$39,Dynamisk!$F$39,#N/A))))-W267-V267</f>
        <v>#N/A</v>
      </c>
      <c r="Y267" s="23" t="e">
        <f>(IF(AND(Q267&gt;=Dynamisk!$F$39,Q267&lt;=Dynamisk!$F$38),Q267,(IF(Q267&gt;Dynamisk!$F$38,Dynamisk!$F$38,#N/A))))-W267-V267-X267</f>
        <v>#N/A</v>
      </c>
      <c r="Z267">
        <f>IF(OR(Data_sæsontarif!D267=Dynamisk!$E$76,Data_sæsontarif!D267=Dynamisk!$E$77,Data_sæsontarif!D267=Dynamisk!$E$78,Data_sæsontarif!D267=Dynamisk!$E$79),Data_sæsontarif!M267,#N/A)</f>
        <v>87.743548563052371</v>
      </c>
      <c r="AA267" t="e">
        <f>IF(OR(Data_sæsontarif!D267=Dynamisk!$E$72,Data_sæsontarif!D267=Dynamisk!$E$73,Data_sæsontarif!D267=Dynamisk!$E$74,Data_sæsontarif!D267=Dynamisk!$E$75),Data_sæsontarif!M267,#N/A)</f>
        <v>#N/A</v>
      </c>
      <c r="AB267" t="e">
        <f>IF(OR(Data_sæsontarif!D267=Dynamisk!$E$68,Data_sæsontarif!D267=Dynamisk!$E$69,Data_sæsontarif!D267=Dynamisk!$E$70,Data_sæsontarif!D267=Dynamisk!$E$71),Data_sæsontarif!M267,#N/A)</f>
        <v>#N/A</v>
      </c>
    </row>
    <row r="268" spans="1:28" x14ac:dyDescent="0.15">
      <c r="A268">
        <v>262</v>
      </c>
      <c r="B268">
        <v>262</v>
      </c>
      <c r="C268" t="s">
        <v>317</v>
      </c>
      <c r="D268" t="str">
        <f t="shared" si="29"/>
        <v>09</v>
      </c>
      <c r="E268" s="1">
        <v>14.908333333333331</v>
      </c>
      <c r="F268" s="2">
        <f t="shared" si="24"/>
        <v>2.0916666666666686</v>
      </c>
      <c r="G268" s="1">
        <f>Dynamisk!$C$14</f>
        <v>27.397260273972602</v>
      </c>
      <c r="H268" s="1">
        <f t="shared" si="25"/>
        <v>1.1415525114155252</v>
      </c>
      <c r="I268" s="2">
        <f>Dynamisk!$C$15</f>
        <v>34.246575342465754</v>
      </c>
      <c r="J268" s="2">
        <f>F268/$F$4*Dynamisk!$C$16</f>
        <v>25.202859168983434</v>
      </c>
      <c r="K268" s="2">
        <f t="shared" si="26"/>
        <v>1.0501191320409764</v>
      </c>
      <c r="L268" s="2">
        <f>F268/$F$4*Dynamisk!$C$17</f>
        <v>31.503573961229293</v>
      </c>
      <c r="M268" s="2">
        <f>(F268/$F$4)*Dynamisk!$C$16+G268</f>
        <v>52.600119442956036</v>
      </c>
      <c r="N268" s="2">
        <f>Dynamisk!$C$20/365</f>
        <v>34.246575342465754</v>
      </c>
      <c r="O268" s="2">
        <f t="shared" si="27"/>
        <v>1.4269406392694064</v>
      </c>
      <c r="P268" s="2">
        <f>(F268/$F$4)*Dynamisk!$C$16+G268</f>
        <v>52.600119442956036</v>
      </c>
      <c r="Q268" s="2">
        <f t="shared" si="28"/>
        <v>86.846694785421789</v>
      </c>
      <c r="R268" s="17">
        <f>IF(P268&lt;=Dynamisk!$F$51,Data_kronologisk!P268,#N/A)</f>
        <v>52.600119442956036</v>
      </c>
      <c r="S268" s="22" t="e">
        <f>IF(AND(P268&gt;=Dynamisk!$F$51,P268&lt;=Dynamisk!$F$50),P268,#N/A)</f>
        <v>#N/A</v>
      </c>
      <c r="T268" s="22" t="e">
        <f>IF(AND(P268&gt;=Dynamisk!$F$50,P268&lt;=Dynamisk!$F$49),P268,#N/A)</f>
        <v>#N/A</v>
      </c>
      <c r="U268" s="23" t="e">
        <f>IF(P268&gt;=Dynamisk!$F$49,P268,#N/A)</f>
        <v>#N/A</v>
      </c>
      <c r="V268" s="17">
        <f>IF(Q268&gt;=Dynamisk!$F$41,Dynamisk!$F$41,Q268)</f>
        <v>74.703333321584452</v>
      </c>
      <c r="W268" s="22">
        <f>(IF(AND(Q268&gt;=Dynamisk!$F$41,Q268&lt;=Dynamisk!$F$40),Q268,(IF(Q268&gt;Dynamisk!$F$40,Dynamisk!$F$40,#N/A))))-V268</f>
        <v>12.143361463837337</v>
      </c>
      <c r="X268" s="22" t="e">
        <f>(IF(AND(Q268&gt;=Dynamisk!$F$40,Q268&lt;=Dynamisk!$F$39),Q268,(IF(Q268&gt;Dynamisk!$F$39,Dynamisk!$F$39,#N/A))))-W268-V268</f>
        <v>#N/A</v>
      </c>
      <c r="Y268" s="23" t="e">
        <f>(IF(AND(Q268&gt;=Dynamisk!$F$39,Q268&lt;=Dynamisk!$F$38),Q268,(IF(Q268&gt;Dynamisk!$F$38,Dynamisk!$F$38,#N/A))))-W268-V268-X268</f>
        <v>#N/A</v>
      </c>
      <c r="Z268">
        <f>IF(OR(Data_sæsontarif!D268=Dynamisk!$E$76,Data_sæsontarif!D268=Dynamisk!$E$77,Data_sæsontarif!D268=Dynamisk!$E$78,Data_sæsontarif!D268=Dynamisk!$E$79),Data_sæsontarif!M268,#N/A)</f>
        <v>52.600119442956036</v>
      </c>
      <c r="AA268" t="e">
        <f>IF(OR(Data_sæsontarif!D268=Dynamisk!$E$72,Data_sæsontarif!D268=Dynamisk!$E$73,Data_sæsontarif!D268=Dynamisk!$E$74,Data_sæsontarif!D268=Dynamisk!$E$75),Data_sæsontarif!M268,#N/A)</f>
        <v>#N/A</v>
      </c>
      <c r="AB268" t="e">
        <f>IF(OR(Data_sæsontarif!D268=Dynamisk!$E$68,Data_sæsontarif!D268=Dynamisk!$E$69,Data_sæsontarif!D268=Dynamisk!$E$70,Data_sæsontarif!D268=Dynamisk!$E$71),Data_sæsontarif!M268,#N/A)</f>
        <v>#N/A</v>
      </c>
    </row>
    <row r="269" spans="1:28" x14ac:dyDescent="0.15">
      <c r="A269">
        <v>263</v>
      </c>
      <c r="B269">
        <v>263</v>
      </c>
      <c r="C269" t="s">
        <v>318</v>
      </c>
      <c r="D269" t="str">
        <f t="shared" si="29"/>
        <v>09</v>
      </c>
      <c r="E269" s="1">
        <v>14.858333333333329</v>
      </c>
      <c r="F269" s="2">
        <f t="shared" si="24"/>
        <v>2.141666666666671</v>
      </c>
      <c r="G269" s="1">
        <f>Dynamisk!$C$14</f>
        <v>27.397260273972602</v>
      </c>
      <c r="H269" s="1">
        <f t="shared" si="25"/>
        <v>1.1415525114155252</v>
      </c>
      <c r="I269" s="2">
        <f>Dynamisk!$C$15</f>
        <v>34.246575342465754</v>
      </c>
      <c r="J269" s="2">
        <f>F269/$F$4*Dynamisk!$C$16</f>
        <v>25.805317953899401</v>
      </c>
      <c r="K269" s="2">
        <f t="shared" si="26"/>
        <v>1.075221581412475</v>
      </c>
      <c r="L269" s="2">
        <f>F269/$F$4*Dynamisk!$C$17</f>
        <v>32.256647442374252</v>
      </c>
      <c r="M269" s="2">
        <f>(F269/$F$4)*Dynamisk!$C$16+G269</f>
        <v>53.202578227872003</v>
      </c>
      <c r="N269" s="2">
        <f>Dynamisk!$C$20/365</f>
        <v>34.246575342465754</v>
      </c>
      <c r="O269" s="2">
        <f t="shared" si="27"/>
        <v>1.4269406392694064</v>
      </c>
      <c r="P269" s="2">
        <f>(F269/$F$4)*Dynamisk!$C$16+G269</f>
        <v>53.202578227872003</v>
      </c>
      <c r="Q269" s="2">
        <f t="shared" si="28"/>
        <v>87.449153570337756</v>
      </c>
      <c r="R269" s="17">
        <f>IF(P269&lt;=Dynamisk!$F$51,Data_kronologisk!P269,#N/A)</f>
        <v>53.202578227872003</v>
      </c>
      <c r="S269" s="22" t="e">
        <f>IF(AND(P269&gt;=Dynamisk!$F$51,P269&lt;=Dynamisk!$F$50),P269,#N/A)</f>
        <v>#N/A</v>
      </c>
      <c r="T269" s="22" t="e">
        <f>IF(AND(P269&gt;=Dynamisk!$F$50,P269&lt;=Dynamisk!$F$49),P269,#N/A)</f>
        <v>#N/A</v>
      </c>
      <c r="U269" s="23" t="e">
        <f>IF(P269&gt;=Dynamisk!$F$49,P269,#N/A)</f>
        <v>#N/A</v>
      </c>
      <c r="V269" s="17">
        <f>IF(Q269&gt;=Dynamisk!$F$41,Dynamisk!$F$41,Q269)</f>
        <v>74.703333321584452</v>
      </c>
      <c r="W269" s="22">
        <f>(IF(AND(Q269&gt;=Dynamisk!$F$41,Q269&lt;=Dynamisk!$F$40),Q269,(IF(Q269&gt;Dynamisk!$F$40,Dynamisk!$F$40,#N/A))))-V269</f>
        <v>12.745820248753304</v>
      </c>
      <c r="X269" s="22" t="e">
        <f>(IF(AND(Q269&gt;=Dynamisk!$F$40,Q269&lt;=Dynamisk!$F$39),Q269,(IF(Q269&gt;Dynamisk!$F$39,Dynamisk!$F$39,#N/A))))-W269-V269</f>
        <v>#N/A</v>
      </c>
      <c r="Y269" s="23" t="e">
        <f>(IF(AND(Q269&gt;=Dynamisk!$F$39,Q269&lt;=Dynamisk!$F$38),Q269,(IF(Q269&gt;Dynamisk!$F$38,Dynamisk!$F$38,#N/A))))-W269-V269-X269</f>
        <v>#N/A</v>
      </c>
      <c r="Z269">
        <f>IF(OR(Data_sæsontarif!D269=Dynamisk!$E$76,Data_sæsontarif!D269=Dynamisk!$E$77,Data_sæsontarif!D269=Dynamisk!$E$78,Data_sæsontarif!D269=Dynamisk!$E$79),Data_sæsontarif!M269,#N/A)</f>
        <v>53.202578227872003</v>
      </c>
      <c r="AA269" t="e">
        <f>IF(OR(Data_sæsontarif!D269=Dynamisk!$E$72,Data_sæsontarif!D269=Dynamisk!$E$73,Data_sæsontarif!D269=Dynamisk!$E$74,Data_sæsontarif!D269=Dynamisk!$E$75),Data_sæsontarif!M269,#N/A)</f>
        <v>#N/A</v>
      </c>
      <c r="AB269" t="e">
        <f>IF(OR(Data_sæsontarif!D269=Dynamisk!$E$68,Data_sæsontarif!D269=Dynamisk!$E$69,Data_sæsontarif!D269=Dynamisk!$E$70,Data_sæsontarif!D269=Dynamisk!$E$71),Data_sæsontarif!M269,#N/A)</f>
        <v>#N/A</v>
      </c>
    </row>
    <row r="270" spans="1:28" x14ac:dyDescent="0.15">
      <c r="A270">
        <v>264</v>
      </c>
      <c r="B270">
        <v>264</v>
      </c>
      <c r="C270" t="s">
        <v>319</v>
      </c>
      <c r="D270" t="str">
        <f t="shared" si="29"/>
        <v>09</v>
      </c>
      <c r="E270" s="1">
        <v>13.391666666666666</v>
      </c>
      <c r="F270" s="2">
        <f t="shared" si="24"/>
        <v>3.6083333333333343</v>
      </c>
      <c r="G270" s="1">
        <f>Dynamisk!$C$14</f>
        <v>27.397260273972602</v>
      </c>
      <c r="H270" s="1">
        <f t="shared" si="25"/>
        <v>1.1415525114155252</v>
      </c>
      <c r="I270" s="2">
        <f>Dynamisk!$C$15</f>
        <v>34.246575342465754</v>
      </c>
      <c r="J270" s="2">
        <f>F270/$F$4*Dynamisk!$C$16</f>
        <v>43.477442311433542</v>
      </c>
      <c r="K270" s="2">
        <f t="shared" si="26"/>
        <v>1.8115600963097309</v>
      </c>
      <c r="L270" s="2">
        <f>F270/$F$4*Dynamisk!$C$17</f>
        <v>54.346802889291929</v>
      </c>
      <c r="M270" s="2">
        <f>(F270/$F$4)*Dynamisk!$C$16+G270</f>
        <v>70.874702585406141</v>
      </c>
      <c r="N270" s="2">
        <f>Dynamisk!$C$20/365</f>
        <v>34.246575342465754</v>
      </c>
      <c r="O270" s="2">
        <f t="shared" si="27"/>
        <v>1.4269406392694064</v>
      </c>
      <c r="P270" s="2">
        <f>(F270/$F$4)*Dynamisk!$C$16+G270</f>
        <v>70.874702585406141</v>
      </c>
      <c r="Q270" s="2">
        <f t="shared" si="28"/>
        <v>105.12127792787189</v>
      </c>
      <c r="R270" s="17" t="e">
        <f>IF(P270&lt;=Dynamisk!$F$51,Data_kronologisk!P270,#N/A)</f>
        <v>#N/A</v>
      </c>
      <c r="S270" s="22">
        <f>IF(AND(P270&gt;=Dynamisk!$F$51,P270&lt;=Dynamisk!$F$50),P270,#N/A)</f>
        <v>70.874702585406141</v>
      </c>
      <c r="T270" s="22" t="e">
        <f>IF(AND(P270&gt;=Dynamisk!$F$50,P270&lt;=Dynamisk!$F$49),P270,#N/A)</f>
        <v>#N/A</v>
      </c>
      <c r="U270" s="23" t="e">
        <f>IF(P270&gt;=Dynamisk!$F$49,P270,#N/A)</f>
        <v>#N/A</v>
      </c>
      <c r="V270" s="17">
        <f>IF(Q270&gt;=Dynamisk!$F$41,Dynamisk!$F$41,Q270)</f>
        <v>74.703333321584452</v>
      </c>
      <c r="W270" s="22">
        <f>(IF(AND(Q270&gt;=Dynamisk!$F$41,Q270&lt;=Dynamisk!$F$40),Q270,(IF(Q270&gt;Dynamisk!$F$40,Dynamisk!$F$40,#N/A))))-V270</f>
        <v>30.417944606287435</v>
      </c>
      <c r="X270" s="22" t="e">
        <f>(IF(AND(Q270&gt;=Dynamisk!$F$40,Q270&lt;=Dynamisk!$F$39),Q270,(IF(Q270&gt;Dynamisk!$F$39,Dynamisk!$F$39,#N/A))))-W270-V270</f>
        <v>#N/A</v>
      </c>
      <c r="Y270" s="23" t="e">
        <f>(IF(AND(Q270&gt;=Dynamisk!$F$39,Q270&lt;=Dynamisk!$F$38),Q270,(IF(Q270&gt;Dynamisk!$F$38,Dynamisk!$F$38,#N/A))))-W270-V270-X270</f>
        <v>#N/A</v>
      </c>
      <c r="Z270">
        <f>IF(OR(Data_sæsontarif!D270=Dynamisk!$E$76,Data_sæsontarif!D270=Dynamisk!$E$77,Data_sæsontarif!D270=Dynamisk!$E$78,Data_sæsontarif!D270=Dynamisk!$E$79),Data_sæsontarif!M270,#N/A)</f>
        <v>70.874702585406141</v>
      </c>
      <c r="AA270" t="e">
        <f>IF(OR(Data_sæsontarif!D270=Dynamisk!$E$72,Data_sæsontarif!D270=Dynamisk!$E$73,Data_sæsontarif!D270=Dynamisk!$E$74,Data_sæsontarif!D270=Dynamisk!$E$75),Data_sæsontarif!M270,#N/A)</f>
        <v>#N/A</v>
      </c>
      <c r="AB270" t="e">
        <f>IF(OR(Data_sæsontarif!D270=Dynamisk!$E$68,Data_sæsontarif!D270=Dynamisk!$E$69,Data_sæsontarif!D270=Dynamisk!$E$70,Data_sæsontarif!D270=Dynamisk!$E$71),Data_sæsontarif!M270,#N/A)</f>
        <v>#N/A</v>
      </c>
    </row>
    <row r="271" spans="1:28" x14ac:dyDescent="0.15">
      <c r="A271">
        <v>265</v>
      </c>
      <c r="B271">
        <v>265</v>
      </c>
      <c r="C271" t="s">
        <v>320</v>
      </c>
      <c r="D271" t="str">
        <f t="shared" si="29"/>
        <v>09</v>
      </c>
      <c r="E271" s="1">
        <v>15.758333333333331</v>
      </c>
      <c r="F271" s="2">
        <f t="shared" si="24"/>
        <v>1.2416666666666689</v>
      </c>
      <c r="G271" s="1">
        <f>Dynamisk!$C$14</f>
        <v>27.397260273972602</v>
      </c>
      <c r="H271" s="1">
        <f t="shared" si="25"/>
        <v>1.1415525114155252</v>
      </c>
      <c r="I271" s="2">
        <f>Dynamisk!$C$15</f>
        <v>34.246575342465754</v>
      </c>
      <c r="J271" s="2">
        <f>F271/$F$4*Dynamisk!$C$16</f>
        <v>14.961059825412491</v>
      </c>
      <c r="K271" s="2">
        <f t="shared" si="26"/>
        <v>0.62337749272552045</v>
      </c>
      <c r="L271" s="2">
        <f>F271/$F$4*Dynamisk!$C$17</f>
        <v>18.701324781765614</v>
      </c>
      <c r="M271" s="2">
        <f>(F271/$F$4)*Dynamisk!$C$16+G271</f>
        <v>42.358320099385097</v>
      </c>
      <c r="N271" s="2">
        <f>Dynamisk!$C$20/365</f>
        <v>34.246575342465754</v>
      </c>
      <c r="O271" s="2">
        <f t="shared" si="27"/>
        <v>1.4269406392694064</v>
      </c>
      <c r="P271" s="2">
        <f>(F271/$F$4)*Dynamisk!$C$16+G271</f>
        <v>42.358320099385097</v>
      </c>
      <c r="Q271" s="2">
        <f t="shared" si="28"/>
        <v>76.604895441850843</v>
      </c>
      <c r="R271" s="17">
        <f>IF(P271&lt;=Dynamisk!$F$51,Data_kronologisk!P271,#N/A)</f>
        <v>42.358320099385097</v>
      </c>
      <c r="S271" s="22" t="e">
        <f>IF(AND(P271&gt;=Dynamisk!$F$51,P271&lt;=Dynamisk!$F$50),P271,#N/A)</f>
        <v>#N/A</v>
      </c>
      <c r="T271" s="22" t="e">
        <f>IF(AND(P271&gt;=Dynamisk!$F$50,P271&lt;=Dynamisk!$F$49),P271,#N/A)</f>
        <v>#N/A</v>
      </c>
      <c r="U271" s="23" t="e">
        <f>IF(P271&gt;=Dynamisk!$F$49,P271,#N/A)</f>
        <v>#N/A</v>
      </c>
      <c r="V271" s="17">
        <f>IF(Q271&gt;=Dynamisk!$F$41,Dynamisk!$F$41,Q271)</f>
        <v>74.703333321584452</v>
      </c>
      <c r="W271" s="22">
        <f>(IF(AND(Q271&gt;=Dynamisk!$F$41,Q271&lt;=Dynamisk!$F$40),Q271,(IF(Q271&gt;Dynamisk!$F$40,Dynamisk!$F$40,#N/A))))-V271</f>
        <v>1.9015621202663908</v>
      </c>
      <c r="X271" s="22" t="e">
        <f>(IF(AND(Q271&gt;=Dynamisk!$F$40,Q271&lt;=Dynamisk!$F$39),Q271,(IF(Q271&gt;Dynamisk!$F$39,Dynamisk!$F$39,#N/A))))-W271-V271</f>
        <v>#N/A</v>
      </c>
      <c r="Y271" s="23" t="e">
        <f>(IF(AND(Q271&gt;=Dynamisk!$F$39,Q271&lt;=Dynamisk!$F$38),Q271,(IF(Q271&gt;Dynamisk!$F$38,Dynamisk!$F$38,#N/A))))-W271-V271-X271</f>
        <v>#N/A</v>
      </c>
      <c r="Z271">
        <f>IF(OR(Data_sæsontarif!D271=Dynamisk!$E$76,Data_sæsontarif!D271=Dynamisk!$E$77,Data_sæsontarif!D271=Dynamisk!$E$78,Data_sæsontarif!D271=Dynamisk!$E$79),Data_sæsontarif!M271,#N/A)</f>
        <v>42.358320099385097</v>
      </c>
      <c r="AA271" t="e">
        <f>IF(OR(Data_sæsontarif!D271=Dynamisk!$E$72,Data_sæsontarif!D271=Dynamisk!$E$73,Data_sæsontarif!D271=Dynamisk!$E$74,Data_sæsontarif!D271=Dynamisk!$E$75),Data_sæsontarif!M271,#N/A)</f>
        <v>#N/A</v>
      </c>
      <c r="AB271" t="e">
        <f>IF(OR(Data_sæsontarif!D271=Dynamisk!$E$68,Data_sæsontarif!D271=Dynamisk!$E$69,Data_sæsontarif!D271=Dynamisk!$E$70,Data_sæsontarif!D271=Dynamisk!$E$71),Data_sæsontarif!M271,#N/A)</f>
        <v>#N/A</v>
      </c>
    </row>
    <row r="272" spans="1:28" x14ac:dyDescent="0.15">
      <c r="A272">
        <v>266</v>
      </c>
      <c r="B272">
        <v>266</v>
      </c>
      <c r="C272" t="s">
        <v>321</v>
      </c>
      <c r="D272" t="str">
        <f t="shared" si="29"/>
        <v>09</v>
      </c>
      <c r="E272" s="1">
        <v>14.58333333333333</v>
      </c>
      <c r="F272" s="2">
        <f t="shared" si="24"/>
        <v>2.4166666666666696</v>
      </c>
      <c r="G272" s="1">
        <f>Dynamisk!$C$14</f>
        <v>27.397260273972602</v>
      </c>
      <c r="H272" s="1">
        <f t="shared" si="25"/>
        <v>1.1415525114155252</v>
      </c>
      <c r="I272" s="2">
        <f>Dynamisk!$C$15</f>
        <v>34.246575342465754</v>
      </c>
      <c r="J272" s="2">
        <f>F272/$F$4*Dynamisk!$C$16</f>
        <v>29.118841270937043</v>
      </c>
      <c r="K272" s="2">
        <f t="shared" si="26"/>
        <v>1.2132850529557102</v>
      </c>
      <c r="L272" s="2">
        <f>F272/$F$4*Dynamisk!$C$17</f>
        <v>36.398551588671303</v>
      </c>
      <c r="M272" s="2">
        <f>(F272/$F$4)*Dynamisk!$C$16+G272</f>
        <v>56.516101544909645</v>
      </c>
      <c r="N272" s="2">
        <f>Dynamisk!$C$20/365</f>
        <v>34.246575342465754</v>
      </c>
      <c r="O272" s="2">
        <f t="shared" si="27"/>
        <v>1.4269406392694064</v>
      </c>
      <c r="P272" s="2">
        <f>(F272/$F$4)*Dynamisk!$C$16+G272</f>
        <v>56.516101544909645</v>
      </c>
      <c r="Q272" s="2">
        <f t="shared" si="28"/>
        <v>90.762676887375392</v>
      </c>
      <c r="R272" s="17">
        <f>IF(P272&lt;=Dynamisk!$F$51,Data_kronologisk!P272,#N/A)</f>
        <v>56.516101544909645</v>
      </c>
      <c r="S272" s="22" t="e">
        <f>IF(AND(P272&gt;=Dynamisk!$F$51,P272&lt;=Dynamisk!$F$50),P272,#N/A)</f>
        <v>#N/A</v>
      </c>
      <c r="T272" s="22" t="e">
        <f>IF(AND(P272&gt;=Dynamisk!$F$50,P272&lt;=Dynamisk!$F$49),P272,#N/A)</f>
        <v>#N/A</v>
      </c>
      <c r="U272" s="23" t="e">
        <f>IF(P272&gt;=Dynamisk!$F$49,P272,#N/A)</f>
        <v>#N/A</v>
      </c>
      <c r="V272" s="17">
        <f>IF(Q272&gt;=Dynamisk!$F$41,Dynamisk!$F$41,Q272)</f>
        <v>74.703333321584452</v>
      </c>
      <c r="W272" s="22">
        <f>(IF(AND(Q272&gt;=Dynamisk!$F$41,Q272&lt;=Dynamisk!$F$40),Q272,(IF(Q272&gt;Dynamisk!$F$40,Dynamisk!$F$40,#N/A))))-V272</f>
        <v>16.05934356579094</v>
      </c>
      <c r="X272" s="22" t="e">
        <f>(IF(AND(Q272&gt;=Dynamisk!$F$40,Q272&lt;=Dynamisk!$F$39),Q272,(IF(Q272&gt;Dynamisk!$F$39,Dynamisk!$F$39,#N/A))))-W272-V272</f>
        <v>#N/A</v>
      </c>
      <c r="Y272" s="23" t="e">
        <f>(IF(AND(Q272&gt;=Dynamisk!$F$39,Q272&lt;=Dynamisk!$F$38),Q272,(IF(Q272&gt;Dynamisk!$F$38,Dynamisk!$F$38,#N/A))))-W272-V272-X272</f>
        <v>#N/A</v>
      </c>
      <c r="Z272">
        <f>IF(OR(Data_sæsontarif!D272=Dynamisk!$E$76,Data_sæsontarif!D272=Dynamisk!$E$77,Data_sæsontarif!D272=Dynamisk!$E$78,Data_sæsontarif!D272=Dynamisk!$E$79),Data_sæsontarif!M272,#N/A)</f>
        <v>56.516101544909645</v>
      </c>
      <c r="AA272" t="e">
        <f>IF(OR(Data_sæsontarif!D272=Dynamisk!$E$72,Data_sæsontarif!D272=Dynamisk!$E$73,Data_sæsontarif!D272=Dynamisk!$E$74,Data_sæsontarif!D272=Dynamisk!$E$75),Data_sæsontarif!M272,#N/A)</f>
        <v>#N/A</v>
      </c>
      <c r="AB272" t="e">
        <f>IF(OR(Data_sæsontarif!D272=Dynamisk!$E$68,Data_sæsontarif!D272=Dynamisk!$E$69,Data_sæsontarif!D272=Dynamisk!$E$70,Data_sæsontarif!D272=Dynamisk!$E$71),Data_sæsontarif!M272,#N/A)</f>
        <v>#N/A</v>
      </c>
    </row>
    <row r="273" spans="1:28" x14ac:dyDescent="0.15">
      <c r="A273">
        <v>267</v>
      </c>
      <c r="B273">
        <v>267</v>
      </c>
      <c r="C273" t="s">
        <v>322</v>
      </c>
      <c r="D273" t="str">
        <f t="shared" si="29"/>
        <v>09</v>
      </c>
      <c r="E273" s="1">
        <v>13.970833333333333</v>
      </c>
      <c r="F273" s="2">
        <f t="shared" si="24"/>
        <v>3.0291666666666668</v>
      </c>
      <c r="G273" s="1">
        <f>Dynamisk!$C$14</f>
        <v>27.397260273972602</v>
      </c>
      <c r="H273" s="1">
        <f t="shared" si="25"/>
        <v>1.1415525114155252</v>
      </c>
      <c r="I273" s="2">
        <f>Dynamisk!$C$15</f>
        <v>34.246575342465754</v>
      </c>
      <c r="J273" s="2">
        <f>F273/$F$4*Dynamisk!$C$16</f>
        <v>36.498961386157255</v>
      </c>
      <c r="K273" s="2">
        <f t="shared" si="26"/>
        <v>1.5207900577565523</v>
      </c>
      <c r="L273" s="2">
        <f>F273/$F$4*Dynamisk!$C$17</f>
        <v>45.623701732696567</v>
      </c>
      <c r="M273" s="2">
        <f>(F273/$F$4)*Dynamisk!$C$16+G273</f>
        <v>63.896221660129854</v>
      </c>
      <c r="N273" s="2">
        <f>Dynamisk!$C$20/365</f>
        <v>34.246575342465754</v>
      </c>
      <c r="O273" s="2">
        <f t="shared" si="27"/>
        <v>1.4269406392694064</v>
      </c>
      <c r="P273" s="2">
        <f>(F273/$F$4)*Dynamisk!$C$16+G273</f>
        <v>63.896221660129854</v>
      </c>
      <c r="Q273" s="2">
        <f t="shared" si="28"/>
        <v>98.142797002595614</v>
      </c>
      <c r="R273" s="17">
        <f>IF(P273&lt;=Dynamisk!$F$51,Data_kronologisk!P273,#N/A)</f>
        <v>63.896221660129854</v>
      </c>
      <c r="S273" s="22" t="e">
        <f>IF(AND(P273&gt;=Dynamisk!$F$51,P273&lt;=Dynamisk!$F$50),P273,#N/A)</f>
        <v>#N/A</v>
      </c>
      <c r="T273" s="22" t="e">
        <f>IF(AND(P273&gt;=Dynamisk!$F$50,P273&lt;=Dynamisk!$F$49),P273,#N/A)</f>
        <v>#N/A</v>
      </c>
      <c r="U273" s="23" t="e">
        <f>IF(P273&gt;=Dynamisk!$F$49,P273,#N/A)</f>
        <v>#N/A</v>
      </c>
      <c r="V273" s="17">
        <f>IF(Q273&gt;=Dynamisk!$F$41,Dynamisk!$F$41,Q273)</f>
        <v>74.703333321584452</v>
      </c>
      <c r="W273" s="22">
        <f>(IF(AND(Q273&gt;=Dynamisk!$F$41,Q273&lt;=Dynamisk!$F$40),Q273,(IF(Q273&gt;Dynamisk!$F$40,Dynamisk!$F$40,#N/A))))-V273</f>
        <v>23.439463681011162</v>
      </c>
      <c r="X273" s="22" t="e">
        <f>(IF(AND(Q273&gt;=Dynamisk!$F$40,Q273&lt;=Dynamisk!$F$39),Q273,(IF(Q273&gt;Dynamisk!$F$39,Dynamisk!$F$39,#N/A))))-W273-V273</f>
        <v>#N/A</v>
      </c>
      <c r="Y273" s="23" t="e">
        <f>(IF(AND(Q273&gt;=Dynamisk!$F$39,Q273&lt;=Dynamisk!$F$38),Q273,(IF(Q273&gt;Dynamisk!$F$38,Dynamisk!$F$38,#N/A))))-W273-V273-X273</f>
        <v>#N/A</v>
      </c>
      <c r="Z273">
        <f>IF(OR(Data_sæsontarif!D273=Dynamisk!$E$76,Data_sæsontarif!D273=Dynamisk!$E$77,Data_sæsontarif!D273=Dynamisk!$E$78,Data_sæsontarif!D273=Dynamisk!$E$79),Data_sæsontarif!M273,#N/A)</f>
        <v>63.896221660129854</v>
      </c>
      <c r="AA273" t="e">
        <f>IF(OR(Data_sæsontarif!D273=Dynamisk!$E$72,Data_sæsontarif!D273=Dynamisk!$E$73,Data_sæsontarif!D273=Dynamisk!$E$74,Data_sæsontarif!D273=Dynamisk!$E$75),Data_sæsontarif!M273,#N/A)</f>
        <v>#N/A</v>
      </c>
      <c r="AB273" t="e">
        <f>IF(OR(Data_sæsontarif!D273=Dynamisk!$E$68,Data_sæsontarif!D273=Dynamisk!$E$69,Data_sæsontarif!D273=Dynamisk!$E$70,Data_sæsontarif!D273=Dynamisk!$E$71),Data_sæsontarif!M273,#N/A)</f>
        <v>#N/A</v>
      </c>
    </row>
    <row r="274" spans="1:28" x14ac:dyDescent="0.15">
      <c r="A274">
        <v>268</v>
      </c>
      <c r="B274">
        <v>268</v>
      </c>
      <c r="C274" t="s">
        <v>323</v>
      </c>
      <c r="D274" t="str">
        <f t="shared" si="29"/>
        <v>09</v>
      </c>
      <c r="E274" s="1">
        <v>14.25</v>
      </c>
      <c r="F274" s="2">
        <f t="shared" si="24"/>
        <v>2.75</v>
      </c>
      <c r="G274" s="1">
        <f>Dynamisk!$C$14</f>
        <v>27.397260273972602</v>
      </c>
      <c r="H274" s="1">
        <f t="shared" si="25"/>
        <v>1.1415525114155252</v>
      </c>
      <c r="I274" s="2">
        <f>Dynamisk!$C$15</f>
        <v>34.246575342465754</v>
      </c>
      <c r="J274" s="2">
        <f>F274/$F$4*Dynamisk!$C$16</f>
        <v>33.135233170376594</v>
      </c>
      <c r="K274" s="2">
        <f t="shared" si="26"/>
        <v>1.3806347154323582</v>
      </c>
      <c r="L274" s="2">
        <f>F274/$F$4*Dynamisk!$C$17</f>
        <v>41.419041462970746</v>
      </c>
      <c r="M274" s="2">
        <f>(F274/$F$4)*Dynamisk!$C$16+G274</f>
        <v>60.5324934443492</v>
      </c>
      <c r="N274" s="2">
        <f>Dynamisk!$C$20/365</f>
        <v>34.246575342465754</v>
      </c>
      <c r="O274" s="2">
        <f t="shared" si="27"/>
        <v>1.4269406392694064</v>
      </c>
      <c r="P274" s="2">
        <f>(F274/$F$4)*Dynamisk!$C$16+G274</f>
        <v>60.5324934443492</v>
      </c>
      <c r="Q274" s="2">
        <f t="shared" si="28"/>
        <v>94.779068786814946</v>
      </c>
      <c r="R274" s="17">
        <f>IF(P274&lt;=Dynamisk!$F$51,Data_kronologisk!P274,#N/A)</f>
        <v>60.5324934443492</v>
      </c>
      <c r="S274" s="22" t="e">
        <f>IF(AND(P274&gt;=Dynamisk!$F$51,P274&lt;=Dynamisk!$F$50),P274,#N/A)</f>
        <v>#N/A</v>
      </c>
      <c r="T274" s="22" t="e">
        <f>IF(AND(P274&gt;=Dynamisk!$F$50,P274&lt;=Dynamisk!$F$49),P274,#N/A)</f>
        <v>#N/A</v>
      </c>
      <c r="U274" s="23" t="e">
        <f>IF(P274&gt;=Dynamisk!$F$49,P274,#N/A)</f>
        <v>#N/A</v>
      </c>
      <c r="V274" s="17">
        <f>IF(Q274&gt;=Dynamisk!$F$41,Dynamisk!$F$41,Q274)</f>
        <v>74.703333321584452</v>
      </c>
      <c r="W274" s="22">
        <f>(IF(AND(Q274&gt;=Dynamisk!$F$41,Q274&lt;=Dynamisk!$F$40),Q274,(IF(Q274&gt;Dynamisk!$F$40,Dynamisk!$F$40,#N/A))))-V274</f>
        <v>20.075735465230494</v>
      </c>
      <c r="X274" s="22" t="e">
        <f>(IF(AND(Q274&gt;=Dynamisk!$F$40,Q274&lt;=Dynamisk!$F$39),Q274,(IF(Q274&gt;Dynamisk!$F$39,Dynamisk!$F$39,#N/A))))-W274-V274</f>
        <v>#N/A</v>
      </c>
      <c r="Y274" s="23" t="e">
        <f>(IF(AND(Q274&gt;=Dynamisk!$F$39,Q274&lt;=Dynamisk!$F$38),Q274,(IF(Q274&gt;Dynamisk!$F$38,Dynamisk!$F$38,#N/A))))-W274-V274-X274</f>
        <v>#N/A</v>
      </c>
      <c r="Z274">
        <f>IF(OR(Data_sæsontarif!D274=Dynamisk!$E$76,Data_sæsontarif!D274=Dynamisk!$E$77,Data_sæsontarif!D274=Dynamisk!$E$78,Data_sæsontarif!D274=Dynamisk!$E$79),Data_sæsontarif!M274,#N/A)</f>
        <v>60.5324934443492</v>
      </c>
      <c r="AA274" t="e">
        <f>IF(OR(Data_sæsontarif!D274=Dynamisk!$E$72,Data_sæsontarif!D274=Dynamisk!$E$73,Data_sæsontarif!D274=Dynamisk!$E$74,Data_sæsontarif!D274=Dynamisk!$E$75),Data_sæsontarif!M274,#N/A)</f>
        <v>#N/A</v>
      </c>
      <c r="AB274" t="e">
        <f>IF(OR(Data_sæsontarif!D274=Dynamisk!$E$68,Data_sæsontarif!D274=Dynamisk!$E$69,Data_sæsontarif!D274=Dynamisk!$E$70,Data_sæsontarif!D274=Dynamisk!$E$71),Data_sæsontarif!M274,#N/A)</f>
        <v>#N/A</v>
      </c>
    </row>
    <row r="275" spans="1:28" x14ac:dyDescent="0.15">
      <c r="A275">
        <v>269</v>
      </c>
      <c r="B275">
        <v>269</v>
      </c>
      <c r="C275" t="s">
        <v>324</v>
      </c>
      <c r="D275" t="str">
        <f t="shared" si="29"/>
        <v>09</v>
      </c>
      <c r="E275" s="1">
        <v>14.662500000000001</v>
      </c>
      <c r="F275" s="2">
        <f t="shared" si="24"/>
        <v>2.3374999999999986</v>
      </c>
      <c r="G275" s="1">
        <f>Dynamisk!$C$14</f>
        <v>27.397260273972602</v>
      </c>
      <c r="H275" s="1">
        <f t="shared" si="25"/>
        <v>1.1415525114155252</v>
      </c>
      <c r="I275" s="2">
        <f>Dynamisk!$C$15</f>
        <v>34.246575342465754</v>
      </c>
      <c r="J275" s="2">
        <f>F275/$F$4*Dynamisk!$C$16</f>
        <v>28.164948194820088</v>
      </c>
      <c r="K275" s="2">
        <f t="shared" si="26"/>
        <v>1.1735395081175037</v>
      </c>
      <c r="L275" s="2">
        <f>F275/$F$4*Dynamisk!$C$17</f>
        <v>35.206185243525113</v>
      </c>
      <c r="M275" s="2">
        <f>(F275/$F$4)*Dynamisk!$C$16+G275</f>
        <v>55.56220846879269</v>
      </c>
      <c r="N275" s="2">
        <f>Dynamisk!$C$20/365</f>
        <v>34.246575342465754</v>
      </c>
      <c r="O275" s="2">
        <f t="shared" si="27"/>
        <v>1.4269406392694064</v>
      </c>
      <c r="P275" s="2">
        <f>(F275/$F$4)*Dynamisk!$C$16+G275</f>
        <v>55.56220846879269</v>
      </c>
      <c r="Q275" s="2">
        <f t="shared" si="28"/>
        <v>89.808783811258436</v>
      </c>
      <c r="R275" s="17">
        <f>IF(P275&lt;=Dynamisk!$F$51,Data_kronologisk!P275,#N/A)</f>
        <v>55.56220846879269</v>
      </c>
      <c r="S275" s="22" t="e">
        <f>IF(AND(P275&gt;=Dynamisk!$F$51,P275&lt;=Dynamisk!$F$50),P275,#N/A)</f>
        <v>#N/A</v>
      </c>
      <c r="T275" s="22" t="e">
        <f>IF(AND(P275&gt;=Dynamisk!$F$50,P275&lt;=Dynamisk!$F$49),P275,#N/A)</f>
        <v>#N/A</v>
      </c>
      <c r="U275" s="23" t="e">
        <f>IF(P275&gt;=Dynamisk!$F$49,P275,#N/A)</f>
        <v>#N/A</v>
      </c>
      <c r="V275" s="17">
        <f>IF(Q275&gt;=Dynamisk!$F$41,Dynamisk!$F$41,Q275)</f>
        <v>74.703333321584452</v>
      </c>
      <c r="W275" s="22">
        <f>(IF(AND(Q275&gt;=Dynamisk!$F$41,Q275&lt;=Dynamisk!$F$40),Q275,(IF(Q275&gt;Dynamisk!$F$40,Dynamisk!$F$40,#N/A))))-V275</f>
        <v>15.105450489673984</v>
      </c>
      <c r="X275" s="22" t="e">
        <f>(IF(AND(Q275&gt;=Dynamisk!$F$40,Q275&lt;=Dynamisk!$F$39),Q275,(IF(Q275&gt;Dynamisk!$F$39,Dynamisk!$F$39,#N/A))))-W275-V275</f>
        <v>#N/A</v>
      </c>
      <c r="Y275" s="23" t="e">
        <f>(IF(AND(Q275&gt;=Dynamisk!$F$39,Q275&lt;=Dynamisk!$F$38),Q275,(IF(Q275&gt;Dynamisk!$F$38,Dynamisk!$F$38,#N/A))))-W275-V275-X275</f>
        <v>#N/A</v>
      </c>
      <c r="Z275">
        <f>IF(OR(Data_sæsontarif!D275=Dynamisk!$E$76,Data_sæsontarif!D275=Dynamisk!$E$77,Data_sæsontarif!D275=Dynamisk!$E$78,Data_sæsontarif!D275=Dynamisk!$E$79),Data_sæsontarif!M275,#N/A)</f>
        <v>55.56220846879269</v>
      </c>
      <c r="AA275" t="e">
        <f>IF(OR(Data_sæsontarif!D275=Dynamisk!$E$72,Data_sæsontarif!D275=Dynamisk!$E$73,Data_sæsontarif!D275=Dynamisk!$E$74,Data_sæsontarif!D275=Dynamisk!$E$75),Data_sæsontarif!M275,#N/A)</f>
        <v>#N/A</v>
      </c>
      <c r="AB275" t="e">
        <f>IF(OR(Data_sæsontarif!D275=Dynamisk!$E$68,Data_sæsontarif!D275=Dynamisk!$E$69,Data_sæsontarif!D275=Dynamisk!$E$70,Data_sæsontarif!D275=Dynamisk!$E$71),Data_sæsontarif!M275,#N/A)</f>
        <v>#N/A</v>
      </c>
    </row>
    <row r="276" spans="1:28" x14ac:dyDescent="0.15">
      <c r="A276">
        <v>270</v>
      </c>
      <c r="B276">
        <v>270</v>
      </c>
      <c r="C276" t="s">
        <v>325</v>
      </c>
      <c r="D276" t="str">
        <f t="shared" si="29"/>
        <v>09</v>
      </c>
      <c r="E276" s="1">
        <v>15.116666666666667</v>
      </c>
      <c r="F276" s="2">
        <f t="shared" si="24"/>
        <v>1.8833333333333329</v>
      </c>
      <c r="G276" s="1">
        <f>Dynamisk!$C$14</f>
        <v>27.397260273972602</v>
      </c>
      <c r="H276" s="1">
        <f t="shared" si="25"/>
        <v>1.1415525114155252</v>
      </c>
      <c r="I276" s="2">
        <f>Dynamisk!$C$15</f>
        <v>34.246575342465754</v>
      </c>
      <c r="J276" s="2">
        <f>F276/$F$4*Dynamisk!$C$16</f>
        <v>22.692614231833662</v>
      </c>
      <c r="K276" s="2">
        <f t="shared" si="26"/>
        <v>0.94552559299306926</v>
      </c>
      <c r="L276" s="2">
        <f>F276/$F$4*Dynamisk!$C$17</f>
        <v>28.365767789792077</v>
      </c>
      <c r="M276" s="2">
        <f>(F276/$F$4)*Dynamisk!$C$16+G276</f>
        <v>50.089874505806264</v>
      </c>
      <c r="N276" s="2">
        <f>Dynamisk!$C$20/365</f>
        <v>34.246575342465754</v>
      </c>
      <c r="O276" s="2">
        <f t="shared" si="27"/>
        <v>1.4269406392694064</v>
      </c>
      <c r="P276" s="2">
        <f>(F276/$F$4)*Dynamisk!$C$16+G276</f>
        <v>50.089874505806264</v>
      </c>
      <c r="Q276" s="2">
        <f t="shared" si="28"/>
        <v>84.336449848272025</v>
      </c>
      <c r="R276" s="17">
        <f>IF(P276&lt;=Dynamisk!$F$51,Data_kronologisk!P276,#N/A)</f>
        <v>50.089874505806264</v>
      </c>
      <c r="S276" s="22" t="e">
        <f>IF(AND(P276&gt;=Dynamisk!$F$51,P276&lt;=Dynamisk!$F$50),P276,#N/A)</f>
        <v>#N/A</v>
      </c>
      <c r="T276" s="22" t="e">
        <f>IF(AND(P276&gt;=Dynamisk!$F$50,P276&lt;=Dynamisk!$F$49),P276,#N/A)</f>
        <v>#N/A</v>
      </c>
      <c r="U276" s="23" t="e">
        <f>IF(P276&gt;=Dynamisk!$F$49,P276,#N/A)</f>
        <v>#N/A</v>
      </c>
      <c r="V276" s="17">
        <f>IF(Q276&gt;=Dynamisk!$F$41,Dynamisk!$F$41,Q276)</f>
        <v>74.703333321584452</v>
      </c>
      <c r="W276" s="22">
        <f>(IF(AND(Q276&gt;=Dynamisk!$F$41,Q276&lt;=Dynamisk!$F$40),Q276,(IF(Q276&gt;Dynamisk!$F$40,Dynamisk!$F$40,#N/A))))-V276</f>
        <v>9.6331165266875729</v>
      </c>
      <c r="X276" s="22" t="e">
        <f>(IF(AND(Q276&gt;=Dynamisk!$F$40,Q276&lt;=Dynamisk!$F$39),Q276,(IF(Q276&gt;Dynamisk!$F$39,Dynamisk!$F$39,#N/A))))-W276-V276</f>
        <v>#N/A</v>
      </c>
      <c r="Y276" s="23" t="e">
        <f>(IF(AND(Q276&gt;=Dynamisk!$F$39,Q276&lt;=Dynamisk!$F$38),Q276,(IF(Q276&gt;Dynamisk!$F$38,Dynamisk!$F$38,#N/A))))-W276-V276-X276</f>
        <v>#N/A</v>
      </c>
      <c r="Z276">
        <f>IF(OR(Data_sæsontarif!D276=Dynamisk!$E$76,Data_sæsontarif!D276=Dynamisk!$E$77,Data_sæsontarif!D276=Dynamisk!$E$78,Data_sæsontarif!D276=Dynamisk!$E$79),Data_sæsontarif!M276,#N/A)</f>
        <v>50.089874505806264</v>
      </c>
      <c r="AA276" t="e">
        <f>IF(OR(Data_sæsontarif!D276=Dynamisk!$E$72,Data_sæsontarif!D276=Dynamisk!$E$73,Data_sæsontarif!D276=Dynamisk!$E$74,Data_sæsontarif!D276=Dynamisk!$E$75),Data_sæsontarif!M276,#N/A)</f>
        <v>#N/A</v>
      </c>
      <c r="AB276" t="e">
        <f>IF(OR(Data_sæsontarif!D276=Dynamisk!$E$68,Data_sæsontarif!D276=Dynamisk!$E$69,Data_sæsontarif!D276=Dynamisk!$E$70,Data_sæsontarif!D276=Dynamisk!$E$71),Data_sæsontarif!M276,#N/A)</f>
        <v>#N/A</v>
      </c>
    </row>
    <row r="277" spans="1:28" x14ac:dyDescent="0.15">
      <c r="A277">
        <v>271</v>
      </c>
      <c r="B277">
        <v>271</v>
      </c>
      <c r="C277" t="s">
        <v>326</v>
      </c>
      <c r="D277" t="str">
        <f t="shared" si="29"/>
        <v>09</v>
      </c>
      <c r="E277" s="1">
        <v>14.287500000000001</v>
      </c>
      <c r="F277" s="2">
        <f t="shared" si="24"/>
        <v>2.7124999999999986</v>
      </c>
      <c r="G277" s="1">
        <f>Dynamisk!$C$14</f>
        <v>27.397260273972602</v>
      </c>
      <c r="H277" s="1">
        <f t="shared" si="25"/>
        <v>1.1415525114155252</v>
      </c>
      <c r="I277" s="2">
        <f>Dynamisk!$C$15</f>
        <v>34.246575342465754</v>
      </c>
      <c r="J277" s="2">
        <f>F277/$F$4*Dynamisk!$C$16</f>
        <v>32.683389081689626</v>
      </c>
      <c r="K277" s="2">
        <f t="shared" si="26"/>
        <v>1.3618078784037344</v>
      </c>
      <c r="L277" s="2">
        <f>F277/$F$4*Dynamisk!$C$17</f>
        <v>40.854236352112032</v>
      </c>
      <c r="M277" s="2">
        <f>(F277/$F$4)*Dynamisk!$C$16+G277</f>
        <v>60.080649355662231</v>
      </c>
      <c r="N277" s="2">
        <f>Dynamisk!$C$20/365</f>
        <v>34.246575342465754</v>
      </c>
      <c r="O277" s="2">
        <f t="shared" si="27"/>
        <v>1.4269406392694064</v>
      </c>
      <c r="P277" s="2">
        <f>(F277/$F$4)*Dynamisk!$C$16+G277</f>
        <v>60.080649355662231</v>
      </c>
      <c r="Q277" s="2">
        <f t="shared" si="28"/>
        <v>94.327224698127978</v>
      </c>
      <c r="R277" s="17">
        <f>IF(P277&lt;=Dynamisk!$F$51,Data_kronologisk!P277,#N/A)</f>
        <v>60.080649355662231</v>
      </c>
      <c r="S277" s="22" t="e">
        <f>IF(AND(P277&gt;=Dynamisk!$F$51,P277&lt;=Dynamisk!$F$50),P277,#N/A)</f>
        <v>#N/A</v>
      </c>
      <c r="T277" s="22" t="e">
        <f>IF(AND(P277&gt;=Dynamisk!$F$50,P277&lt;=Dynamisk!$F$49),P277,#N/A)</f>
        <v>#N/A</v>
      </c>
      <c r="U277" s="23" t="e">
        <f>IF(P277&gt;=Dynamisk!$F$49,P277,#N/A)</f>
        <v>#N/A</v>
      </c>
      <c r="V277" s="17">
        <f>IF(Q277&gt;=Dynamisk!$F$41,Dynamisk!$F$41,Q277)</f>
        <v>74.703333321584452</v>
      </c>
      <c r="W277" s="22">
        <f>(IF(AND(Q277&gt;=Dynamisk!$F$41,Q277&lt;=Dynamisk!$F$40),Q277,(IF(Q277&gt;Dynamisk!$F$40,Dynamisk!$F$40,#N/A))))-V277</f>
        <v>19.623891376543526</v>
      </c>
      <c r="X277" s="22" t="e">
        <f>(IF(AND(Q277&gt;=Dynamisk!$F$40,Q277&lt;=Dynamisk!$F$39),Q277,(IF(Q277&gt;Dynamisk!$F$39,Dynamisk!$F$39,#N/A))))-W277-V277</f>
        <v>#N/A</v>
      </c>
      <c r="Y277" s="23" t="e">
        <f>(IF(AND(Q277&gt;=Dynamisk!$F$39,Q277&lt;=Dynamisk!$F$38),Q277,(IF(Q277&gt;Dynamisk!$F$38,Dynamisk!$F$38,#N/A))))-W277-V277-X277</f>
        <v>#N/A</v>
      </c>
      <c r="Z277">
        <f>IF(OR(Data_sæsontarif!D277=Dynamisk!$E$76,Data_sæsontarif!D277=Dynamisk!$E$77,Data_sæsontarif!D277=Dynamisk!$E$78,Data_sæsontarif!D277=Dynamisk!$E$79),Data_sæsontarif!M277,#N/A)</f>
        <v>60.080649355662231</v>
      </c>
      <c r="AA277" t="e">
        <f>IF(OR(Data_sæsontarif!D277=Dynamisk!$E$72,Data_sæsontarif!D277=Dynamisk!$E$73,Data_sæsontarif!D277=Dynamisk!$E$74,Data_sæsontarif!D277=Dynamisk!$E$75),Data_sæsontarif!M277,#N/A)</f>
        <v>#N/A</v>
      </c>
      <c r="AB277" t="e">
        <f>IF(OR(Data_sæsontarif!D277=Dynamisk!$E$68,Data_sæsontarif!D277=Dynamisk!$E$69,Data_sæsontarif!D277=Dynamisk!$E$70,Data_sæsontarif!D277=Dynamisk!$E$71),Data_sæsontarif!M277,#N/A)</f>
        <v>#N/A</v>
      </c>
    </row>
    <row r="278" spans="1:28" x14ac:dyDescent="0.15">
      <c r="A278">
        <v>272</v>
      </c>
      <c r="B278">
        <v>272</v>
      </c>
      <c r="C278" t="s">
        <v>327</v>
      </c>
      <c r="D278" t="str">
        <f t="shared" si="29"/>
        <v>09</v>
      </c>
      <c r="E278" s="1">
        <v>10.779166666666667</v>
      </c>
      <c r="F278" s="2">
        <f t="shared" si="24"/>
        <v>6.2208333333333332</v>
      </c>
      <c r="G278" s="1">
        <f>Dynamisk!$C$14</f>
        <v>27.397260273972602</v>
      </c>
      <c r="H278" s="1">
        <f t="shared" si="25"/>
        <v>1.1415525114155252</v>
      </c>
      <c r="I278" s="2">
        <f>Dynamisk!$C$15</f>
        <v>34.246575342465754</v>
      </c>
      <c r="J278" s="2">
        <f>F278/$F$4*Dynamisk!$C$16</f>
        <v>74.955913823291297</v>
      </c>
      <c r="K278" s="2">
        <f t="shared" si="26"/>
        <v>3.1231630759704707</v>
      </c>
      <c r="L278" s="2">
        <f>F278/$F$4*Dynamisk!$C$17</f>
        <v>93.694892279114114</v>
      </c>
      <c r="M278" s="2">
        <f>(F278/$F$4)*Dynamisk!$C$16+G278</f>
        <v>102.3531740972639</v>
      </c>
      <c r="N278" s="2">
        <f>Dynamisk!$C$20/365</f>
        <v>34.246575342465754</v>
      </c>
      <c r="O278" s="2">
        <f t="shared" si="27"/>
        <v>1.4269406392694064</v>
      </c>
      <c r="P278" s="2">
        <f>(F278/$F$4)*Dynamisk!$C$16+G278</f>
        <v>102.3531740972639</v>
      </c>
      <c r="Q278" s="2">
        <f t="shared" si="28"/>
        <v>136.59974943972964</v>
      </c>
      <c r="R278" s="17" t="e">
        <f>IF(P278&lt;=Dynamisk!$F$51,Data_kronologisk!P278,#N/A)</f>
        <v>#N/A</v>
      </c>
      <c r="S278" s="22">
        <f>IF(AND(P278&gt;=Dynamisk!$F$51,P278&lt;=Dynamisk!$F$50),P278,#N/A)</f>
        <v>102.3531740972639</v>
      </c>
      <c r="T278" s="22" t="e">
        <f>IF(AND(P278&gt;=Dynamisk!$F$50,P278&lt;=Dynamisk!$F$49),P278,#N/A)</f>
        <v>#N/A</v>
      </c>
      <c r="U278" s="23" t="e">
        <f>IF(P278&gt;=Dynamisk!$F$49,P278,#N/A)</f>
        <v>#N/A</v>
      </c>
      <c r="V278" s="17">
        <f>IF(Q278&gt;=Dynamisk!$F$41,Dynamisk!$F$41,Q278)</f>
        <v>74.703333321584452</v>
      </c>
      <c r="W278" s="22">
        <f>(IF(AND(Q278&gt;=Dynamisk!$F$41,Q278&lt;=Dynamisk!$F$40),Q278,(IF(Q278&gt;Dynamisk!$F$40,Dynamisk!$F$40,#N/A))))-V278</f>
        <v>61.896416118145183</v>
      </c>
      <c r="X278" s="22" t="e">
        <f>(IF(AND(Q278&gt;=Dynamisk!$F$40,Q278&lt;=Dynamisk!$F$39),Q278,(IF(Q278&gt;Dynamisk!$F$39,Dynamisk!$F$39,#N/A))))-W278-V278</f>
        <v>#N/A</v>
      </c>
      <c r="Y278" s="23" t="e">
        <f>(IF(AND(Q278&gt;=Dynamisk!$F$39,Q278&lt;=Dynamisk!$F$38),Q278,(IF(Q278&gt;Dynamisk!$F$38,Dynamisk!$F$38,#N/A))))-W278-V278-X278</f>
        <v>#N/A</v>
      </c>
      <c r="Z278">
        <f>IF(OR(Data_sæsontarif!D278=Dynamisk!$E$76,Data_sæsontarif!D278=Dynamisk!$E$77,Data_sæsontarif!D278=Dynamisk!$E$78,Data_sæsontarif!D278=Dynamisk!$E$79),Data_sæsontarif!M278,#N/A)</f>
        <v>102.3531740972639</v>
      </c>
      <c r="AA278" t="e">
        <f>IF(OR(Data_sæsontarif!D278=Dynamisk!$E$72,Data_sæsontarif!D278=Dynamisk!$E$73,Data_sæsontarif!D278=Dynamisk!$E$74,Data_sæsontarif!D278=Dynamisk!$E$75),Data_sæsontarif!M278,#N/A)</f>
        <v>#N/A</v>
      </c>
      <c r="AB278" t="e">
        <f>IF(OR(Data_sæsontarif!D278=Dynamisk!$E$68,Data_sæsontarif!D278=Dynamisk!$E$69,Data_sæsontarif!D278=Dynamisk!$E$70,Data_sæsontarif!D278=Dynamisk!$E$71),Data_sæsontarif!M278,#N/A)</f>
        <v>#N/A</v>
      </c>
    </row>
    <row r="279" spans="1:28" x14ac:dyDescent="0.15">
      <c r="A279">
        <v>273</v>
      </c>
      <c r="B279">
        <v>273</v>
      </c>
      <c r="C279" t="s">
        <v>328</v>
      </c>
      <c r="D279" t="str">
        <f t="shared" si="29"/>
        <v>09</v>
      </c>
      <c r="E279" s="1">
        <v>9.6874999999999982</v>
      </c>
      <c r="F279" s="2">
        <f t="shared" si="24"/>
        <v>7.3125000000000018</v>
      </c>
      <c r="G279" s="1">
        <f>Dynamisk!$C$14</f>
        <v>27.397260273972602</v>
      </c>
      <c r="H279" s="1">
        <f t="shared" si="25"/>
        <v>1.1415525114155252</v>
      </c>
      <c r="I279" s="2">
        <f>Dynamisk!$C$15</f>
        <v>34.246575342465754</v>
      </c>
      <c r="J279" s="2">
        <f>F279/$F$4*Dynamisk!$C$16</f>
        <v>88.109597293955986</v>
      </c>
      <c r="K279" s="2">
        <f t="shared" si="26"/>
        <v>3.6712332205814993</v>
      </c>
      <c r="L279" s="2">
        <f>F279/$F$4*Dynamisk!$C$17</f>
        <v>110.13699661744498</v>
      </c>
      <c r="M279" s="2">
        <f>(F279/$F$4)*Dynamisk!$C$16+G279</f>
        <v>115.50685756792859</v>
      </c>
      <c r="N279" s="2">
        <f>Dynamisk!$C$20/365</f>
        <v>34.246575342465754</v>
      </c>
      <c r="O279" s="2">
        <f t="shared" si="27"/>
        <v>1.4269406392694064</v>
      </c>
      <c r="P279" s="2">
        <f>(F279/$F$4)*Dynamisk!$C$16+G279</f>
        <v>115.50685756792859</v>
      </c>
      <c r="Q279" s="2">
        <f t="shared" si="28"/>
        <v>149.75343291039434</v>
      </c>
      <c r="R279" s="17" t="e">
        <f>IF(P279&lt;=Dynamisk!$F$51,Data_kronologisk!P279,#N/A)</f>
        <v>#N/A</v>
      </c>
      <c r="S279" s="22">
        <f>IF(AND(P279&gt;=Dynamisk!$F$51,P279&lt;=Dynamisk!$F$50),P279,#N/A)</f>
        <v>115.50685756792859</v>
      </c>
      <c r="T279" s="22" t="e">
        <f>IF(AND(P279&gt;=Dynamisk!$F$50,P279&lt;=Dynamisk!$F$49),P279,#N/A)</f>
        <v>#N/A</v>
      </c>
      <c r="U279" s="23" t="e">
        <f>IF(P279&gt;=Dynamisk!$F$49,P279,#N/A)</f>
        <v>#N/A</v>
      </c>
      <c r="V279" s="17">
        <f>IF(Q279&gt;=Dynamisk!$F$41,Dynamisk!$F$41,Q279)</f>
        <v>74.703333321584452</v>
      </c>
      <c r="W279" s="22">
        <f>(IF(AND(Q279&gt;=Dynamisk!$F$41,Q279&lt;=Dynamisk!$F$40),Q279,(IF(Q279&gt;Dynamisk!$F$40,Dynamisk!$F$40,#N/A))))-V279</f>
        <v>75.050099588809886</v>
      </c>
      <c r="X279" s="22" t="e">
        <f>(IF(AND(Q279&gt;=Dynamisk!$F$40,Q279&lt;=Dynamisk!$F$39),Q279,(IF(Q279&gt;Dynamisk!$F$39,Dynamisk!$F$39,#N/A))))-W279-V279</f>
        <v>#N/A</v>
      </c>
      <c r="Y279" s="23" t="e">
        <f>(IF(AND(Q279&gt;=Dynamisk!$F$39,Q279&lt;=Dynamisk!$F$38),Q279,(IF(Q279&gt;Dynamisk!$F$38,Dynamisk!$F$38,#N/A))))-W279-V279-X279</f>
        <v>#N/A</v>
      </c>
      <c r="Z279">
        <f>IF(OR(Data_sæsontarif!D279=Dynamisk!$E$76,Data_sæsontarif!D279=Dynamisk!$E$77,Data_sæsontarif!D279=Dynamisk!$E$78,Data_sæsontarif!D279=Dynamisk!$E$79),Data_sæsontarif!M279,#N/A)</f>
        <v>115.50685756792859</v>
      </c>
      <c r="AA279" t="e">
        <f>IF(OR(Data_sæsontarif!D279=Dynamisk!$E$72,Data_sæsontarif!D279=Dynamisk!$E$73,Data_sæsontarif!D279=Dynamisk!$E$74,Data_sæsontarif!D279=Dynamisk!$E$75),Data_sæsontarif!M279,#N/A)</f>
        <v>#N/A</v>
      </c>
      <c r="AB279" t="e">
        <f>IF(OR(Data_sæsontarif!D279=Dynamisk!$E$68,Data_sæsontarif!D279=Dynamisk!$E$69,Data_sæsontarif!D279=Dynamisk!$E$70,Data_sæsontarif!D279=Dynamisk!$E$71),Data_sæsontarif!M279,#N/A)</f>
        <v>#N/A</v>
      </c>
    </row>
    <row r="280" spans="1:28" x14ac:dyDescent="0.15">
      <c r="A280">
        <v>274</v>
      </c>
      <c r="B280">
        <v>274</v>
      </c>
      <c r="C280" t="s">
        <v>329</v>
      </c>
      <c r="D280" t="str">
        <f t="shared" si="29"/>
        <v>10</v>
      </c>
      <c r="E280" s="1">
        <v>9.6</v>
      </c>
      <c r="F280" s="2">
        <f t="shared" si="24"/>
        <v>7.4</v>
      </c>
      <c r="G280" s="1">
        <f>Dynamisk!$C$14</f>
        <v>27.397260273972602</v>
      </c>
      <c r="H280" s="1">
        <f t="shared" si="25"/>
        <v>1.1415525114155252</v>
      </c>
      <c r="I280" s="2">
        <f>Dynamisk!$C$15</f>
        <v>34.246575342465754</v>
      </c>
      <c r="J280" s="2">
        <f>F280/$F$4*Dynamisk!$C$16</f>
        <v>89.16390016755885</v>
      </c>
      <c r="K280" s="2">
        <f t="shared" si="26"/>
        <v>3.7151625069816188</v>
      </c>
      <c r="L280" s="2">
        <f>F280/$F$4*Dynamisk!$C$17</f>
        <v>111.45487520944856</v>
      </c>
      <c r="M280" s="2">
        <f>(F280/$F$4)*Dynamisk!$C$16+G280</f>
        <v>116.56116044153146</v>
      </c>
      <c r="N280" s="2">
        <f>Dynamisk!$C$20/365</f>
        <v>34.246575342465754</v>
      </c>
      <c r="O280" s="2">
        <f t="shared" si="27"/>
        <v>1.4269406392694064</v>
      </c>
      <c r="P280" s="2">
        <f>(F280/$F$4)*Dynamisk!$C$16+G280</f>
        <v>116.56116044153146</v>
      </c>
      <c r="Q280" s="2">
        <f t="shared" si="28"/>
        <v>150.8077357839972</v>
      </c>
      <c r="R280" s="17" t="e">
        <f>IF(P280&lt;=Dynamisk!$F$51,Data_kronologisk!P280,#N/A)</f>
        <v>#N/A</v>
      </c>
      <c r="S280" s="22">
        <f>IF(AND(P280&gt;=Dynamisk!$F$51,P280&lt;=Dynamisk!$F$50),P280,#N/A)</f>
        <v>116.56116044153146</v>
      </c>
      <c r="T280" s="22" t="e">
        <f>IF(AND(P280&gt;=Dynamisk!$F$50,P280&lt;=Dynamisk!$F$49),P280,#N/A)</f>
        <v>#N/A</v>
      </c>
      <c r="U280" s="23" t="e">
        <f>IF(P280&gt;=Dynamisk!$F$49,P280,#N/A)</f>
        <v>#N/A</v>
      </c>
      <c r="V280" s="17">
        <f>IF(Q280&gt;=Dynamisk!$F$41,Dynamisk!$F$41,Q280)</f>
        <v>74.703333321584452</v>
      </c>
      <c r="W280" s="22">
        <f>(IF(AND(Q280&gt;=Dynamisk!$F$41,Q280&lt;=Dynamisk!$F$40),Q280,(IF(Q280&gt;Dynamisk!$F$40,Dynamisk!$F$40,#N/A))))-V280</f>
        <v>76.10440246241275</v>
      </c>
      <c r="X280" s="22" t="e">
        <f>(IF(AND(Q280&gt;=Dynamisk!$F$40,Q280&lt;=Dynamisk!$F$39),Q280,(IF(Q280&gt;Dynamisk!$F$39,Dynamisk!$F$39,#N/A))))-W280-V280</f>
        <v>#N/A</v>
      </c>
      <c r="Y280" s="23" t="e">
        <f>(IF(AND(Q280&gt;=Dynamisk!$F$39,Q280&lt;=Dynamisk!$F$38),Q280,(IF(Q280&gt;Dynamisk!$F$38,Dynamisk!$F$38,#N/A))))-W280-V280-X280</f>
        <v>#N/A</v>
      </c>
      <c r="Z280" t="e">
        <f>IF(OR(Data_sæsontarif!D280=Dynamisk!$E$76,Data_sæsontarif!D280=Dynamisk!$E$77,Data_sæsontarif!D280=Dynamisk!$E$78,Data_sæsontarif!D280=Dynamisk!$E$79),Data_sæsontarif!M280,#N/A)</f>
        <v>#N/A</v>
      </c>
      <c r="AA280">
        <f>IF(OR(Data_sæsontarif!D280=Dynamisk!$E$72,Data_sæsontarif!D280=Dynamisk!$E$73,Data_sæsontarif!D280=Dynamisk!$E$74,Data_sæsontarif!D280=Dynamisk!$E$75),Data_sæsontarif!M280,#N/A)</f>
        <v>116.56116044153146</v>
      </c>
      <c r="AB280" t="e">
        <f>IF(OR(Data_sæsontarif!D280=Dynamisk!$E$68,Data_sæsontarif!D280=Dynamisk!$E$69,Data_sæsontarif!D280=Dynamisk!$E$70,Data_sæsontarif!D280=Dynamisk!$E$71),Data_sæsontarif!M280,#N/A)</f>
        <v>#N/A</v>
      </c>
    </row>
    <row r="281" spans="1:28" x14ac:dyDescent="0.15">
      <c r="A281">
        <v>275</v>
      </c>
      <c r="B281">
        <v>275</v>
      </c>
      <c r="C281" t="s">
        <v>330</v>
      </c>
      <c r="D281" t="str">
        <f t="shared" si="29"/>
        <v>10</v>
      </c>
      <c r="E281" s="1">
        <v>10.875</v>
      </c>
      <c r="F281" s="2">
        <f t="shared" si="24"/>
        <v>6.125</v>
      </c>
      <c r="G281" s="1">
        <f>Dynamisk!$C$14</f>
        <v>27.397260273972602</v>
      </c>
      <c r="H281" s="1">
        <f t="shared" si="25"/>
        <v>1.1415525114155252</v>
      </c>
      <c r="I281" s="2">
        <f>Dynamisk!$C$15</f>
        <v>34.246575342465754</v>
      </c>
      <c r="J281" s="2">
        <f>F281/$F$4*Dynamisk!$C$16</f>
        <v>73.801201152202424</v>
      </c>
      <c r="K281" s="2">
        <f t="shared" si="26"/>
        <v>3.0750500480084342</v>
      </c>
      <c r="L281" s="2">
        <f>F281/$F$4*Dynamisk!$C$17</f>
        <v>92.251501440253023</v>
      </c>
      <c r="M281" s="2">
        <f>(F281/$F$4)*Dynamisk!$C$16+G281</f>
        <v>101.19846142617503</v>
      </c>
      <c r="N281" s="2">
        <f>Dynamisk!$C$20/365</f>
        <v>34.246575342465754</v>
      </c>
      <c r="O281" s="2">
        <f t="shared" si="27"/>
        <v>1.4269406392694064</v>
      </c>
      <c r="P281" s="2">
        <f>(F281/$F$4)*Dynamisk!$C$16+G281</f>
        <v>101.19846142617503</v>
      </c>
      <c r="Q281" s="2">
        <f t="shared" si="28"/>
        <v>135.44503676864079</v>
      </c>
      <c r="R281" s="17" t="e">
        <f>IF(P281&lt;=Dynamisk!$F$51,Data_kronologisk!P281,#N/A)</f>
        <v>#N/A</v>
      </c>
      <c r="S281" s="22">
        <f>IF(AND(P281&gt;=Dynamisk!$F$51,P281&lt;=Dynamisk!$F$50),P281,#N/A)</f>
        <v>101.19846142617503</v>
      </c>
      <c r="T281" s="22" t="e">
        <f>IF(AND(P281&gt;=Dynamisk!$F$50,P281&lt;=Dynamisk!$F$49),P281,#N/A)</f>
        <v>#N/A</v>
      </c>
      <c r="U281" s="23" t="e">
        <f>IF(P281&gt;=Dynamisk!$F$49,P281,#N/A)</f>
        <v>#N/A</v>
      </c>
      <c r="V281" s="17">
        <f>IF(Q281&gt;=Dynamisk!$F$41,Dynamisk!$F$41,Q281)</f>
        <v>74.703333321584452</v>
      </c>
      <c r="W281" s="22">
        <f>(IF(AND(Q281&gt;=Dynamisk!$F$41,Q281&lt;=Dynamisk!$F$40),Q281,(IF(Q281&gt;Dynamisk!$F$40,Dynamisk!$F$40,#N/A))))-V281</f>
        <v>60.741703447056338</v>
      </c>
      <c r="X281" s="22" t="e">
        <f>(IF(AND(Q281&gt;=Dynamisk!$F$40,Q281&lt;=Dynamisk!$F$39),Q281,(IF(Q281&gt;Dynamisk!$F$39,Dynamisk!$F$39,#N/A))))-W281-V281</f>
        <v>#N/A</v>
      </c>
      <c r="Y281" s="23" t="e">
        <f>(IF(AND(Q281&gt;=Dynamisk!$F$39,Q281&lt;=Dynamisk!$F$38),Q281,(IF(Q281&gt;Dynamisk!$F$38,Dynamisk!$F$38,#N/A))))-W281-V281-X281</f>
        <v>#N/A</v>
      </c>
      <c r="Z281" t="e">
        <f>IF(OR(Data_sæsontarif!D281=Dynamisk!$E$76,Data_sæsontarif!D281=Dynamisk!$E$77,Data_sæsontarif!D281=Dynamisk!$E$78,Data_sæsontarif!D281=Dynamisk!$E$79),Data_sæsontarif!M281,#N/A)</f>
        <v>#N/A</v>
      </c>
      <c r="AA281">
        <f>IF(OR(Data_sæsontarif!D281=Dynamisk!$E$72,Data_sæsontarif!D281=Dynamisk!$E$73,Data_sæsontarif!D281=Dynamisk!$E$74,Data_sæsontarif!D281=Dynamisk!$E$75),Data_sæsontarif!M281,#N/A)</f>
        <v>101.19846142617503</v>
      </c>
      <c r="AB281" t="e">
        <f>IF(OR(Data_sæsontarif!D281=Dynamisk!$E$68,Data_sæsontarif!D281=Dynamisk!$E$69,Data_sæsontarif!D281=Dynamisk!$E$70,Data_sæsontarif!D281=Dynamisk!$E$71),Data_sæsontarif!M281,#N/A)</f>
        <v>#N/A</v>
      </c>
    </row>
    <row r="282" spans="1:28" x14ac:dyDescent="0.15">
      <c r="A282">
        <v>276</v>
      </c>
      <c r="B282">
        <v>276</v>
      </c>
      <c r="C282" t="s">
        <v>331</v>
      </c>
      <c r="D282" t="str">
        <f t="shared" si="29"/>
        <v>10</v>
      </c>
      <c r="E282" s="1">
        <v>10.566666666666665</v>
      </c>
      <c r="F282" s="2">
        <f t="shared" si="24"/>
        <v>6.4333333333333353</v>
      </c>
      <c r="G282" s="1">
        <f>Dynamisk!$C$14</f>
        <v>27.397260273972602</v>
      </c>
      <c r="H282" s="1">
        <f t="shared" si="25"/>
        <v>1.1415525114155252</v>
      </c>
      <c r="I282" s="2">
        <f>Dynamisk!$C$15</f>
        <v>34.246575342465754</v>
      </c>
      <c r="J282" s="2">
        <f>F282/$F$4*Dynamisk!$C$16</f>
        <v>77.516363659184066</v>
      </c>
      <c r="K282" s="2">
        <f t="shared" si="26"/>
        <v>3.2298484857993359</v>
      </c>
      <c r="L282" s="2">
        <f>F282/$F$4*Dynamisk!$C$17</f>
        <v>96.895454573980075</v>
      </c>
      <c r="M282" s="2">
        <f>(F282/$F$4)*Dynamisk!$C$16+G282</f>
        <v>104.91362393315667</v>
      </c>
      <c r="N282" s="2">
        <f>Dynamisk!$C$20/365</f>
        <v>34.246575342465754</v>
      </c>
      <c r="O282" s="2">
        <f t="shared" si="27"/>
        <v>1.4269406392694064</v>
      </c>
      <c r="P282" s="2">
        <f>(F282/$F$4)*Dynamisk!$C$16+G282</f>
        <v>104.91362393315667</v>
      </c>
      <c r="Q282" s="2">
        <f t="shared" si="28"/>
        <v>139.16019927562243</v>
      </c>
      <c r="R282" s="17" t="e">
        <f>IF(P282&lt;=Dynamisk!$F$51,Data_kronologisk!P282,#N/A)</f>
        <v>#N/A</v>
      </c>
      <c r="S282" s="22">
        <f>IF(AND(P282&gt;=Dynamisk!$F$51,P282&lt;=Dynamisk!$F$50),P282,#N/A)</f>
        <v>104.91362393315667</v>
      </c>
      <c r="T282" s="22" t="e">
        <f>IF(AND(P282&gt;=Dynamisk!$F$50,P282&lt;=Dynamisk!$F$49),P282,#N/A)</f>
        <v>#N/A</v>
      </c>
      <c r="U282" s="23" t="e">
        <f>IF(P282&gt;=Dynamisk!$F$49,P282,#N/A)</f>
        <v>#N/A</v>
      </c>
      <c r="V282" s="17">
        <f>IF(Q282&gt;=Dynamisk!$F$41,Dynamisk!$F$41,Q282)</f>
        <v>74.703333321584452</v>
      </c>
      <c r="W282" s="22">
        <f>(IF(AND(Q282&gt;=Dynamisk!$F$41,Q282&lt;=Dynamisk!$F$40),Q282,(IF(Q282&gt;Dynamisk!$F$40,Dynamisk!$F$40,#N/A))))-V282</f>
        <v>64.45686595403798</v>
      </c>
      <c r="X282" s="22" t="e">
        <f>(IF(AND(Q282&gt;=Dynamisk!$F$40,Q282&lt;=Dynamisk!$F$39),Q282,(IF(Q282&gt;Dynamisk!$F$39,Dynamisk!$F$39,#N/A))))-W282-V282</f>
        <v>#N/A</v>
      </c>
      <c r="Y282" s="23" t="e">
        <f>(IF(AND(Q282&gt;=Dynamisk!$F$39,Q282&lt;=Dynamisk!$F$38),Q282,(IF(Q282&gt;Dynamisk!$F$38,Dynamisk!$F$38,#N/A))))-W282-V282-X282</f>
        <v>#N/A</v>
      </c>
      <c r="Z282" t="e">
        <f>IF(OR(Data_sæsontarif!D282=Dynamisk!$E$76,Data_sæsontarif!D282=Dynamisk!$E$77,Data_sæsontarif!D282=Dynamisk!$E$78,Data_sæsontarif!D282=Dynamisk!$E$79),Data_sæsontarif!M282,#N/A)</f>
        <v>#N/A</v>
      </c>
      <c r="AA282">
        <f>IF(OR(Data_sæsontarif!D282=Dynamisk!$E$72,Data_sæsontarif!D282=Dynamisk!$E$73,Data_sæsontarif!D282=Dynamisk!$E$74,Data_sæsontarif!D282=Dynamisk!$E$75),Data_sæsontarif!M282,#N/A)</f>
        <v>104.91362393315667</v>
      </c>
      <c r="AB282" t="e">
        <f>IF(OR(Data_sæsontarif!D282=Dynamisk!$E$68,Data_sæsontarif!D282=Dynamisk!$E$69,Data_sæsontarif!D282=Dynamisk!$E$70,Data_sæsontarif!D282=Dynamisk!$E$71),Data_sæsontarif!M282,#N/A)</f>
        <v>#N/A</v>
      </c>
    </row>
    <row r="283" spans="1:28" x14ac:dyDescent="0.15">
      <c r="A283">
        <v>277</v>
      </c>
      <c r="B283">
        <v>277</v>
      </c>
      <c r="C283" t="s">
        <v>332</v>
      </c>
      <c r="D283" t="str">
        <f t="shared" si="29"/>
        <v>10</v>
      </c>
      <c r="E283" s="1">
        <v>9.7041666666666675</v>
      </c>
      <c r="F283" s="2">
        <f t="shared" si="24"/>
        <v>7.2958333333333325</v>
      </c>
      <c r="G283" s="1">
        <f>Dynamisk!$C$14</f>
        <v>27.397260273972602</v>
      </c>
      <c r="H283" s="1">
        <f t="shared" si="25"/>
        <v>1.1415525114155252</v>
      </c>
      <c r="I283" s="2">
        <f>Dynamisk!$C$15</f>
        <v>34.246575342465754</v>
      </c>
      <c r="J283" s="2">
        <f>F283/$F$4*Dynamisk!$C$16</f>
        <v>87.908777698983954</v>
      </c>
      <c r="K283" s="2">
        <f t="shared" si="26"/>
        <v>3.6628657374576647</v>
      </c>
      <c r="L283" s="2">
        <f>F283/$F$4*Dynamisk!$C$17</f>
        <v>109.88597212372994</v>
      </c>
      <c r="M283" s="2">
        <f>(F283/$F$4)*Dynamisk!$C$16+G283</f>
        <v>115.30603797295656</v>
      </c>
      <c r="N283" s="2">
        <f>Dynamisk!$C$20/365</f>
        <v>34.246575342465754</v>
      </c>
      <c r="O283" s="2">
        <f t="shared" si="27"/>
        <v>1.4269406392694064</v>
      </c>
      <c r="P283" s="2">
        <f>(F283/$F$4)*Dynamisk!$C$16+G283</f>
        <v>115.30603797295656</v>
      </c>
      <c r="Q283" s="2">
        <f t="shared" si="28"/>
        <v>149.55261331542232</v>
      </c>
      <c r="R283" s="17" t="e">
        <f>IF(P283&lt;=Dynamisk!$F$51,Data_kronologisk!P283,#N/A)</f>
        <v>#N/A</v>
      </c>
      <c r="S283" s="22">
        <f>IF(AND(P283&gt;=Dynamisk!$F$51,P283&lt;=Dynamisk!$F$50),P283,#N/A)</f>
        <v>115.30603797295656</v>
      </c>
      <c r="T283" s="22" t="e">
        <f>IF(AND(P283&gt;=Dynamisk!$F$50,P283&lt;=Dynamisk!$F$49),P283,#N/A)</f>
        <v>#N/A</v>
      </c>
      <c r="U283" s="23" t="e">
        <f>IF(P283&gt;=Dynamisk!$F$49,P283,#N/A)</f>
        <v>#N/A</v>
      </c>
      <c r="V283" s="17">
        <f>IF(Q283&gt;=Dynamisk!$F$41,Dynamisk!$F$41,Q283)</f>
        <v>74.703333321584452</v>
      </c>
      <c r="W283" s="22">
        <f>(IF(AND(Q283&gt;=Dynamisk!$F$41,Q283&lt;=Dynamisk!$F$40),Q283,(IF(Q283&gt;Dynamisk!$F$40,Dynamisk!$F$40,#N/A))))-V283</f>
        <v>74.849279993837868</v>
      </c>
      <c r="X283" s="22" t="e">
        <f>(IF(AND(Q283&gt;=Dynamisk!$F$40,Q283&lt;=Dynamisk!$F$39),Q283,(IF(Q283&gt;Dynamisk!$F$39,Dynamisk!$F$39,#N/A))))-W283-V283</f>
        <v>#N/A</v>
      </c>
      <c r="Y283" s="23" t="e">
        <f>(IF(AND(Q283&gt;=Dynamisk!$F$39,Q283&lt;=Dynamisk!$F$38),Q283,(IF(Q283&gt;Dynamisk!$F$38,Dynamisk!$F$38,#N/A))))-W283-V283-X283</f>
        <v>#N/A</v>
      </c>
      <c r="Z283" t="e">
        <f>IF(OR(Data_sæsontarif!D283=Dynamisk!$E$76,Data_sæsontarif!D283=Dynamisk!$E$77,Data_sæsontarif!D283=Dynamisk!$E$78,Data_sæsontarif!D283=Dynamisk!$E$79),Data_sæsontarif!M283,#N/A)</f>
        <v>#N/A</v>
      </c>
      <c r="AA283">
        <f>IF(OR(Data_sæsontarif!D283=Dynamisk!$E$72,Data_sæsontarif!D283=Dynamisk!$E$73,Data_sæsontarif!D283=Dynamisk!$E$74,Data_sæsontarif!D283=Dynamisk!$E$75),Data_sæsontarif!M283,#N/A)</f>
        <v>115.30603797295656</v>
      </c>
      <c r="AB283" t="e">
        <f>IF(OR(Data_sæsontarif!D283=Dynamisk!$E$68,Data_sæsontarif!D283=Dynamisk!$E$69,Data_sæsontarif!D283=Dynamisk!$E$70,Data_sæsontarif!D283=Dynamisk!$E$71),Data_sæsontarif!M283,#N/A)</f>
        <v>#N/A</v>
      </c>
    </row>
    <row r="284" spans="1:28" x14ac:dyDescent="0.15">
      <c r="A284">
        <v>278</v>
      </c>
      <c r="B284">
        <v>278</v>
      </c>
      <c r="C284" t="s">
        <v>333</v>
      </c>
      <c r="D284" t="str">
        <f t="shared" si="29"/>
        <v>10</v>
      </c>
      <c r="E284" s="1">
        <v>9.3166666666666664</v>
      </c>
      <c r="F284" s="2">
        <f t="shared" si="24"/>
        <v>7.6833333333333336</v>
      </c>
      <c r="G284" s="1">
        <f>Dynamisk!$C$14</f>
        <v>27.397260273972602</v>
      </c>
      <c r="H284" s="1">
        <f t="shared" si="25"/>
        <v>1.1415525114155252</v>
      </c>
      <c r="I284" s="2">
        <f>Dynamisk!$C$15</f>
        <v>34.246575342465754</v>
      </c>
      <c r="J284" s="2">
        <f>F284/$F$4*Dynamisk!$C$16</f>
        <v>92.577833282082494</v>
      </c>
      <c r="K284" s="2">
        <f t="shared" si="26"/>
        <v>3.8574097200867707</v>
      </c>
      <c r="L284" s="2">
        <f>F284/$F$4*Dynamisk!$C$17</f>
        <v>115.72229160260311</v>
      </c>
      <c r="M284" s="2">
        <f>(F284/$F$4)*Dynamisk!$C$16+G284</f>
        <v>119.9750935560551</v>
      </c>
      <c r="N284" s="2">
        <f>Dynamisk!$C$20/365</f>
        <v>34.246575342465754</v>
      </c>
      <c r="O284" s="2">
        <f t="shared" si="27"/>
        <v>1.4269406392694064</v>
      </c>
      <c r="P284" s="2">
        <f>(F284/$F$4)*Dynamisk!$C$16+G284</f>
        <v>119.9750935560551</v>
      </c>
      <c r="Q284" s="2">
        <f t="shared" si="28"/>
        <v>154.22166889852085</v>
      </c>
      <c r="R284" s="17" t="e">
        <f>IF(P284&lt;=Dynamisk!$F$51,Data_kronologisk!P284,#N/A)</f>
        <v>#N/A</v>
      </c>
      <c r="S284" s="22">
        <f>IF(AND(P284&gt;=Dynamisk!$F$51,P284&lt;=Dynamisk!$F$50),P284,#N/A)</f>
        <v>119.9750935560551</v>
      </c>
      <c r="T284" s="22" t="e">
        <f>IF(AND(P284&gt;=Dynamisk!$F$50,P284&lt;=Dynamisk!$F$49),P284,#N/A)</f>
        <v>#N/A</v>
      </c>
      <c r="U284" s="23" t="e">
        <f>IF(P284&gt;=Dynamisk!$F$49,P284,#N/A)</f>
        <v>#N/A</v>
      </c>
      <c r="V284" s="17">
        <f>IF(Q284&gt;=Dynamisk!$F$41,Dynamisk!$F$41,Q284)</f>
        <v>74.703333321584452</v>
      </c>
      <c r="W284" s="22">
        <f>(IF(AND(Q284&gt;=Dynamisk!$F$41,Q284&lt;=Dynamisk!$F$40),Q284,(IF(Q284&gt;Dynamisk!$F$40,Dynamisk!$F$40,#N/A))))-V284</f>
        <v>79.518335576936394</v>
      </c>
      <c r="X284" s="22" t="e">
        <f>(IF(AND(Q284&gt;=Dynamisk!$F$40,Q284&lt;=Dynamisk!$F$39),Q284,(IF(Q284&gt;Dynamisk!$F$39,Dynamisk!$F$39,#N/A))))-W284-V284</f>
        <v>#N/A</v>
      </c>
      <c r="Y284" s="23" t="e">
        <f>(IF(AND(Q284&gt;=Dynamisk!$F$39,Q284&lt;=Dynamisk!$F$38),Q284,(IF(Q284&gt;Dynamisk!$F$38,Dynamisk!$F$38,#N/A))))-W284-V284-X284</f>
        <v>#N/A</v>
      </c>
      <c r="Z284" t="e">
        <f>IF(OR(Data_sæsontarif!D284=Dynamisk!$E$76,Data_sæsontarif!D284=Dynamisk!$E$77,Data_sæsontarif!D284=Dynamisk!$E$78,Data_sæsontarif!D284=Dynamisk!$E$79),Data_sæsontarif!M284,#N/A)</f>
        <v>#N/A</v>
      </c>
      <c r="AA284">
        <f>IF(OR(Data_sæsontarif!D284=Dynamisk!$E$72,Data_sæsontarif!D284=Dynamisk!$E$73,Data_sæsontarif!D284=Dynamisk!$E$74,Data_sæsontarif!D284=Dynamisk!$E$75),Data_sæsontarif!M284,#N/A)</f>
        <v>119.9750935560551</v>
      </c>
      <c r="AB284" t="e">
        <f>IF(OR(Data_sæsontarif!D284=Dynamisk!$E$68,Data_sæsontarif!D284=Dynamisk!$E$69,Data_sæsontarif!D284=Dynamisk!$E$70,Data_sæsontarif!D284=Dynamisk!$E$71),Data_sæsontarif!M284,#N/A)</f>
        <v>#N/A</v>
      </c>
    </row>
    <row r="285" spans="1:28" x14ac:dyDescent="0.15">
      <c r="A285">
        <v>279</v>
      </c>
      <c r="B285">
        <v>279</v>
      </c>
      <c r="C285" t="s">
        <v>334</v>
      </c>
      <c r="D285" t="str">
        <f t="shared" si="29"/>
        <v>10</v>
      </c>
      <c r="E285" s="1">
        <v>8.9166666666666679</v>
      </c>
      <c r="F285" s="2">
        <f t="shared" si="24"/>
        <v>8.0833333333333321</v>
      </c>
      <c r="G285" s="1">
        <f>Dynamisk!$C$14</f>
        <v>27.397260273972602</v>
      </c>
      <c r="H285" s="1">
        <f t="shared" si="25"/>
        <v>1.1415525114155252</v>
      </c>
      <c r="I285" s="2">
        <f>Dynamisk!$C$15</f>
        <v>34.246575342465754</v>
      </c>
      <c r="J285" s="2">
        <f>F285/$F$4*Dynamisk!$C$16</f>
        <v>97.397503561409991</v>
      </c>
      <c r="K285" s="2">
        <f t="shared" si="26"/>
        <v>4.0582293150587496</v>
      </c>
      <c r="L285" s="2">
        <f>F285/$F$4*Dynamisk!$C$17</f>
        <v>121.74687945176248</v>
      </c>
      <c r="M285" s="2">
        <f>(F285/$F$4)*Dynamisk!$C$16+G285</f>
        <v>124.7947638353826</v>
      </c>
      <c r="N285" s="2">
        <f>Dynamisk!$C$20/365</f>
        <v>34.246575342465754</v>
      </c>
      <c r="O285" s="2">
        <f t="shared" si="27"/>
        <v>1.4269406392694064</v>
      </c>
      <c r="P285" s="2">
        <f>(F285/$F$4)*Dynamisk!$C$16+G285</f>
        <v>124.7947638353826</v>
      </c>
      <c r="Q285" s="2">
        <f t="shared" si="28"/>
        <v>159.04133917784833</v>
      </c>
      <c r="R285" s="17" t="e">
        <f>IF(P285&lt;=Dynamisk!$F$51,Data_kronologisk!P285,#N/A)</f>
        <v>#N/A</v>
      </c>
      <c r="S285" s="22">
        <f>IF(AND(P285&gt;=Dynamisk!$F$51,P285&lt;=Dynamisk!$F$50),P285,#N/A)</f>
        <v>124.7947638353826</v>
      </c>
      <c r="T285" s="22" t="e">
        <f>IF(AND(P285&gt;=Dynamisk!$F$50,P285&lt;=Dynamisk!$F$49),P285,#N/A)</f>
        <v>#N/A</v>
      </c>
      <c r="U285" s="23" t="e">
        <f>IF(P285&gt;=Dynamisk!$F$49,P285,#N/A)</f>
        <v>#N/A</v>
      </c>
      <c r="V285" s="17">
        <f>IF(Q285&gt;=Dynamisk!$F$41,Dynamisk!$F$41,Q285)</f>
        <v>74.703333321584452</v>
      </c>
      <c r="W285" s="22">
        <f>(IF(AND(Q285&gt;=Dynamisk!$F$41,Q285&lt;=Dynamisk!$F$40),Q285,(IF(Q285&gt;Dynamisk!$F$40,Dynamisk!$F$40,#N/A))))-V285</f>
        <v>84.338005856263877</v>
      </c>
      <c r="X285" s="22" t="e">
        <f>(IF(AND(Q285&gt;=Dynamisk!$F$40,Q285&lt;=Dynamisk!$F$39),Q285,(IF(Q285&gt;Dynamisk!$F$39,Dynamisk!$F$39,#N/A))))-W285-V285</f>
        <v>#N/A</v>
      </c>
      <c r="Y285" s="23" t="e">
        <f>(IF(AND(Q285&gt;=Dynamisk!$F$39,Q285&lt;=Dynamisk!$F$38),Q285,(IF(Q285&gt;Dynamisk!$F$38,Dynamisk!$F$38,#N/A))))-W285-V285-X285</f>
        <v>#N/A</v>
      </c>
      <c r="Z285" t="e">
        <f>IF(OR(Data_sæsontarif!D285=Dynamisk!$E$76,Data_sæsontarif!D285=Dynamisk!$E$77,Data_sæsontarif!D285=Dynamisk!$E$78,Data_sæsontarif!D285=Dynamisk!$E$79),Data_sæsontarif!M285,#N/A)</f>
        <v>#N/A</v>
      </c>
      <c r="AA285">
        <f>IF(OR(Data_sæsontarif!D285=Dynamisk!$E$72,Data_sæsontarif!D285=Dynamisk!$E$73,Data_sæsontarif!D285=Dynamisk!$E$74,Data_sæsontarif!D285=Dynamisk!$E$75),Data_sæsontarif!M285,#N/A)</f>
        <v>124.7947638353826</v>
      </c>
      <c r="AB285" t="e">
        <f>IF(OR(Data_sæsontarif!D285=Dynamisk!$E$68,Data_sæsontarif!D285=Dynamisk!$E$69,Data_sæsontarif!D285=Dynamisk!$E$70,Data_sæsontarif!D285=Dynamisk!$E$71),Data_sæsontarif!M285,#N/A)</f>
        <v>#N/A</v>
      </c>
    </row>
    <row r="286" spans="1:28" x14ac:dyDescent="0.15">
      <c r="A286">
        <v>280</v>
      </c>
      <c r="B286">
        <v>280</v>
      </c>
      <c r="C286" t="s">
        <v>335</v>
      </c>
      <c r="D286" t="str">
        <f t="shared" si="29"/>
        <v>10</v>
      </c>
      <c r="E286" s="1">
        <v>8.9874999999999989</v>
      </c>
      <c r="F286" s="2">
        <f t="shared" si="24"/>
        <v>8.0125000000000011</v>
      </c>
      <c r="G286" s="1">
        <f>Dynamisk!$C$14</f>
        <v>27.397260273972602</v>
      </c>
      <c r="H286" s="1">
        <f t="shared" si="25"/>
        <v>1.1415525114155252</v>
      </c>
      <c r="I286" s="2">
        <f>Dynamisk!$C$15</f>
        <v>34.246575342465754</v>
      </c>
      <c r="J286" s="2">
        <f>F286/$F$4*Dynamisk!$C$16</f>
        <v>96.544020282779087</v>
      </c>
      <c r="K286" s="2">
        <f t="shared" si="26"/>
        <v>4.022667511782462</v>
      </c>
      <c r="L286" s="2">
        <f>F286/$F$4*Dynamisk!$C$17</f>
        <v>120.68002535347387</v>
      </c>
      <c r="M286" s="2">
        <f>(F286/$F$4)*Dynamisk!$C$16+G286</f>
        <v>123.94128055675169</v>
      </c>
      <c r="N286" s="2">
        <f>Dynamisk!$C$20/365</f>
        <v>34.246575342465754</v>
      </c>
      <c r="O286" s="2">
        <f t="shared" si="27"/>
        <v>1.4269406392694064</v>
      </c>
      <c r="P286" s="2">
        <f>(F286/$F$4)*Dynamisk!$C$16+G286</f>
        <v>123.94128055675169</v>
      </c>
      <c r="Q286" s="2">
        <f t="shared" si="28"/>
        <v>158.18785589921742</v>
      </c>
      <c r="R286" s="17" t="e">
        <f>IF(P286&lt;=Dynamisk!$F$51,Data_kronologisk!P286,#N/A)</f>
        <v>#N/A</v>
      </c>
      <c r="S286" s="22">
        <f>IF(AND(P286&gt;=Dynamisk!$F$51,P286&lt;=Dynamisk!$F$50),P286,#N/A)</f>
        <v>123.94128055675169</v>
      </c>
      <c r="T286" s="22" t="e">
        <f>IF(AND(P286&gt;=Dynamisk!$F$50,P286&lt;=Dynamisk!$F$49),P286,#N/A)</f>
        <v>#N/A</v>
      </c>
      <c r="U286" s="23" t="e">
        <f>IF(P286&gt;=Dynamisk!$F$49,P286,#N/A)</f>
        <v>#N/A</v>
      </c>
      <c r="V286" s="17">
        <f>IF(Q286&gt;=Dynamisk!$F$41,Dynamisk!$F$41,Q286)</f>
        <v>74.703333321584452</v>
      </c>
      <c r="W286" s="22">
        <f>(IF(AND(Q286&gt;=Dynamisk!$F$41,Q286&lt;=Dynamisk!$F$40),Q286,(IF(Q286&gt;Dynamisk!$F$40,Dynamisk!$F$40,#N/A))))-V286</f>
        <v>83.484522577632973</v>
      </c>
      <c r="X286" s="22" t="e">
        <f>(IF(AND(Q286&gt;=Dynamisk!$F$40,Q286&lt;=Dynamisk!$F$39),Q286,(IF(Q286&gt;Dynamisk!$F$39,Dynamisk!$F$39,#N/A))))-W286-V286</f>
        <v>#N/A</v>
      </c>
      <c r="Y286" s="23" t="e">
        <f>(IF(AND(Q286&gt;=Dynamisk!$F$39,Q286&lt;=Dynamisk!$F$38),Q286,(IF(Q286&gt;Dynamisk!$F$38,Dynamisk!$F$38,#N/A))))-W286-V286-X286</f>
        <v>#N/A</v>
      </c>
      <c r="Z286" t="e">
        <f>IF(OR(Data_sæsontarif!D286=Dynamisk!$E$76,Data_sæsontarif!D286=Dynamisk!$E$77,Data_sæsontarif!D286=Dynamisk!$E$78,Data_sæsontarif!D286=Dynamisk!$E$79),Data_sæsontarif!M286,#N/A)</f>
        <v>#N/A</v>
      </c>
      <c r="AA286">
        <f>IF(OR(Data_sæsontarif!D286=Dynamisk!$E$72,Data_sæsontarif!D286=Dynamisk!$E$73,Data_sæsontarif!D286=Dynamisk!$E$74,Data_sæsontarif!D286=Dynamisk!$E$75),Data_sæsontarif!M286,#N/A)</f>
        <v>123.94128055675169</v>
      </c>
      <c r="AB286" t="e">
        <f>IF(OR(Data_sæsontarif!D286=Dynamisk!$E$68,Data_sæsontarif!D286=Dynamisk!$E$69,Data_sæsontarif!D286=Dynamisk!$E$70,Data_sæsontarif!D286=Dynamisk!$E$71),Data_sæsontarif!M286,#N/A)</f>
        <v>#N/A</v>
      </c>
    </row>
    <row r="287" spans="1:28" x14ac:dyDescent="0.15">
      <c r="A287">
        <v>281</v>
      </c>
      <c r="B287">
        <v>281</v>
      </c>
      <c r="C287" t="s">
        <v>336</v>
      </c>
      <c r="D287" t="str">
        <f t="shared" si="29"/>
        <v>10</v>
      </c>
      <c r="E287" s="1">
        <v>12.395833333333334</v>
      </c>
      <c r="F287" s="2">
        <f t="shared" si="24"/>
        <v>4.6041666666666661</v>
      </c>
      <c r="G287" s="1">
        <f>Dynamisk!$C$14</f>
        <v>27.397260273972602</v>
      </c>
      <c r="H287" s="1">
        <f t="shared" si="25"/>
        <v>1.1415525114155252</v>
      </c>
      <c r="I287" s="2">
        <f>Dynamisk!$C$15</f>
        <v>34.246575342465754</v>
      </c>
      <c r="J287" s="2">
        <f>F287/$F$4*Dynamisk!$C$16</f>
        <v>55.476413111009293</v>
      </c>
      <c r="K287" s="2">
        <f t="shared" si="26"/>
        <v>2.3115172129587207</v>
      </c>
      <c r="L287" s="2">
        <f>F287/$F$4*Dynamisk!$C$17</f>
        <v>69.345516388761624</v>
      </c>
      <c r="M287" s="2">
        <f>(F287/$F$4)*Dynamisk!$C$16+G287</f>
        <v>82.873673384981899</v>
      </c>
      <c r="N287" s="2">
        <f>Dynamisk!$C$20/365</f>
        <v>34.246575342465754</v>
      </c>
      <c r="O287" s="2">
        <f t="shared" si="27"/>
        <v>1.4269406392694064</v>
      </c>
      <c r="P287" s="2">
        <f>(F287/$F$4)*Dynamisk!$C$16+G287</f>
        <v>82.873673384981899</v>
      </c>
      <c r="Q287" s="2">
        <f t="shared" si="28"/>
        <v>117.12024872744766</v>
      </c>
      <c r="R287" s="17" t="e">
        <f>IF(P287&lt;=Dynamisk!$F$51,Data_kronologisk!P287,#N/A)</f>
        <v>#N/A</v>
      </c>
      <c r="S287" s="22">
        <f>IF(AND(P287&gt;=Dynamisk!$F$51,P287&lt;=Dynamisk!$F$50),P287,#N/A)</f>
        <v>82.873673384981899</v>
      </c>
      <c r="T287" s="22" t="e">
        <f>IF(AND(P287&gt;=Dynamisk!$F$50,P287&lt;=Dynamisk!$F$49),P287,#N/A)</f>
        <v>#N/A</v>
      </c>
      <c r="U287" s="23" t="e">
        <f>IF(P287&gt;=Dynamisk!$F$49,P287,#N/A)</f>
        <v>#N/A</v>
      </c>
      <c r="V287" s="17">
        <f>IF(Q287&gt;=Dynamisk!$F$41,Dynamisk!$F$41,Q287)</f>
        <v>74.703333321584452</v>
      </c>
      <c r="W287" s="22">
        <f>(IF(AND(Q287&gt;=Dynamisk!$F$41,Q287&lt;=Dynamisk!$F$40),Q287,(IF(Q287&gt;Dynamisk!$F$40,Dynamisk!$F$40,#N/A))))-V287</f>
        <v>42.416915405863207</v>
      </c>
      <c r="X287" s="22" t="e">
        <f>(IF(AND(Q287&gt;=Dynamisk!$F$40,Q287&lt;=Dynamisk!$F$39),Q287,(IF(Q287&gt;Dynamisk!$F$39,Dynamisk!$F$39,#N/A))))-W287-V287</f>
        <v>#N/A</v>
      </c>
      <c r="Y287" s="23" t="e">
        <f>(IF(AND(Q287&gt;=Dynamisk!$F$39,Q287&lt;=Dynamisk!$F$38),Q287,(IF(Q287&gt;Dynamisk!$F$38,Dynamisk!$F$38,#N/A))))-W287-V287-X287</f>
        <v>#N/A</v>
      </c>
      <c r="Z287" t="e">
        <f>IF(OR(Data_sæsontarif!D287=Dynamisk!$E$76,Data_sæsontarif!D287=Dynamisk!$E$77,Data_sæsontarif!D287=Dynamisk!$E$78,Data_sæsontarif!D287=Dynamisk!$E$79),Data_sæsontarif!M287,#N/A)</f>
        <v>#N/A</v>
      </c>
      <c r="AA287">
        <f>IF(OR(Data_sæsontarif!D287=Dynamisk!$E$72,Data_sæsontarif!D287=Dynamisk!$E$73,Data_sæsontarif!D287=Dynamisk!$E$74,Data_sæsontarif!D287=Dynamisk!$E$75),Data_sæsontarif!M287,#N/A)</f>
        <v>82.873673384981899</v>
      </c>
      <c r="AB287" t="e">
        <f>IF(OR(Data_sæsontarif!D287=Dynamisk!$E$68,Data_sæsontarif!D287=Dynamisk!$E$69,Data_sæsontarif!D287=Dynamisk!$E$70,Data_sæsontarif!D287=Dynamisk!$E$71),Data_sæsontarif!M287,#N/A)</f>
        <v>#N/A</v>
      </c>
    </row>
    <row r="288" spans="1:28" x14ac:dyDescent="0.15">
      <c r="A288">
        <v>282</v>
      </c>
      <c r="B288">
        <v>282</v>
      </c>
      <c r="C288" t="s">
        <v>337</v>
      </c>
      <c r="D288" t="str">
        <f t="shared" si="29"/>
        <v>10</v>
      </c>
      <c r="E288" s="1">
        <v>12.075000000000003</v>
      </c>
      <c r="F288" s="2">
        <f t="shared" si="24"/>
        <v>4.9249999999999972</v>
      </c>
      <c r="G288" s="1">
        <f>Dynamisk!$C$14</f>
        <v>27.397260273972602</v>
      </c>
      <c r="H288" s="1">
        <f t="shared" si="25"/>
        <v>1.1415525114155252</v>
      </c>
      <c r="I288" s="2">
        <f>Dynamisk!$C$15</f>
        <v>34.246575342465754</v>
      </c>
      <c r="J288" s="2">
        <f>F288/$F$4*Dynamisk!$C$16</f>
        <v>59.34219031421987</v>
      </c>
      <c r="K288" s="2">
        <f t="shared" si="26"/>
        <v>2.4725912630924944</v>
      </c>
      <c r="L288" s="2">
        <f>F288/$F$4*Dynamisk!$C$17</f>
        <v>74.177737892774829</v>
      </c>
      <c r="M288" s="2">
        <f>(F288/$F$4)*Dynamisk!$C$16+G288</f>
        <v>86.739450588192469</v>
      </c>
      <c r="N288" s="2">
        <f>Dynamisk!$C$20/365</f>
        <v>34.246575342465754</v>
      </c>
      <c r="O288" s="2">
        <f t="shared" si="27"/>
        <v>1.4269406392694064</v>
      </c>
      <c r="P288" s="2">
        <f>(F288/$F$4)*Dynamisk!$C$16+G288</f>
        <v>86.739450588192469</v>
      </c>
      <c r="Q288" s="2">
        <f t="shared" si="28"/>
        <v>120.98602593065823</v>
      </c>
      <c r="R288" s="17" t="e">
        <f>IF(P288&lt;=Dynamisk!$F$51,Data_kronologisk!P288,#N/A)</f>
        <v>#N/A</v>
      </c>
      <c r="S288" s="22">
        <f>IF(AND(P288&gt;=Dynamisk!$F$51,P288&lt;=Dynamisk!$F$50),P288,#N/A)</f>
        <v>86.739450588192469</v>
      </c>
      <c r="T288" s="22" t="e">
        <f>IF(AND(P288&gt;=Dynamisk!$F$50,P288&lt;=Dynamisk!$F$49),P288,#N/A)</f>
        <v>#N/A</v>
      </c>
      <c r="U288" s="23" t="e">
        <f>IF(P288&gt;=Dynamisk!$F$49,P288,#N/A)</f>
        <v>#N/A</v>
      </c>
      <c r="V288" s="17">
        <f>IF(Q288&gt;=Dynamisk!$F$41,Dynamisk!$F$41,Q288)</f>
        <v>74.703333321584452</v>
      </c>
      <c r="W288" s="22">
        <f>(IF(AND(Q288&gt;=Dynamisk!$F$41,Q288&lt;=Dynamisk!$F$40),Q288,(IF(Q288&gt;Dynamisk!$F$40,Dynamisk!$F$40,#N/A))))-V288</f>
        <v>46.282692609073777</v>
      </c>
      <c r="X288" s="22" t="e">
        <f>(IF(AND(Q288&gt;=Dynamisk!$F$40,Q288&lt;=Dynamisk!$F$39),Q288,(IF(Q288&gt;Dynamisk!$F$39,Dynamisk!$F$39,#N/A))))-W288-V288</f>
        <v>#N/A</v>
      </c>
      <c r="Y288" s="23" t="e">
        <f>(IF(AND(Q288&gt;=Dynamisk!$F$39,Q288&lt;=Dynamisk!$F$38),Q288,(IF(Q288&gt;Dynamisk!$F$38,Dynamisk!$F$38,#N/A))))-W288-V288-X288</f>
        <v>#N/A</v>
      </c>
      <c r="Z288" t="e">
        <f>IF(OR(Data_sæsontarif!D288=Dynamisk!$E$76,Data_sæsontarif!D288=Dynamisk!$E$77,Data_sæsontarif!D288=Dynamisk!$E$78,Data_sæsontarif!D288=Dynamisk!$E$79),Data_sæsontarif!M288,#N/A)</f>
        <v>#N/A</v>
      </c>
      <c r="AA288">
        <f>IF(OR(Data_sæsontarif!D288=Dynamisk!$E$72,Data_sæsontarif!D288=Dynamisk!$E$73,Data_sæsontarif!D288=Dynamisk!$E$74,Data_sæsontarif!D288=Dynamisk!$E$75),Data_sæsontarif!M288,#N/A)</f>
        <v>86.739450588192469</v>
      </c>
      <c r="AB288" t="e">
        <f>IF(OR(Data_sæsontarif!D288=Dynamisk!$E$68,Data_sæsontarif!D288=Dynamisk!$E$69,Data_sæsontarif!D288=Dynamisk!$E$70,Data_sæsontarif!D288=Dynamisk!$E$71),Data_sæsontarif!M288,#N/A)</f>
        <v>#N/A</v>
      </c>
    </row>
    <row r="289" spans="1:28" x14ac:dyDescent="0.15">
      <c r="A289">
        <v>283</v>
      </c>
      <c r="B289">
        <v>283</v>
      </c>
      <c r="C289" t="s">
        <v>338</v>
      </c>
      <c r="D289" t="str">
        <f t="shared" si="29"/>
        <v>10</v>
      </c>
      <c r="E289" s="1">
        <v>12.245833333333335</v>
      </c>
      <c r="F289" s="2">
        <f t="shared" si="24"/>
        <v>4.7541666666666647</v>
      </c>
      <c r="G289" s="1">
        <f>Dynamisk!$C$14</f>
        <v>27.397260273972602</v>
      </c>
      <c r="H289" s="1">
        <f t="shared" si="25"/>
        <v>1.1415525114155252</v>
      </c>
      <c r="I289" s="2">
        <f>Dynamisk!$C$15</f>
        <v>34.246575342465754</v>
      </c>
      <c r="J289" s="2">
        <f>F289/$F$4*Dynamisk!$C$16</f>
        <v>57.283789465757096</v>
      </c>
      <c r="K289" s="2">
        <f t="shared" si="26"/>
        <v>2.3868245610732122</v>
      </c>
      <c r="L289" s="2">
        <f>F289/$F$4*Dynamisk!$C$17</f>
        <v>71.604736832196366</v>
      </c>
      <c r="M289" s="2">
        <f>(F289/$F$4)*Dynamisk!$C$16+G289</f>
        <v>84.681049739729701</v>
      </c>
      <c r="N289" s="2">
        <f>Dynamisk!$C$20/365</f>
        <v>34.246575342465754</v>
      </c>
      <c r="O289" s="2">
        <f t="shared" si="27"/>
        <v>1.4269406392694064</v>
      </c>
      <c r="P289" s="2">
        <f>(F289/$F$4)*Dynamisk!$C$16+G289</f>
        <v>84.681049739729701</v>
      </c>
      <c r="Q289" s="2">
        <f t="shared" si="28"/>
        <v>118.92762508219545</v>
      </c>
      <c r="R289" s="17" t="e">
        <f>IF(P289&lt;=Dynamisk!$F$51,Data_kronologisk!P289,#N/A)</f>
        <v>#N/A</v>
      </c>
      <c r="S289" s="22">
        <f>IF(AND(P289&gt;=Dynamisk!$F$51,P289&lt;=Dynamisk!$F$50),P289,#N/A)</f>
        <v>84.681049739729701</v>
      </c>
      <c r="T289" s="22" t="e">
        <f>IF(AND(P289&gt;=Dynamisk!$F$50,P289&lt;=Dynamisk!$F$49),P289,#N/A)</f>
        <v>#N/A</v>
      </c>
      <c r="U289" s="23" t="e">
        <f>IF(P289&gt;=Dynamisk!$F$49,P289,#N/A)</f>
        <v>#N/A</v>
      </c>
      <c r="V289" s="17">
        <f>IF(Q289&gt;=Dynamisk!$F$41,Dynamisk!$F$41,Q289)</f>
        <v>74.703333321584452</v>
      </c>
      <c r="W289" s="22">
        <f>(IF(AND(Q289&gt;=Dynamisk!$F$41,Q289&lt;=Dynamisk!$F$40),Q289,(IF(Q289&gt;Dynamisk!$F$40,Dynamisk!$F$40,#N/A))))-V289</f>
        <v>44.224291760610996</v>
      </c>
      <c r="X289" s="22" t="e">
        <f>(IF(AND(Q289&gt;=Dynamisk!$F$40,Q289&lt;=Dynamisk!$F$39),Q289,(IF(Q289&gt;Dynamisk!$F$39,Dynamisk!$F$39,#N/A))))-W289-V289</f>
        <v>#N/A</v>
      </c>
      <c r="Y289" s="23" t="e">
        <f>(IF(AND(Q289&gt;=Dynamisk!$F$39,Q289&lt;=Dynamisk!$F$38),Q289,(IF(Q289&gt;Dynamisk!$F$38,Dynamisk!$F$38,#N/A))))-W289-V289-X289</f>
        <v>#N/A</v>
      </c>
      <c r="Z289" t="e">
        <f>IF(OR(Data_sæsontarif!D289=Dynamisk!$E$76,Data_sæsontarif!D289=Dynamisk!$E$77,Data_sæsontarif!D289=Dynamisk!$E$78,Data_sæsontarif!D289=Dynamisk!$E$79),Data_sæsontarif!M289,#N/A)</f>
        <v>#N/A</v>
      </c>
      <c r="AA289">
        <f>IF(OR(Data_sæsontarif!D289=Dynamisk!$E$72,Data_sæsontarif!D289=Dynamisk!$E$73,Data_sæsontarif!D289=Dynamisk!$E$74,Data_sæsontarif!D289=Dynamisk!$E$75),Data_sæsontarif!M289,#N/A)</f>
        <v>84.681049739729701</v>
      </c>
      <c r="AB289" t="e">
        <f>IF(OR(Data_sæsontarif!D289=Dynamisk!$E$68,Data_sæsontarif!D289=Dynamisk!$E$69,Data_sæsontarif!D289=Dynamisk!$E$70,Data_sæsontarif!D289=Dynamisk!$E$71),Data_sæsontarif!M289,#N/A)</f>
        <v>#N/A</v>
      </c>
    </row>
    <row r="290" spans="1:28" x14ac:dyDescent="0.15">
      <c r="A290">
        <v>284</v>
      </c>
      <c r="B290">
        <v>284</v>
      </c>
      <c r="C290" t="s">
        <v>339</v>
      </c>
      <c r="D290" t="str">
        <f t="shared" si="29"/>
        <v>10</v>
      </c>
      <c r="E290" s="1">
        <v>13.362500000000004</v>
      </c>
      <c r="F290" s="2">
        <f t="shared" si="24"/>
        <v>3.6374999999999957</v>
      </c>
      <c r="G290" s="1">
        <f>Dynamisk!$C$14</f>
        <v>27.397260273972602</v>
      </c>
      <c r="H290" s="1">
        <f t="shared" si="25"/>
        <v>1.1415525114155252</v>
      </c>
      <c r="I290" s="2">
        <f>Dynamisk!$C$15</f>
        <v>34.246575342465754</v>
      </c>
      <c r="J290" s="2">
        <f>F290/$F$4*Dynamisk!$C$16</f>
        <v>43.828876602634452</v>
      </c>
      <c r="K290" s="2">
        <f t="shared" si="26"/>
        <v>1.8262031917764354</v>
      </c>
      <c r="L290" s="2">
        <f>F290/$F$4*Dynamisk!$C$17</f>
        <v>54.786095753293061</v>
      </c>
      <c r="M290" s="2">
        <f>(F290/$F$4)*Dynamisk!$C$16+G290</f>
        <v>71.226136876607058</v>
      </c>
      <c r="N290" s="2">
        <f>Dynamisk!$C$20/365</f>
        <v>34.246575342465754</v>
      </c>
      <c r="O290" s="2">
        <f t="shared" si="27"/>
        <v>1.4269406392694064</v>
      </c>
      <c r="P290" s="2">
        <f>(F290/$F$4)*Dynamisk!$C$16+G290</f>
        <v>71.226136876607058</v>
      </c>
      <c r="Q290" s="2">
        <f t="shared" si="28"/>
        <v>105.4727122190728</v>
      </c>
      <c r="R290" s="17" t="e">
        <f>IF(P290&lt;=Dynamisk!$F$51,Data_kronologisk!P290,#N/A)</f>
        <v>#N/A</v>
      </c>
      <c r="S290" s="22">
        <f>IF(AND(P290&gt;=Dynamisk!$F$51,P290&lt;=Dynamisk!$F$50),P290,#N/A)</f>
        <v>71.226136876607058</v>
      </c>
      <c r="T290" s="22" t="e">
        <f>IF(AND(P290&gt;=Dynamisk!$F$50,P290&lt;=Dynamisk!$F$49),P290,#N/A)</f>
        <v>#N/A</v>
      </c>
      <c r="U290" s="23" t="e">
        <f>IF(P290&gt;=Dynamisk!$F$49,P290,#N/A)</f>
        <v>#N/A</v>
      </c>
      <c r="V290" s="17">
        <f>IF(Q290&gt;=Dynamisk!$F$41,Dynamisk!$F$41,Q290)</f>
        <v>74.703333321584452</v>
      </c>
      <c r="W290" s="22">
        <f>(IF(AND(Q290&gt;=Dynamisk!$F$41,Q290&lt;=Dynamisk!$F$40),Q290,(IF(Q290&gt;Dynamisk!$F$40,Dynamisk!$F$40,#N/A))))-V290</f>
        <v>30.769378897488352</v>
      </c>
      <c r="X290" s="22" t="e">
        <f>(IF(AND(Q290&gt;=Dynamisk!$F$40,Q290&lt;=Dynamisk!$F$39),Q290,(IF(Q290&gt;Dynamisk!$F$39,Dynamisk!$F$39,#N/A))))-W290-V290</f>
        <v>#N/A</v>
      </c>
      <c r="Y290" s="23" t="e">
        <f>(IF(AND(Q290&gt;=Dynamisk!$F$39,Q290&lt;=Dynamisk!$F$38),Q290,(IF(Q290&gt;Dynamisk!$F$38,Dynamisk!$F$38,#N/A))))-W290-V290-X290</f>
        <v>#N/A</v>
      </c>
      <c r="Z290" t="e">
        <f>IF(OR(Data_sæsontarif!D290=Dynamisk!$E$76,Data_sæsontarif!D290=Dynamisk!$E$77,Data_sæsontarif!D290=Dynamisk!$E$78,Data_sæsontarif!D290=Dynamisk!$E$79),Data_sæsontarif!M290,#N/A)</f>
        <v>#N/A</v>
      </c>
      <c r="AA290">
        <f>IF(OR(Data_sæsontarif!D290=Dynamisk!$E$72,Data_sæsontarif!D290=Dynamisk!$E$73,Data_sæsontarif!D290=Dynamisk!$E$74,Data_sæsontarif!D290=Dynamisk!$E$75),Data_sæsontarif!M290,#N/A)</f>
        <v>71.226136876607058</v>
      </c>
      <c r="AB290" t="e">
        <f>IF(OR(Data_sæsontarif!D290=Dynamisk!$E$68,Data_sæsontarif!D290=Dynamisk!$E$69,Data_sæsontarif!D290=Dynamisk!$E$70,Data_sæsontarif!D290=Dynamisk!$E$71),Data_sæsontarif!M290,#N/A)</f>
        <v>#N/A</v>
      </c>
    </row>
    <row r="291" spans="1:28" x14ac:dyDescent="0.15">
      <c r="A291">
        <v>285</v>
      </c>
      <c r="B291">
        <v>285</v>
      </c>
      <c r="C291" t="s">
        <v>340</v>
      </c>
      <c r="D291" t="str">
        <f t="shared" si="29"/>
        <v>10</v>
      </c>
      <c r="E291" s="1">
        <v>12.495833333333335</v>
      </c>
      <c r="F291" s="2">
        <f t="shared" si="24"/>
        <v>4.5041666666666647</v>
      </c>
      <c r="G291" s="1">
        <f>Dynamisk!$C$14</f>
        <v>27.397260273972602</v>
      </c>
      <c r="H291" s="1">
        <f t="shared" si="25"/>
        <v>1.1415525114155252</v>
      </c>
      <c r="I291" s="2">
        <f>Dynamisk!$C$15</f>
        <v>34.246575342465754</v>
      </c>
      <c r="J291" s="2">
        <f>F291/$F$4*Dynamisk!$C$16</f>
        <v>54.271495541177401</v>
      </c>
      <c r="K291" s="2">
        <f t="shared" si="26"/>
        <v>2.2613123142157252</v>
      </c>
      <c r="L291" s="2">
        <f>F291/$F$4*Dynamisk!$C$17</f>
        <v>67.839369426471762</v>
      </c>
      <c r="M291" s="2">
        <f>(F291/$F$4)*Dynamisk!$C$16+G291</f>
        <v>81.668755815150007</v>
      </c>
      <c r="N291" s="2">
        <f>Dynamisk!$C$20/365</f>
        <v>34.246575342465754</v>
      </c>
      <c r="O291" s="2">
        <f t="shared" si="27"/>
        <v>1.4269406392694064</v>
      </c>
      <c r="P291" s="2">
        <f>(F291/$F$4)*Dynamisk!$C$16+G291</f>
        <v>81.668755815150007</v>
      </c>
      <c r="Q291" s="2">
        <f t="shared" si="28"/>
        <v>115.91533115761577</v>
      </c>
      <c r="R291" s="17" t="e">
        <f>IF(P291&lt;=Dynamisk!$F$51,Data_kronologisk!P291,#N/A)</f>
        <v>#N/A</v>
      </c>
      <c r="S291" s="22">
        <f>IF(AND(P291&gt;=Dynamisk!$F$51,P291&lt;=Dynamisk!$F$50),P291,#N/A)</f>
        <v>81.668755815150007</v>
      </c>
      <c r="T291" s="22" t="e">
        <f>IF(AND(P291&gt;=Dynamisk!$F$50,P291&lt;=Dynamisk!$F$49),P291,#N/A)</f>
        <v>#N/A</v>
      </c>
      <c r="U291" s="23" t="e">
        <f>IF(P291&gt;=Dynamisk!$F$49,P291,#N/A)</f>
        <v>#N/A</v>
      </c>
      <c r="V291" s="17">
        <f>IF(Q291&gt;=Dynamisk!$F$41,Dynamisk!$F$41,Q291)</f>
        <v>74.703333321584452</v>
      </c>
      <c r="W291" s="22">
        <f>(IF(AND(Q291&gt;=Dynamisk!$F$41,Q291&lt;=Dynamisk!$F$40),Q291,(IF(Q291&gt;Dynamisk!$F$40,Dynamisk!$F$40,#N/A))))-V291</f>
        <v>41.211997836031316</v>
      </c>
      <c r="X291" s="22" t="e">
        <f>(IF(AND(Q291&gt;=Dynamisk!$F$40,Q291&lt;=Dynamisk!$F$39),Q291,(IF(Q291&gt;Dynamisk!$F$39,Dynamisk!$F$39,#N/A))))-W291-V291</f>
        <v>#N/A</v>
      </c>
      <c r="Y291" s="23" t="e">
        <f>(IF(AND(Q291&gt;=Dynamisk!$F$39,Q291&lt;=Dynamisk!$F$38),Q291,(IF(Q291&gt;Dynamisk!$F$38,Dynamisk!$F$38,#N/A))))-W291-V291-X291</f>
        <v>#N/A</v>
      </c>
      <c r="Z291" t="e">
        <f>IF(OR(Data_sæsontarif!D291=Dynamisk!$E$76,Data_sæsontarif!D291=Dynamisk!$E$77,Data_sæsontarif!D291=Dynamisk!$E$78,Data_sæsontarif!D291=Dynamisk!$E$79),Data_sæsontarif!M291,#N/A)</f>
        <v>#N/A</v>
      </c>
      <c r="AA291">
        <f>IF(OR(Data_sæsontarif!D291=Dynamisk!$E$72,Data_sæsontarif!D291=Dynamisk!$E$73,Data_sæsontarif!D291=Dynamisk!$E$74,Data_sæsontarif!D291=Dynamisk!$E$75),Data_sæsontarif!M291,#N/A)</f>
        <v>81.668755815150007</v>
      </c>
      <c r="AB291" t="e">
        <f>IF(OR(Data_sæsontarif!D291=Dynamisk!$E$68,Data_sæsontarif!D291=Dynamisk!$E$69,Data_sæsontarif!D291=Dynamisk!$E$70,Data_sæsontarif!D291=Dynamisk!$E$71),Data_sæsontarif!M291,#N/A)</f>
        <v>#N/A</v>
      </c>
    </row>
    <row r="292" spans="1:28" x14ac:dyDescent="0.15">
      <c r="A292">
        <v>286</v>
      </c>
      <c r="B292">
        <v>286</v>
      </c>
      <c r="C292" t="s">
        <v>341</v>
      </c>
      <c r="D292" t="str">
        <f t="shared" si="29"/>
        <v>10</v>
      </c>
      <c r="E292" s="1">
        <v>13.574999999999996</v>
      </c>
      <c r="F292" s="2">
        <f t="shared" si="24"/>
        <v>3.4250000000000043</v>
      </c>
      <c r="G292" s="1">
        <f>Dynamisk!$C$14</f>
        <v>27.397260273972602</v>
      </c>
      <c r="H292" s="1">
        <f t="shared" si="25"/>
        <v>1.1415525114155252</v>
      </c>
      <c r="I292" s="2">
        <f>Dynamisk!$C$15</f>
        <v>34.246575342465754</v>
      </c>
      <c r="J292" s="2">
        <f>F292/$F$4*Dynamisk!$C$16</f>
        <v>41.268426766741811</v>
      </c>
      <c r="K292" s="2">
        <f t="shared" si="26"/>
        <v>1.7195177819475755</v>
      </c>
      <c r="L292" s="2">
        <f>F292/$F$4*Dynamisk!$C$17</f>
        <v>51.585533458427271</v>
      </c>
      <c r="M292" s="2">
        <f>(F292/$F$4)*Dynamisk!$C$16+G292</f>
        <v>68.665687040714417</v>
      </c>
      <c r="N292" s="2">
        <f>Dynamisk!$C$20/365</f>
        <v>34.246575342465754</v>
      </c>
      <c r="O292" s="2">
        <f t="shared" si="27"/>
        <v>1.4269406392694064</v>
      </c>
      <c r="P292" s="2">
        <f>(F292/$F$4)*Dynamisk!$C$16+G292</f>
        <v>68.665687040714417</v>
      </c>
      <c r="Q292" s="2">
        <f t="shared" si="28"/>
        <v>102.91226238318018</v>
      </c>
      <c r="R292" s="17" t="e">
        <f>IF(P292&lt;=Dynamisk!$F$51,Data_kronologisk!P292,#N/A)</f>
        <v>#N/A</v>
      </c>
      <c r="S292" s="22">
        <f>IF(AND(P292&gt;=Dynamisk!$F$51,P292&lt;=Dynamisk!$F$50),P292,#N/A)</f>
        <v>68.665687040714417</v>
      </c>
      <c r="T292" s="22" t="e">
        <f>IF(AND(P292&gt;=Dynamisk!$F$50,P292&lt;=Dynamisk!$F$49),P292,#N/A)</f>
        <v>#N/A</v>
      </c>
      <c r="U292" s="23" t="e">
        <f>IF(P292&gt;=Dynamisk!$F$49,P292,#N/A)</f>
        <v>#N/A</v>
      </c>
      <c r="V292" s="17">
        <f>IF(Q292&gt;=Dynamisk!$F$41,Dynamisk!$F$41,Q292)</f>
        <v>74.703333321584452</v>
      </c>
      <c r="W292" s="22">
        <f>(IF(AND(Q292&gt;=Dynamisk!$F$41,Q292&lt;=Dynamisk!$F$40),Q292,(IF(Q292&gt;Dynamisk!$F$40,Dynamisk!$F$40,#N/A))))-V292</f>
        <v>28.208929061595725</v>
      </c>
      <c r="X292" s="22" t="e">
        <f>(IF(AND(Q292&gt;=Dynamisk!$F$40,Q292&lt;=Dynamisk!$F$39),Q292,(IF(Q292&gt;Dynamisk!$F$39,Dynamisk!$F$39,#N/A))))-W292-V292</f>
        <v>#N/A</v>
      </c>
      <c r="Y292" s="23" t="e">
        <f>(IF(AND(Q292&gt;=Dynamisk!$F$39,Q292&lt;=Dynamisk!$F$38),Q292,(IF(Q292&gt;Dynamisk!$F$38,Dynamisk!$F$38,#N/A))))-W292-V292-X292</f>
        <v>#N/A</v>
      </c>
      <c r="Z292" t="e">
        <f>IF(OR(Data_sæsontarif!D292=Dynamisk!$E$76,Data_sæsontarif!D292=Dynamisk!$E$77,Data_sæsontarif!D292=Dynamisk!$E$78,Data_sæsontarif!D292=Dynamisk!$E$79),Data_sæsontarif!M292,#N/A)</f>
        <v>#N/A</v>
      </c>
      <c r="AA292">
        <f>IF(OR(Data_sæsontarif!D292=Dynamisk!$E$72,Data_sæsontarif!D292=Dynamisk!$E$73,Data_sæsontarif!D292=Dynamisk!$E$74,Data_sæsontarif!D292=Dynamisk!$E$75),Data_sæsontarif!M292,#N/A)</f>
        <v>68.665687040714417</v>
      </c>
      <c r="AB292" t="e">
        <f>IF(OR(Data_sæsontarif!D292=Dynamisk!$E$68,Data_sæsontarif!D292=Dynamisk!$E$69,Data_sæsontarif!D292=Dynamisk!$E$70,Data_sæsontarif!D292=Dynamisk!$E$71),Data_sæsontarif!M292,#N/A)</f>
        <v>#N/A</v>
      </c>
    </row>
    <row r="293" spans="1:28" x14ac:dyDescent="0.15">
      <c r="A293">
        <v>287</v>
      </c>
      <c r="B293">
        <v>287</v>
      </c>
      <c r="C293" t="s">
        <v>342</v>
      </c>
      <c r="D293" t="str">
        <f t="shared" si="29"/>
        <v>10</v>
      </c>
      <c r="E293" s="1">
        <v>11.833333333333334</v>
      </c>
      <c r="F293" s="2">
        <f t="shared" si="24"/>
        <v>5.1666666666666661</v>
      </c>
      <c r="G293" s="1">
        <f>Dynamisk!$C$14</f>
        <v>27.397260273972602</v>
      </c>
      <c r="H293" s="1">
        <f t="shared" si="25"/>
        <v>1.1415525114155252</v>
      </c>
      <c r="I293" s="2">
        <f>Dynamisk!$C$15</f>
        <v>34.246575342465754</v>
      </c>
      <c r="J293" s="2">
        <f>F293/$F$4*Dynamisk!$C$16</f>
        <v>62.254074441313598</v>
      </c>
      <c r="K293" s="2">
        <f t="shared" si="26"/>
        <v>2.5939197683880666</v>
      </c>
      <c r="L293" s="2">
        <f>F293/$F$4*Dynamisk!$C$17</f>
        <v>77.817593051641992</v>
      </c>
      <c r="M293" s="2">
        <f>(F293/$F$4)*Dynamisk!$C$16+G293</f>
        <v>89.651334715286197</v>
      </c>
      <c r="N293" s="2">
        <f>Dynamisk!$C$20/365</f>
        <v>34.246575342465754</v>
      </c>
      <c r="O293" s="2">
        <f t="shared" si="27"/>
        <v>1.4269406392694064</v>
      </c>
      <c r="P293" s="2">
        <f>(F293/$F$4)*Dynamisk!$C$16+G293</f>
        <v>89.651334715286197</v>
      </c>
      <c r="Q293" s="2">
        <f t="shared" si="28"/>
        <v>123.89791005775194</v>
      </c>
      <c r="R293" s="17" t="e">
        <f>IF(P293&lt;=Dynamisk!$F$51,Data_kronologisk!P293,#N/A)</f>
        <v>#N/A</v>
      </c>
      <c r="S293" s="22">
        <f>IF(AND(P293&gt;=Dynamisk!$F$51,P293&lt;=Dynamisk!$F$50),P293,#N/A)</f>
        <v>89.651334715286197</v>
      </c>
      <c r="T293" s="22" t="e">
        <f>IF(AND(P293&gt;=Dynamisk!$F$50,P293&lt;=Dynamisk!$F$49),P293,#N/A)</f>
        <v>#N/A</v>
      </c>
      <c r="U293" s="23" t="e">
        <f>IF(P293&gt;=Dynamisk!$F$49,P293,#N/A)</f>
        <v>#N/A</v>
      </c>
      <c r="V293" s="17">
        <f>IF(Q293&gt;=Dynamisk!$F$41,Dynamisk!$F$41,Q293)</f>
        <v>74.703333321584452</v>
      </c>
      <c r="W293" s="22">
        <f>(IF(AND(Q293&gt;=Dynamisk!$F$41,Q293&lt;=Dynamisk!$F$40),Q293,(IF(Q293&gt;Dynamisk!$F$40,Dynamisk!$F$40,#N/A))))-V293</f>
        <v>49.194576736167491</v>
      </c>
      <c r="X293" s="22" t="e">
        <f>(IF(AND(Q293&gt;=Dynamisk!$F$40,Q293&lt;=Dynamisk!$F$39),Q293,(IF(Q293&gt;Dynamisk!$F$39,Dynamisk!$F$39,#N/A))))-W293-V293</f>
        <v>#N/A</v>
      </c>
      <c r="Y293" s="23" t="e">
        <f>(IF(AND(Q293&gt;=Dynamisk!$F$39,Q293&lt;=Dynamisk!$F$38),Q293,(IF(Q293&gt;Dynamisk!$F$38,Dynamisk!$F$38,#N/A))))-W293-V293-X293</f>
        <v>#N/A</v>
      </c>
      <c r="Z293" t="e">
        <f>IF(OR(Data_sæsontarif!D293=Dynamisk!$E$76,Data_sæsontarif!D293=Dynamisk!$E$77,Data_sæsontarif!D293=Dynamisk!$E$78,Data_sæsontarif!D293=Dynamisk!$E$79),Data_sæsontarif!M293,#N/A)</f>
        <v>#N/A</v>
      </c>
      <c r="AA293">
        <f>IF(OR(Data_sæsontarif!D293=Dynamisk!$E$72,Data_sæsontarif!D293=Dynamisk!$E$73,Data_sæsontarif!D293=Dynamisk!$E$74,Data_sæsontarif!D293=Dynamisk!$E$75),Data_sæsontarif!M293,#N/A)</f>
        <v>89.651334715286197</v>
      </c>
      <c r="AB293" t="e">
        <f>IF(OR(Data_sæsontarif!D293=Dynamisk!$E$68,Data_sæsontarif!D293=Dynamisk!$E$69,Data_sæsontarif!D293=Dynamisk!$E$70,Data_sæsontarif!D293=Dynamisk!$E$71),Data_sæsontarif!M293,#N/A)</f>
        <v>#N/A</v>
      </c>
    </row>
    <row r="294" spans="1:28" x14ac:dyDescent="0.15">
      <c r="A294">
        <v>288</v>
      </c>
      <c r="B294">
        <v>288</v>
      </c>
      <c r="C294" t="s">
        <v>343</v>
      </c>
      <c r="D294" t="str">
        <f t="shared" si="29"/>
        <v>10</v>
      </c>
      <c r="E294" s="1">
        <v>10.908333333333333</v>
      </c>
      <c r="F294" s="2">
        <f t="shared" si="24"/>
        <v>6.0916666666666668</v>
      </c>
      <c r="G294" s="1">
        <f>Dynamisk!$C$14</f>
        <v>27.397260273972602</v>
      </c>
      <c r="H294" s="1">
        <f t="shared" si="25"/>
        <v>1.1415525114155252</v>
      </c>
      <c r="I294" s="2">
        <f>Dynamisk!$C$15</f>
        <v>34.246575342465754</v>
      </c>
      <c r="J294" s="2">
        <f>F294/$F$4*Dynamisk!$C$16</f>
        <v>73.39956196225846</v>
      </c>
      <c r="K294" s="2">
        <f t="shared" si="26"/>
        <v>3.0583150817607692</v>
      </c>
      <c r="L294" s="2">
        <f>F294/$F$4*Dynamisk!$C$17</f>
        <v>91.749452452823078</v>
      </c>
      <c r="M294" s="2">
        <f>(F294/$F$4)*Dynamisk!$C$16+G294</f>
        <v>100.79682223623107</v>
      </c>
      <c r="N294" s="2">
        <f>Dynamisk!$C$20/365</f>
        <v>34.246575342465754</v>
      </c>
      <c r="O294" s="2">
        <f t="shared" si="27"/>
        <v>1.4269406392694064</v>
      </c>
      <c r="P294" s="2">
        <f>(F294/$F$4)*Dynamisk!$C$16+G294</f>
        <v>100.79682223623107</v>
      </c>
      <c r="Q294" s="2">
        <f t="shared" si="28"/>
        <v>135.04339757869681</v>
      </c>
      <c r="R294" s="17" t="e">
        <f>IF(P294&lt;=Dynamisk!$F$51,Data_kronologisk!P294,#N/A)</f>
        <v>#N/A</v>
      </c>
      <c r="S294" s="22">
        <f>IF(AND(P294&gt;=Dynamisk!$F$51,P294&lt;=Dynamisk!$F$50),P294,#N/A)</f>
        <v>100.79682223623107</v>
      </c>
      <c r="T294" s="22" t="e">
        <f>IF(AND(P294&gt;=Dynamisk!$F$50,P294&lt;=Dynamisk!$F$49),P294,#N/A)</f>
        <v>#N/A</v>
      </c>
      <c r="U294" s="23" t="e">
        <f>IF(P294&gt;=Dynamisk!$F$49,P294,#N/A)</f>
        <v>#N/A</v>
      </c>
      <c r="V294" s="17">
        <f>IF(Q294&gt;=Dynamisk!$F$41,Dynamisk!$F$41,Q294)</f>
        <v>74.703333321584452</v>
      </c>
      <c r="W294" s="22">
        <f>(IF(AND(Q294&gt;=Dynamisk!$F$41,Q294&lt;=Dynamisk!$F$40),Q294,(IF(Q294&gt;Dynamisk!$F$40,Dynamisk!$F$40,#N/A))))-V294</f>
        <v>60.34006425711236</v>
      </c>
      <c r="X294" s="22" t="e">
        <f>(IF(AND(Q294&gt;=Dynamisk!$F$40,Q294&lt;=Dynamisk!$F$39),Q294,(IF(Q294&gt;Dynamisk!$F$39,Dynamisk!$F$39,#N/A))))-W294-V294</f>
        <v>#N/A</v>
      </c>
      <c r="Y294" s="23" t="e">
        <f>(IF(AND(Q294&gt;=Dynamisk!$F$39,Q294&lt;=Dynamisk!$F$38),Q294,(IF(Q294&gt;Dynamisk!$F$38,Dynamisk!$F$38,#N/A))))-W294-V294-X294</f>
        <v>#N/A</v>
      </c>
      <c r="Z294" t="e">
        <f>IF(OR(Data_sæsontarif!D294=Dynamisk!$E$76,Data_sæsontarif!D294=Dynamisk!$E$77,Data_sæsontarif!D294=Dynamisk!$E$78,Data_sæsontarif!D294=Dynamisk!$E$79),Data_sæsontarif!M294,#N/A)</f>
        <v>#N/A</v>
      </c>
      <c r="AA294">
        <f>IF(OR(Data_sæsontarif!D294=Dynamisk!$E$72,Data_sæsontarif!D294=Dynamisk!$E$73,Data_sæsontarif!D294=Dynamisk!$E$74,Data_sæsontarif!D294=Dynamisk!$E$75),Data_sæsontarif!M294,#N/A)</f>
        <v>100.79682223623107</v>
      </c>
      <c r="AB294" t="e">
        <f>IF(OR(Data_sæsontarif!D294=Dynamisk!$E$68,Data_sæsontarif!D294=Dynamisk!$E$69,Data_sæsontarif!D294=Dynamisk!$E$70,Data_sæsontarif!D294=Dynamisk!$E$71),Data_sæsontarif!M294,#N/A)</f>
        <v>#N/A</v>
      </c>
    </row>
    <row r="295" spans="1:28" x14ac:dyDescent="0.15">
      <c r="A295">
        <v>289</v>
      </c>
      <c r="B295">
        <v>289</v>
      </c>
      <c r="C295" t="s">
        <v>344</v>
      </c>
      <c r="D295" t="str">
        <f t="shared" si="29"/>
        <v>10</v>
      </c>
      <c r="E295" s="1">
        <v>9.6833333333333353</v>
      </c>
      <c r="F295" s="2">
        <f t="shared" si="24"/>
        <v>7.3166666666666647</v>
      </c>
      <c r="G295" s="1">
        <f>Dynamisk!$C$14</f>
        <v>27.397260273972602</v>
      </c>
      <c r="H295" s="1">
        <f t="shared" si="25"/>
        <v>1.1415525114155252</v>
      </c>
      <c r="I295" s="2">
        <f>Dynamisk!$C$15</f>
        <v>34.246575342465754</v>
      </c>
      <c r="J295" s="2">
        <f>F295/$F$4*Dynamisk!$C$16</f>
        <v>88.159802192698919</v>
      </c>
      <c r="K295" s="2">
        <f t="shared" si="26"/>
        <v>3.6733250913624551</v>
      </c>
      <c r="L295" s="2">
        <f>F295/$F$4*Dynamisk!$C$17</f>
        <v>110.19975274087365</v>
      </c>
      <c r="M295" s="2">
        <f>(F295/$F$4)*Dynamisk!$C$16+G295</f>
        <v>115.55706246667152</v>
      </c>
      <c r="N295" s="2">
        <f>Dynamisk!$C$20/365</f>
        <v>34.246575342465754</v>
      </c>
      <c r="O295" s="2">
        <f t="shared" si="27"/>
        <v>1.4269406392694064</v>
      </c>
      <c r="P295" s="2">
        <f>(F295/$F$4)*Dynamisk!$C$16+G295</f>
        <v>115.55706246667152</v>
      </c>
      <c r="Q295" s="2">
        <f t="shared" si="28"/>
        <v>149.80363780913726</v>
      </c>
      <c r="R295" s="17" t="e">
        <f>IF(P295&lt;=Dynamisk!$F$51,Data_kronologisk!P295,#N/A)</f>
        <v>#N/A</v>
      </c>
      <c r="S295" s="22">
        <f>IF(AND(P295&gt;=Dynamisk!$F$51,P295&lt;=Dynamisk!$F$50),P295,#N/A)</f>
        <v>115.55706246667152</v>
      </c>
      <c r="T295" s="22" t="e">
        <f>IF(AND(P295&gt;=Dynamisk!$F$50,P295&lt;=Dynamisk!$F$49),P295,#N/A)</f>
        <v>#N/A</v>
      </c>
      <c r="U295" s="23" t="e">
        <f>IF(P295&gt;=Dynamisk!$F$49,P295,#N/A)</f>
        <v>#N/A</v>
      </c>
      <c r="V295" s="17">
        <f>IF(Q295&gt;=Dynamisk!$F$41,Dynamisk!$F$41,Q295)</f>
        <v>74.703333321584452</v>
      </c>
      <c r="W295" s="22">
        <f>(IF(AND(Q295&gt;=Dynamisk!$F$41,Q295&lt;=Dynamisk!$F$40),Q295,(IF(Q295&gt;Dynamisk!$F$40,Dynamisk!$F$40,#N/A))))-V295</f>
        <v>75.100304487552805</v>
      </c>
      <c r="X295" s="22" t="e">
        <f>(IF(AND(Q295&gt;=Dynamisk!$F$40,Q295&lt;=Dynamisk!$F$39),Q295,(IF(Q295&gt;Dynamisk!$F$39,Dynamisk!$F$39,#N/A))))-W295-V295</f>
        <v>#N/A</v>
      </c>
      <c r="Y295" s="23" t="e">
        <f>(IF(AND(Q295&gt;=Dynamisk!$F$39,Q295&lt;=Dynamisk!$F$38),Q295,(IF(Q295&gt;Dynamisk!$F$38,Dynamisk!$F$38,#N/A))))-W295-V295-X295</f>
        <v>#N/A</v>
      </c>
      <c r="Z295" t="e">
        <f>IF(OR(Data_sæsontarif!D295=Dynamisk!$E$76,Data_sæsontarif!D295=Dynamisk!$E$77,Data_sæsontarif!D295=Dynamisk!$E$78,Data_sæsontarif!D295=Dynamisk!$E$79),Data_sæsontarif!M295,#N/A)</f>
        <v>#N/A</v>
      </c>
      <c r="AA295">
        <f>IF(OR(Data_sæsontarif!D295=Dynamisk!$E$72,Data_sæsontarif!D295=Dynamisk!$E$73,Data_sæsontarif!D295=Dynamisk!$E$74,Data_sæsontarif!D295=Dynamisk!$E$75),Data_sæsontarif!M295,#N/A)</f>
        <v>115.55706246667152</v>
      </c>
      <c r="AB295" t="e">
        <f>IF(OR(Data_sæsontarif!D295=Dynamisk!$E$68,Data_sæsontarif!D295=Dynamisk!$E$69,Data_sæsontarif!D295=Dynamisk!$E$70,Data_sæsontarif!D295=Dynamisk!$E$71),Data_sæsontarif!M295,#N/A)</f>
        <v>#N/A</v>
      </c>
    </row>
    <row r="296" spans="1:28" x14ac:dyDescent="0.15">
      <c r="A296">
        <v>290</v>
      </c>
      <c r="B296">
        <v>290</v>
      </c>
      <c r="C296" t="s">
        <v>345</v>
      </c>
      <c r="D296" t="str">
        <f t="shared" si="29"/>
        <v>10</v>
      </c>
      <c r="E296" s="1">
        <v>9.0083333333333346</v>
      </c>
      <c r="F296" s="2">
        <f t="shared" si="24"/>
        <v>7.9916666666666654</v>
      </c>
      <c r="G296" s="1">
        <f>Dynamisk!$C$14</f>
        <v>27.397260273972602</v>
      </c>
      <c r="H296" s="1">
        <f t="shared" si="25"/>
        <v>1.1415525114155252</v>
      </c>
      <c r="I296" s="2">
        <f>Dynamisk!$C$15</f>
        <v>34.246575342465754</v>
      </c>
      <c r="J296" s="2">
        <f>F296/$F$4*Dynamisk!$C$16</f>
        <v>96.292995789064094</v>
      </c>
      <c r="K296" s="2">
        <f t="shared" si="26"/>
        <v>4.0122081578776703</v>
      </c>
      <c r="L296" s="2">
        <f>F296/$F$4*Dynamisk!$C$17</f>
        <v>120.36624473633012</v>
      </c>
      <c r="M296" s="2">
        <f>(F296/$F$4)*Dynamisk!$C$16+G296</f>
        <v>123.6902560630367</v>
      </c>
      <c r="N296" s="2">
        <f>Dynamisk!$C$20/365</f>
        <v>34.246575342465754</v>
      </c>
      <c r="O296" s="2">
        <f t="shared" si="27"/>
        <v>1.4269406392694064</v>
      </c>
      <c r="P296" s="2">
        <f>(F296/$F$4)*Dynamisk!$C$16+G296</f>
        <v>123.6902560630367</v>
      </c>
      <c r="Q296" s="2">
        <f t="shared" si="28"/>
        <v>157.93683140550243</v>
      </c>
      <c r="R296" s="17" t="e">
        <f>IF(P296&lt;=Dynamisk!$F$51,Data_kronologisk!P296,#N/A)</f>
        <v>#N/A</v>
      </c>
      <c r="S296" s="22">
        <f>IF(AND(P296&gt;=Dynamisk!$F$51,P296&lt;=Dynamisk!$F$50),P296,#N/A)</f>
        <v>123.6902560630367</v>
      </c>
      <c r="T296" s="22" t="e">
        <f>IF(AND(P296&gt;=Dynamisk!$F$50,P296&lt;=Dynamisk!$F$49),P296,#N/A)</f>
        <v>#N/A</v>
      </c>
      <c r="U296" s="23" t="e">
        <f>IF(P296&gt;=Dynamisk!$F$49,P296,#N/A)</f>
        <v>#N/A</v>
      </c>
      <c r="V296" s="17">
        <f>IF(Q296&gt;=Dynamisk!$F$41,Dynamisk!$F$41,Q296)</f>
        <v>74.703333321584452</v>
      </c>
      <c r="W296" s="22">
        <f>(IF(AND(Q296&gt;=Dynamisk!$F$41,Q296&lt;=Dynamisk!$F$40),Q296,(IF(Q296&gt;Dynamisk!$F$40,Dynamisk!$F$40,#N/A))))-V296</f>
        <v>83.233498083917979</v>
      </c>
      <c r="X296" s="22" t="e">
        <f>(IF(AND(Q296&gt;=Dynamisk!$F$40,Q296&lt;=Dynamisk!$F$39),Q296,(IF(Q296&gt;Dynamisk!$F$39,Dynamisk!$F$39,#N/A))))-W296-V296</f>
        <v>#N/A</v>
      </c>
      <c r="Y296" s="23" t="e">
        <f>(IF(AND(Q296&gt;=Dynamisk!$F$39,Q296&lt;=Dynamisk!$F$38),Q296,(IF(Q296&gt;Dynamisk!$F$38,Dynamisk!$F$38,#N/A))))-W296-V296-X296</f>
        <v>#N/A</v>
      </c>
      <c r="Z296" t="e">
        <f>IF(OR(Data_sæsontarif!D296=Dynamisk!$E$76,Data_sæsontarif!D296=Dynamisk!$E$77,Data_sæsontarif!D296=Dynamisk!$E$78,Data_sæsontarif!D296=Dynamisk!$E$79),Data_sæsontarif!M296,#N/A)</f>
        <v>#N/A</v>
      </c>
      <c r="AA296">
        <f>IF(OR(Data_sæsontarif!D296=Dynamisk!$E$72,Data_sæsontarif!D296=Dynamisk!$E$73,Data_sæsontarif!D296=Dynamisk!$E$74,Data_sæsontarif!D296=Dynamisk!$E$75),Data_sæsontarif!M296,#N/A)</f>
        <v>123.6902560630367</v>
      </c>
      <c r="AB296" t="e">
        <f>IF(OR(Data_sæsontarif!D296=Dynamisk!$E$68,Data_sæsontarif!D296=Dynamisk!$E$69,Data_sæsontarif!D296=Dynamisk!$E$70,Data_sæsontarif!D296=Dynamisk!$E$71),Data_sæsontarif!M296,#N/A)</f>
        <v>#N/A</v>
      </c>
    </row>
    <row r="297" spans="1:28" x14ac:dyDescent="0.15">
      <c r="A297">
        <v>291</v>
      </c>
      <c r="B297">
        <v>291</v>
      </c>
      <c r="C297" t="s">
        <v>346</v>
      </c>
      <c r="D297" t="str">
        <f t="shared" si="29"/>
        <v>10</v>
      </c>
      <c r="E297" s="1">
        <v>9.4416666666666647</v>
      </c>
      <c r="F297" s="2">
        <f t="shared" si="24"/>
        <v>7.5583333333333353</v>
      </c>
      <c r="G297" s="1">
        <f>Dynamisk!$C$14</f>
        <v>27.397260273972602</v>
      </c>
      <c r="H297" s="1">
        <f t="shared" si="25"/>
        <v>1.1415525114155252</v>
      </c>
      <c r="I297" s="2">
        <f>Dynamisk!$C$15</f>
        <v>34.246575342465754</v>
      </c>
      <c r="J297" s="2">
        <f>F297/$F$4*Dynamisk!$C$16</f>
        <v>91.071686319792661</v>
      </c>
      <c r="K297" s="2">
        <f t="shared" si="26"/>
        <v>3.7946535966580277</v>
      </c>
      <c r="L297" s="2">
        <f>F297/$F$4*Dynamisk!$C$17</f>
        <v>113.83960789974083</v>
      </c>
      <c r="M297" s="2">
        <f>(F297/$F$4)*Dynamisk!$C$16+G297</f>
        <v>118.46894659376527</v>
      </c>
      <c r="N297" s="2">
        <f>Dynamisk!$C$20/365</f>
        <v>34.246575342465754</v>
      </c>
      <c r="O297" s="2">
        <f t="shared" si="27"/>
        <v>1.4269406392694064</v>
      </c>
      <c r="P297" s="2">
        <f>(F297/$F$4)*Dynamisk!$C$16+G297</f>
        <v>118.46894659376527</v>
      </c>
      <c r="Q297" s="2">
        <f t="shared" si="28"/>
        <v>152.715521936231</v>
      </c>
      <c r="R297" s="17" t="e">
        <f>IF(P297&lt;=Dynamisk!$F$51,Data_kronologisk!P297,#N/A)</f>
        <v>#N/A</v>
      </c>
      <c r="S297" s="22">
        <f>IF(AND(P297&gt;=Dynamisk!$F$51,P297&lt;=Dynamisk!$F$50),P297,#N/A)</f>
        <v>118.46894659376527</v>
      </c>
      <c r="T297" s="22" t="e">
        <f>IF(AND(P297&gt;=Dynamisk!$F$50,P297&lt;=Dynamisk!$F$49),P297,#N/A)</f>
        <v>#N/A</v>
      </c>
      <c r="U297" s="23" t="e">
        <f>IF(P297&gt;=Dynamisk!$F$49,P297,#N/A)</f>
        <v>#N/A</v>
      </c>
      <c r="V297" s="17">
        <f>IF(Q297&gt;=Dynamisk!$F$41,Dynamisk!$F$41,Q297)</f>
        <v>74.703333321584452</v>
      </c>
      <c r="W297" s="22">
        <f>(IF(AND(Q297&gt;=Dynamisk!$F$41,Q297&lt;=Dynamisk!$F$40),Q297,(IF(Q297&gt;Dynamisk!$F$40,Dynamisk!$F$40,#N/A))))-V297</f>
        <v>78.012188614646547</v>
      </c>
      <c r="X297" s="22" t="e">
        <f>(IF(AND(Q297&gt;=Dynamisk!$F$40,Q297&lt;=Dynamisk!$F$39),Q297,(IF(Q297&gt;Dynamisk!$F$39,Dynamisk!$F$39,#N/A))))-W297-V297</f>
        <v>#N/A</v>
      </c>
      <c r="Y297" s="23" t="e">
        <f>(IF(AND(Q297&gt;=Dynamisk!$F$39,Q297&lt;=Dynamisk!$F$38),Q297,(IF(Q297&gt;Dynamisk!$F$38,Dynamisk!$F$38,#N/A))))-W297-V297-X297</f>
        <v>#N/A</v>
      </c>
      <c r="Z297" t="e">
        <f>IF(OR(Data_sæsontarif!D297=Dynamisk!$E$76,Data_sæsontarif!D297=Dynamisk!$E$77,Data_sæsontarif!D297=Dynamisk!$E$78,Data_sæsontarif!D297=Dynamisk!$E$79),Data_sæsontarif!M297,#N/A)</f>
        <v>#N/A</v>
      </c>
      <c r="AA297">
        <f>IF(OR(Data_sæsontarif!D297=Dynamisk!$E$72,Data_sæsontarif!D297=Dynamisk!$E$73,Data_sæsontarif!D297=Dynamisk!$E$74,Data_sæsontarif!D297=Dynamisk!$E$75),Data_sæsontarif!M297,#N/A)</f>
        <v>118.46894659376527</v>
      </c>
      <c r="AB297" t="e">
        <f>IF(OR(Data_sæsontarif!D297=Dynamisk!$E$68,Data_sæsontarif!D297=Dynamisk!$E$69,Data_sæsontarif!D297=Dynamisk!$E$70,Data_sæsontarif!D297=Dynamisk!$E$71),Data_sæsontarif!M297,#N/A)</f>
        <v>#N/A</v>
      </c>
    </row>
    <row r="298" spans="1:28" x14ac:dyDescent="0.15">
      <c r="A298">
        <v>292</v>
      </c>
      <c r="B298">
        <v>292</v>
      </c>
      <c r="C298" t="s">
        <v>347</v>
      </c>
      <c r="D298" t="str">
        <f t="shared" si="29"/>
        <v>10</v>
      </c>
      <c r="E298" s="1">
        <v>10.954166666666667</v>
      </c>
      <c r="F298" s="2">
        <f t="shared" si="24"/>
        <v>6.0458333333333325</v>
      </c>
      <c r="G298" s="1">
        <f>Dynamisk!$C$14</f>
        <v>27.397260273972602</v>
      </c>
      <c r="H298" s="1">
        <f t="shared" si="25"/>
        <v>1.1415525114155252</v>
      </c>
      <c r="I298" s="2">
        <f>Dynamisk!$C$15</f>
        <v>34.246575342465754</v>
      </c>
      <c r="J298" s="2">
        <f>F298/$F$4*Dynamisk!$C$16</f>
        <v>72.847308076085511</v>
      </c>
      <c r="K298" s="2">
        <f t="shared" si="26"/>
        <v>3.0353045031702295</v>
      </c>
      <c r="L298" s="2">
        <f>F298/$F$4*Dynamisk!$C$17</f>
        <v>91.059135095106882</v>
      </c>
      <c r="M298" s="2">
        <f>(F298/$F$4)*Dynamisk!$C$16+G298</f>
        <v>100.24456835005812</v>
      </c>
      <c r="N298" s="2">
        <f>Dynamisk!$C$20/365</f>
        <v>34.246575342465754</v>
      </c>
      <c r="O298" s="2">
        <f t="shared" si="27"/>
        <v>1.4269406392694064</v>
      </c>
      <c r="P298" s="2">
        <f>(F298/$F$4)*Dynamisk!$C$16+G298</f>
        <v>100.24456835005812</v>
      </c>
      <c r="Q298" s="2">
        <f t="shared" si="28"/>
        <v>134.49114369252388</v>
      </c>
      <c r="R298" s="17" t="e">
        <f>IF(P298&lt;=Dynamisk!$F$51,Data_kronologisk!P298,#N/A)</f>
        <v>#N/A</v>
      </c>
      <c r="S298" s="22">
        <f>IF(AND(P298&gt;=Dynamisk!$F$51,P298&lt;=Dynamisk!$F$50),P298,#N/A)</f>
        <v>100.24456835005812</v>
      </c>
      <c r="T298" s="22" t="e">
        <f>IF(AND(P298&gt;=Dynamisk!$F$50,P298&lt;=Dynamisk!$F$49),P298,#N/A)</f>
        <v>#N/A</v>
      </c>
      <c r="U298" s="23" t="e">
        <f>IF(P298&gt;=Dynamisk!$F$49,P298,#N/A)</f>
        <v>#N/A</v>
      </c>
      <c r="V298" s="17">
        <f>IF(Q298&gt;=Dynamisk!$F$41,Dynamisk!$F$41,Q298)</f>
        <v>74.703333321584452</v>
      </c>
      <c r="W298" s="22">
        <f>(IF(AND(Q298&gt;=Dynamisk!$F$41,Q298&lt;=Dynamisk!$F$40),Q298,(IF(Q298&gt;Dynamisk!$F$40,Dynamisk!$F$40,#N/A))))-V298</f>
        <v>59.787810370939425</v>
      </c>
      <c r="X298" s="22" t="e">
        <f>(IF(AND(Q298&gt;=Dynamisk!$F$40,Q298&lt;=Dynamisk!$F$39),Q298,(IF(Q298&gt;Dynamisk!$F$39,Dynamisk!$F$39,#N/A))))-W298-V298</f>
        <v>#N/A</v>
      </c>
      <c r="Y298" s="23" t="e">
        <f>(IF(AND(Q298&gt;=Dynamisk!$F$39,Q298&lt;=Dynamisk!$F$38),Q298,(IF(Q298&gt;Dynamisk!$F$38,Dynamisk!$F$38,#N/A))))-W298-V298-X298</f>
        <v>#N/A</v>
      </c>
      <c r="Z298" t="e">
        <f>IF(OR(Data_sæsontarif!D298=Dynamisk!$E$76,Data_sæsontarif!D298=Dynamisk!$E$77,Data_sæsontarif!D298=Dynamisk!$E$78,Data_sæsontarif!D298=Dynamisk!$E$79),Data_sæsontarif!M298,#N/A)</f>
        <v>#N/A</v>
      </c>
      <c r="AA298">
        <f>IF(OR(Data_sæsontarif!D298=Dynamisk!$E$72,Data_sæsontarif!D298=Dynamisk!$E$73,Data_sæsontarif!D298=Dynamisk!$E$74,Data_sæsontarif!D298=Dynamisk!$E$75),Data_sæsontarif!M298,#N/A)</f>
        <v>100.24456835005812</v>
      </c>
      <c r="AB298" t="e">
        <f>IF(OR(Data_sæsontarif!D298=Dynamisk!$E$68,Data_sæsontarif!D298=Dynamisk!$E$69,Data_sæsontarif!D298=Dynamisk!$E$70,Data_sæsontarif!D298=Dynamisk!$E$71),Data_sæsontarif!M298,#N/A)</f>
        <v>#N/A</v>
      </c>
    </row>
    <row r="299" spans="1:28" x14ac:dyDescent="0.15">
      <c r="A299">
        <v>293</v>
      </c>
      <c r="B299">
        <v>293</v>
      </c>
      <c r="C299" t="s">
        <v>348</v>
      </c>
      <c r="D299" t="str">
        <f t="shared" si="29"/>
        <v>10</v>
      </c>
      <c r="E299" s="1">
        <v>12.125</v>
      </c>
      <c r="F299" s="2">
        <f t="shared" si="24"/>
        <v>4.875</v>
      </c>
      <c r="G299" s="1">
        <f>Dynamisk!$C$14</f>
        <v>27.397260273972602</v>
      </c>
      <c r="H299" s="1">
        <f t="shared" si="25"/>
        <v>1.1415525114155252</v>
      </c>
      <c r="I299" s="2">
        <f>Dynamisk!$C$15</f>
        <v>34.246575342465754</v>
      </c>
      <c r="J299" s="2">
        <f>F299/$F$4*Dynamisk!$C$16</f>
        <v>58.739731529303967</v>
      </c>
      <c r="K299" s="2">
        <f t="shared" si="26"/>
        <v>2.4474888137209985</v>
      </c>
      <c r="L299" s="2">
        <f>F299/$F$4*Dynamisk!$C$17</f>
        <v>73.424664411629962</v>
      </c>
      <c r="M299" s="2">
        <f>(F299/$F$4)*Dynamisk!$C$16+G299</f>
        <v>86.136991803276572</v>
      </c>
      <c r="N299" s="2">
        <f>Dynamisk!$C$20/365</f>
        <v>34.246575342465754</v>
      </c>
      <c r="O299" s="2">
        <f t="shared" si="27"/>
        <v>1.4269406392694064</v>
      </c>
      <c r="P299" s="2">
        <f>(F299/$F$4)*Dynamisk!$C$16+G299</f>
        <v>86.136991803276572</v>
      </c>
      <c r="Q299" s="2">
        <f t="shared" si="28"/>
        <v>120.38356714574232</v>
      </c>
      <c r="R299" s="17" t="e">
        <f>IF(P299&lt;=Dynamisk!$F$51,Data_kronologisk!P299,#N/A)</f>
        <v>#N/A</v>
      </c>
      <c r="S299" s="22">
        <f>IF(AND(P299&gt;=Dynamisk!$F$51,P299&lt;=Dynamisk!$F$50),P299,#N/A)</f>
        <v>86.136991803276572</v>
      </c>
      <c r="T299" s="22" t="e">
        <f>IF(AND(P299&gt;=Dynamisk!$F$50,P299&lt;=Dynamisk!$F$49),P299,#N/A)</f>
        <v>#N/A</v>
      </c>
      <c r="U299" s="23" t="e">
        <f>IF(P299&gt;=Dynamisk!$F$49,P299,#N/A)</f>
        <v>#N/A</v>
      </c>
      <c r="V299" s="17">
        <f>IF(Q299&gt;=Dynamisk!$F$41,Dynamisk!$F$41,Q299)</f>
        <v>74.703333321584452</v>
      </c>
      <c r="W299" s="22">
        <f>(IF(AND(Q299&gt;=Dynamisk!$F$41,Q299&lt;=Dynamisk!$F$40),Q299,(IF(Q299&gt;Dynamisk!$F$40,Dynamisk!$F$40,#N/A))))-V299</f>
        <v>45.680233824157867</v>
      </c>
      <c r="X299" s="22" t="e">
        <f>(IF(AND(Q299&gt;=Dynamisk!$F$40,Q299&lt;=Dynamisk!$F$39),Q299,(IF(Q299&gt;Dynamisk!$F$39,Dynamisk!$F$39,#N/A))))-W299-V299</f>
        <v>#N/A</v>
      </c>
      <c r="Y299" s="23" t="e">
        <f>(IF(AND(Q299&gt;=Dynamisk!$F$39,Q299&lt;=Dynamisk!$F$38),Q299,(IF(Q299&gt;Dynamisk!$F$38,Dynamisk!$F$38,#N/A))))-W299-V299-X299</f>
        <v>#N/A</v>
      </c>
      <c r="Z299" t="e">
        <f>IF(OR(Data_sæsontarif!D299=Dynamisk!$E$76,Data_sæsontarif!D299=Dynamisk!$E$77,Data_sæsontarif!D299=Dynamisk!$E$78,Data_sæsontarif!D299=Dynamisk!$E$79),Data_sæsontarif!M299,#N/A)</f>
        <v>#N/A</v>
      </c>
      <c r="AA299">
        <f>IF(OR(Data_sæsontarif!D299=Dynamisk!$E$72,Data_sæsontarif!D299=Dynamisk!$E$73,Data_sæsontarif!D299=Dynamisk!$E$74,Data_sæsontarif!D299=Dynamisk!$E$75),Data_sæsontarif!M299,#N/A)</f>
        <v>86.136991803276572</v>
      </c>
      <c r="AB299" t="e">
        <f>IF(OR(Data_sæsontarif!D299=Dynamisk!$E$68,Data_sæsontarif!D299=Dynamisk!$E$69,Data_sæsontarif!D299=Dynamisk!$E$70,Data_sæsontarif!D299=Dynamisk!$E$71),Data_sæsontarif!M299,#N/A)</f>
        <v>#N/A</v>
      </c>
    </row>
    <row r="300" spans="1:28" x14ac:dyDescent="0.15">
      <c r="A300">
        <v>294</v>
      </c>
      <c r="B300">
        <v>294</v>
      </c>
      <c r="C300" t="s">
        <v>349</v>
      </c>
      <c r="D300" t="str">
        <f t="shared" si="29"/>
        <v>10</v>
      </c>
      <c r="E300" s="1">
        <v>11.191666666666665</v>
      </c>
      <c r="F300" s="2">
        <f t="shared" si="24"/>
        <v>5.8083333333333353</v>
      </c>
      <c r="G300" s="1">
        <f>Dynamisk!$C$14</f>
        <v>27.397260273972602</v>
      </c>
      <c r="H300" s="1">
        <f t="shared" si="25"/>
        <v>1.1415525114155252</v>
      </c>
      <c r="I300" s="2">
        <f>Dynamisk!$C$15</f>
        <v>34.246575342465754</v>
      </c>
      <c r="J300" s="2">
        <f>F300/$F$4*Dynamisk!$C$16</f>
        <v>69.98562884773483</v>
      </c>
      <c r="K300" s="2">
        <f t="shared" si="26"/>
        <v>2.9160678686556181</v>
      </c>
      <c r="L300" s="2">
        <f>F300/$F$4*Dynamisk!$C$17</f>
        <v>87.482036059668545</v>
      </c>
      <c r="M300" s="2">
        <f>(F300/$F$4)*Dynamisk!$C$16+G300</f>
        <v>97.382889121707436</v>
      </c>
      <c r="N300" s="2">
        <f>Dynamisk!$C$20/365</f>
        <v>34.246575342465754</v>
      </c>
      <c r="O300" s="2">
        <f t="shared" si="27"/>
        <v>1.4269406392694064</v>
      </c>
      <c r="P300" s="2">
        <f>(F300/$F$4)*Dynamisk!$C$16+G300</f>
        <v>97.382889121707436</v>
      </c>
      <c r="Q300" s="2">
        <f t="shared" si="28"/>
        <v>131.62946446417317</v>
      </c>
      <c r="R300" s="17" t="e">
        <f>IF(P300&lt;=Dynamisk!$F$51,Data_kronologisk!P300,#N/A)</f>
        <v>#N/A</v>
      </c>
      <c r="S300" s="22">
        <f>IF(AND(P300&gt;=Dynamisk!$F$51,P300&lt;=Dynamisk!$F$50),P300,#N/A)</f>
        <v>97.382889121707436</v>
      </c>
      <c r="T300" s="22" t="e">
        <f>IF(AND(P300&gt;=Dynamisk!$F$50,P300&lt;=Dynamisk!$F$49),P300,#N/A)</f>
        <v>#N/A</v>
      </c>
      <c r="U300" s="23" t="e">
        <f>IF(P300&gt;=Dynamisk!$F$49,P300,#N/A)</f>
        <v>#N/A</v>
      </c>
      <c r="V300" s="17">
        <f>IF(Q300&gt;=Dynamisk!$F$41,Dynamisk!$F$41,Q300)</f>
        <v>74.703333321584452</v>
      </c>
      <c r="W300" s="22">
        <f>(IF(AND(Q300&gt;=Dynamisk!$F$41,Q300&lt;=Dynamisk!$F$40),Q300,(IF(Q300&gt;Dynamisk!$F$40,Dynamisk!$F$40,#N/A))))-V300</f>
        <v>56.926131142588716</v>
      </c>
      <c r="X300" s="22" t="e">
        <f>(IF(AND(Q300&gt;=Dynamisk!$F$40,Q300&lt;=Dynamisk!$F$39),Q300,(IF(Q300&gt;Dynamisk!$F$39,Dynamisk!$F$39,#N/A))))-W300-V300</f>
        <v>#N/A</v>
      </c>
      <c r="Y300" s="23" t="e">
        <f>(IF(AND(Q300&gt;=Dynamisk!$F$39,Q300&lt;=Dynamisk!$F$38),Q300,(IF(Q300&gt;Dynamisk!$F$38,Dynamisk!$F$38,#N/A))))-W300-V300-X300</f>
        <v>#N/A</v>
      </c>
      <c r="Z300" t="e">
        <f>IF(OR(Data_sæsontarif!D300=Dynamisk!$E$76,Data_sæsontarif!D300=Dynamisk!$E$77,Data_sæsontarif!D300=Dynamisk!$E$78,Data_sæsontarif!D300=Dynamisk!$E$79),Data_sæsontarif!M300,#N/A)</f>
        <v>#N/A</v>
      </c>
      <c r="AA300">
        <f>IF(OR(Data_sæsontarif!D300=Dynamisk!$E$72,Data_sæsontarif!D300=Dynamisk!$E$73,Data_sæsontarif!D300=Dynamisk!$E$74,Data_sæsontarif!D300=Dynamisk!$E$75),Data_sæsontarif!M300,#N/A)</f>
        <v>97.382889121707436</v>
      </c>
      <c r="AB300" t="e">
        <f>IF(OR(Data_sæsontarif!D300=Dynamisk!$E$68,Data_sæsontarif!D300=Dynamisk!$E$69,Data_sæsontarif!D300=Dynamisk!$E$70,Data_sæsontarif!D300=Dynamisk!$E$71),Data_sæsontarif!M300,#N/A)</f>
        <v>#N/A</v>
      </c>
    </row>
    <row r="301" spans="1:28" x14ac:dyDescent="0.15">
      <c r="A301">
        <v>295</v>
      </c>
      <c r="B301">
        <v>295</v>
      </c>
      <c r="C301" t="s">
        <v>350</v>
      </c>
      <c r="D301" t="str">
        <f t="shared" si="29"/>
        <v>10</v>
      </c>
      <c r="E301" s="1">
        <v>8.1666666666666661</v>
      </c>
      <c r="F301" s="2">
        <f t="shared" si="24"/>
        <v>8.8333333333333339</v>
      </c>
      <c r="G301" s="1">
        <f>Dynamisk!$C$14</f>
        <v>27.397260273972602</v>
      </c>
      <c r="H301" s="1">
        <f t="shared" si="25"/>
        <v>1.1415525114155252</v>
      </c>
      <c r="I301" s="2">
        <f>Dynamisk!$C$15</f>
        <v>34.246575342465754</v>
      </c>
      <c r="J301" s="2">
        <f>F301/$F$4*Dynamisk!$C$16</f>
        <v>106.43438533514907</v>
      </c>
      <c r="K301" s="2">
        <f t="shared" si="26"/>
        <v>4.4347660556312114</v>
      </c>
      <c r="L301" s="2">
        <f>F301/$F$4*Dynamisk!$C$17</f>
        <v>133.04298166893633</v>
      </c>
      <c r="M301" s="2">
        <f>(F301/$F$4)*Dynamisk!$C$16+G301</f>
        <v>133.83164560912167</v>
      </c>
      <c r="N301" s="2">
        <f>Dynamisk!$C$20/365</f>
        <v>34.246575342465754</v>
      </c>
      <c r="O301" s="2">
        <f t="shared" si="27"/>
        <v>1.4269406392694064</v>
      </c>
      <c r="P301" s="2">
        <f>(F301/$F$4)*Dynamisk!$C$16+G301</f>
        <v>133.83164560912167</v>
      </c>
      <c r="Q301" s="2">
        <f t="shared" si="28"/>
        <v>168.07822095158741</v>
      </c>
      <c r="R301" s="17" t="e">
        <f>IF(P301&lt;=Dynamisk!$F$51,Data_kronologisk!P301,#N/A)</f>
        <v>#N/A</v>
      </c>
      <c r="S301" s="22">
        <f>IF(AND(P301&gt;=Dynamisk!$F$51,P301&lt;=Dynamisk!$F$50),P301,#N/A)</f>
        <v>133.83164560912167</v>
      </c>
      <c r="T301" s="22" t="e">
        <f>IF(AND(P301&gt;=Dynamisk!$F$50,P301&lt;=Dynamisk!$F$49),P301,#N/A)</f>
        <v>#N/A</v>
      </c>
      <c r="U301" s="23" t="e">
        <f>IF(P301&gt;=Dynamisk!$F$49,P301,#N/A)</f>
        <v>#N/A</v>
      </c>
      <c r="V301" s="17">
        <f>IF(Q301&gt;=Dynamisk!$F$41,Dynamisk!$F$41,Q301)</f>
        <v>74.703333321584452</v>
      </c>
      <c r="W301" s="22">
        <f>(IF(AND(Q301&gt;=Dynamisk!$F$41,Q301&lt;=Dynamisk!$F$40),Q301,(IF(Q301&gt;Dynamisk!$F$40,Dynamisk!$F$40,#N/A))))-V301</f>
        <v>93.374887630002959</v>
      </c>
      <c r="X301" s="22" t="e">
        <f>(IF(AND(Q301&gt;=Dynamisk!$F$40,Q301&lt;=Dynamisk!$F$39),Q301,(IF(Q301&gt;Dynamisk!$F$39,Dynamisk!$F$39,#N/A))))-W301-V301</f>
        <v>#N/A</v>
      </c>
      <c r="Y301" s="23" t="e">
        <f>(IF(AND(Q301&gt;=Dynamisk!$F$39,Q301&lt;=Dynamisk!$F$38),Q301,(IF(Q301&gt;Dynamisk!$F$38,Dynamisk!$F$38,#N/A))))-W301-V301-X301</f>
        <v>#N/A</v>
      </c>
      <c r="Z301" t="e">
        <f>IF(OR(Data_sæsontarif!D301=Dynamisk!$E$76,Data_sæsontarif!D301=Dynamisk!$E$77,Data_sæsontarif!D301=Dynamisk!$E$78,Data_sæsontarif!D301=Dynamisk!$E$79),Data_sæsontarif!M301,#N/A)</f>
        <v>#N/A</v>
      </c>
      <c r="AA301">
        <f>IF(OR(Data_sæsontarif!D301=Dynamisk!$E$72,Data_sæsontarif!D301=Dynamisk!$E$73,Data_sæsontarif!D301=Dynamisk!$E$74,Data_sæsontarif!D301=Dynamisk!$E$75),Data_sæsontarif!M301,#N/A)</f>
        <v>133.83164560912167</v>
      </c>
      <c r="AB301" t="e">
        <f>IF(OR(Data_sæsontarif!D301=Dynamisk!$E$68,Data_sæsontarif!D301=Dynamisk!$E$69,Data_sæsontarif!D301=Dynamisk!$E$70,Data_sæsontarif!D301=Dynamisk!$E$71),Data_sæsontarif!M301,#N/A)</f>
        <v>#N/A</v>
      </c>
    </row>
    <row r="302" spans="1:28" x14ac:dyDescent="0.15">
      <c r="A302">
        <v>296</v>
      </c>
      <c r="B302">
        <v>296</v>
      </c>
      <c r="C302" t="s">
        <v>351</v>
      </c>
      <c r="D302" t="str">
        <f t="shared" si="29"/>
        <v>10</v>
      </c>
      <c r="E302" s="1">
        <v>8.9041666666666668</v>
      </c>
      <c r="F302" s="2">
        <f t="shared" si="24"/>
        <v>8.0958333333333332</v>
      </c>
      <c r="G302" s="1">
        <f>Dynamisk!$C$14</f>
        <v>27.397260273972602</v>
      </c>
      <c r="H302" s="1">
        <f t="shared" si="25"/>
        <v>1.1415525114155252</v>
      </c>
      <c r="I302" s="2">
        <f>Dynamisk!$C$15</f>
        <v>34.246575342465754</v>
      </c>
      <c r="J302" s="2">
        <f>F302/$F$4*Dynamisk!$C$16</f>
        <v>97.54811825763899</v>
      </c>
      <c r="K302" s="2">
        <f t="shared" si="26"/>
        <v>4.0645049274016243</v>
      </c>
      <c r="L302" s="2">
        <f>F302/$F$4*Dynamisk!$C$17</f>
        <v>121.93514782204873</v>
      </c>
      <c r="M302" s="2">
        <f>(F302/$F$4)*Dynamisk!$C$16+G302</f>
        <v>124.9453785316116</v>
      </c>
      <c r="N302" s="2">
        <f>Dynamisk!$C$20/365</f>
        <v>34.246575342465754</v>
      </c>
      <c r="O302" s="2">
        <f t="shared" si="27"/>
        <v>1.4269406392694064</v>
      </c>
      <c r="P302" s="2">
        <f>(F302/$F$4)*Dynamisk!$C$16+G302</f>
        <v>124.9453785316116</v>
      </c>
      <c r="Q302" s="2">
        <f t="shared" si="28"/>
        <v>159.19195387407734</v>
      </c>
      <c r="R302" s="17" t="e">
        <f>IF(P302&lt;=Dynamisk!$F$51,Data_kronologisk!P302,#N/A)</f>
        <v>#N/A</v>
      </c>
      <c r="S302" s="22">
        <f>IF(AND(P302&gt;=Dynamisk!$F$51,P302&lt;=Dynamisk!$F$50),P302,#N/A)</f>
        <v>124.9453785316116</v>
      </c>
      <c r="T302" s="22" t="e">
        <f>IF(AND(P302&gt;=Dynamisk!$F$50,P302&lt;=Dynamisk!$F$49),P302,#N/A)</f>
        <v>#N/A</v>
      </c>
      <c r="U302" s="23" t="e">
        <f>IF(P302&gt;=Dynamisk!$F$49,P302,#N/A)</f>
        <v>#N/A</v>
      </c>
      <c r="V302" s="17">
        <f>IF(Q302&gt;=Dynamisk!$F$41,Dynamisk!$F$41,Q302)</f>
        <v>74.703333321584452</v>
      </c>
      <c r="W302" s="22">
        <f>(IF(AND(Q302&gt;=Dynamisk!$F$41,Q302&lt;=Dynamisk!$F$40),Q302,(IF(Q302&gt;Dynamisk!$F$40,Dynamisk!$F$40,#N/A))))-V302</f>
        <v>84.48862055249289</v>
      </c>
      <c r="X302" s="22" t="e">
        <f>(IF(AND(Q302&gt;=Dynamisk!$F$40,Q302&lt;=Dynamisk!$F$39),Q302,(IF(Q302&gt;Dynamisk!$F$39,Dynamisk!$F$39,#N/A))))-W302-V302</f>
        <v>#N/A</v>
      </c>
      <c r="Y302" s="23" t="e">
        <f>(IF(AND(Q302&gt;=Dynamisk!$F$39,Q302&lt;=Dynamisk!$F$38),Q302,(IF(Q302&gt;Dynamisk!$F$38,Dynamisk!$F$38,#N/A))))-W302-V302-X302</f>
        <v>#N/A</v>
      </c>
      <c r="Z302" t="e">
        <f>IF(OR(Data_sæsontarif!D302=Dynamisk!$E$76,Data_sæsontarif!D302=Dynamisk!$E$77,Data_sæsontarif!D302=Dynamisk!$E$78,Data_sæsontarif!D302=Dynamisk!$E$79),Data_sæsontarif!M302,#N/A)</f>
        <v>#N/A</v>
      </c>
      <c r="AA302">
        <f>IF(OR(Data_sæsontarif!D302=Dynamisk!$E$72,Data_sæsontarif!D302=Dynamisk!$E$73,Data_sæsontarif!D302=Dynamisk!$E$74,Data_sæsontarif!D302=Dynamisk!$E$75),Data_sæsontarif!M302,#N/A)</f>
        <v>124.9453785316116</v>
      </c>
      <c r="AB302" t="e">
        <f>IF(OR(Data_sæsontarif!D302=Dynamisk!$E$68,Data_sæsontarif!D302=Dynamisk!$E$69,Data_sæsontarif!D302=Dynamisk!$E$70,Data_sæsontarif!D302=Dynamisk!$E$71),Data_sæsontarif!M302,#N/A)</f>
        <v>#N/A</v>
      </c>
    </row>
    <row r="303" spans="1:28" x14ac:dyDescent="0.15">
      <c r="A303">
        <v>297</v>
      </c>
      <c r="B303">
        <v>297</v>
      </c>
      <c r="C303" t="s">
        <v>352</v>
      </c>
      <c r="D303" t="str">
        <f t="shared" si="29"/>
        <v>10</v>
      </c>
      <c r="E303" s="1">
        <v>9.5</v>
      </c>
      <c r="F303" s="2">
        <f t="shared" si="24"/>
        <v>7.5</v>
      </c>
      <c r="G303" s="1">
        <f>Dynamisk!$C$14</f>
        <v>27.397260273972602</v>
      </c>
      <c r="H303" s="1">
        <f t="shared" si="25"/>
        <v>1.1415525114155252</v>
      </c>
      <c r="I303" s="2">
        <f>Dynamisk!$C$15</f>
        <v>34.246575342465754</v>
      </c>
      <c r="J303" s="2">
        <f>F303/$F$4*Dynamisk!$C$16</f>
        <v>90.368817737390714</v>
      </c>
      <c r="K303" s="2">
        <f t="shared" si="26"/>
        <v>3.7653674057246129</v>
      </c>
      <c r="L303" s="2">
        <f>F303/$F$4*Dynamisk!$C$17</f>
        <v>112.96102217173839</v>
      </c>
      <c r="M303" s="2">
        <f>(F303/$F$4)*Dynamisk!$C$16+G303</f>
        <v>117.76607801136332</v>
      </c>
      <c r="N303" s="2">
        <f>Dynamisk!$C$20/365</f>
        <v>34.246575342465754</v>
      </c>
      <c r="O303" s="2">
        <f t="shared" si="27"/>
        <v>1.4269406392694064</v>
      </c>
      <c r="P303" s="2">
        <f>(F303/$F$4)*Dynamisk!$C$16+G303</f>
        <v>117.76607801136332</v>
      </c>
      <c r="Q303" s="2">
        <f t="shared" si="28"/>
        <v>152.01265335382908</v>
      </c>
      <c r="R303" s="17" t="e">
        <f>IF(P303&lt;=Dynamisk!$F$51,Data_kronologisk!P303,#N/A)</f>
        <v>#N/A</v>
      </c>
      <c r="S303" s="22">
        <f>IF(AND(P303&gt;=Dynamisk!$F$51,P303&lt;=Dynamisk!$F$50),P303,#N/A)</f>
        <v>117.76607801136332</v>
      </c>
      <c r="T303" s="22" t="e">
        <f>IF(AND(P303&gt;=Dynamisk!$F$50,P303&lt;=Dynamisk!$F$49),P303,#N/A)</f>
        <v>#N/A</v>
      </c>
      <c r="U303" s="23" t="e">
        <f>IF(P303&gt;=Dynamisk!$F$49,P303,#N/A)</f>
        <v>#N/A</v>
      </c>
      <c r="V303" s="17">
        <f>IF(Q303&gt;=Dynamisk!$F$41,Dynamisk!$F$41,Q303)</f>
        <v>74.703333321584452</v>
      </c>
      <c r="W303" s="22">
        <f>(IF(AND(Q303&gt;=Dynamisk!$F$41,Q303&lt;=Dynamisk!$F$40),Q303,(IF(Q303&gt;Dynamisk!$F$40,Dynamisk!$F$40,#N/A))))-V303</f>
        <v>77.309320032244628</v>
      </c>
      <c r="X303" s="22" t="e">
        <f>(IF(AND(Q303&gt;=Dynamisk!$F$40,Q303&lt;=Dynamisk!$F$39),Q303,(IF(Q303&gt;Dynamisk!$F$39,Dynamisk!$F$39,#N/A))))-W303-V303</f>
        <v>#N/A</v>
      </c>
      <c r="Y303" s="23" t="e">
        <f>(IF(AND(Q303&gt;=Dynamisk!$F$39,Q303&lt;=Dynamisk!$F$38),Q303,(IF(Q303&gt;Dynamisk!$F$38,Dynamisk!$F$38,#N/A))))-W303-V303-X303</f>
        <v>#N/A</v>
      </c>
      <c r="Z303" t="e">
        <f>IF(OR(Data_sæsontarif!D303=Dynamisk!$E$76,Data_sæsontarif!D303=Dynamisk!$E$77,Data_sæsontarif!D303=Dynamisk!$E$78,Data_sæsontarif!D303=Dynamisk!$E$79),Data_sæsontarif!M303,#N/A)</f>
        <v>#N/A</v>
      </c>
      <c r="AA303">
        <f>IF(OR(Data_sæsontarif!D303=Dynamisk!$E$72,Data_sæsontarif!D303=Dynamisk!$E$73,Data_sæsontarif!D303=Dynamisk!$E$74,Data_sæsontarif!D303=Dynamisk!$E$75),Data_sæsontarif!M303,#N/A)</f>
        <v>117.76607801136332</v>
      </c>
      <c r="AB303" t="e">
        <f>IF(OR(Data_sæsontarif!D303=Dynamisk!$E$68,Data_sæsontarif!D303=Dynamisk!$E$69,Data_sæsontarif!D303=Dynamisk!$E$70,Data_sæsontarif!D303=Dynamisk!$E$71),Data_sæsontarif!M303,#N/A)</f>
        <v>#N/A</v>
      </c>
    </row>
    <row r="304" spans="1:28" x14ac:dyDescent="0.15">
      <c r="A304">
        <v>298</v>
      </c>
      <c r="B304">
        <v>298</v>
      </c>
      <c r="C304" t="s">
        <v>353</v>
      </c>
      <c r="D304" t="str">
        <f t="shared" si="29"/>
        <v>10</v>
      </c>
      <c r="E304" s="1">
        <v>9.1583333333333314</v>
      </c>
      <c r="F304" s="2">
        <f t="shared" si="24"/>
        <v>7.8416666666666686</v>
      </c>
      <c r="G304" s="1">
        <f>Dynamisk!$C$14</f>
        <v>27.397260273972602</v>
      </c>
      <c r="H304" s="1">
        <f t="shared" si="25"/>
        <v>1.1415525114155252</v>
      </c>
      <c r="I304" s="2">
        <f>Dynamisk!$C$15</f>
        <v>34.246575342465754</v>
      </c>
      <c r="J304" s="2">
        <f>F304/$F$4*Dynamisk!$C$16</f>
        <v>94.48561943431632</v>
      </c>
      <c r="K304" s="2">
        <f t="shared" si="26"/>
        <v>3.9369008097631801</v>
      </c>
      <c r="L304" s="2">
        <f>F304/$F$4*Dynamisk!$C$17</f>
        <v>118.1070242928954</v>
      </c>
      <c r="M304" s="2">
        <f>(F304/$F$4)*Dynamisk!$C$16+G304</f>
        <v>121.88287970828893</v>
      </c>
      <c r="N304" s="2">
        <f>Dynamisk!$C$20/365</f>
        <v>34.246575342465754</v>
      </c>
      <c r="O304" s="2">
        <f t="shared" si="27"/>
        <v>1.4269406392694064</v>
      </c>
      <c r="P304" s="2">
        <f>(F304/$F$4)*Dynamisk!$C$16+G304</f>
        <v>121.88287970828893</v>
      </c>
      <c r="Q304" s="2">
        <f t="shared" si="28"/>
        <v>156.12945505075467</v>
      </c>
      <c r="R304" s="17" t="e">
        <f>IF(P304&lt;=Dynamisk!$F$51,Data_kronologisk!P304,#N/A)</f>
        <v>#N/A</v>
      </c>
      <c r="S304" s="22">
        <f>IF(AND(P304&gt;=Dynamisk!$F$51,P304&lt;=Dynamisk!$F$50),P304,#N/A)</f>
        <v>121.88287970828893</v>
      </c>
      <c r="T304" s="22" t="e">
        <f>IF(AND(P304&gt;=Dynamisk!$F$50,P304&lt;=Dynamisk!$F$49),P304,#N/A)</f>
        <v>#N/A</v>
      </c>
      <c r="U304" s="23" t="e">
        <f>IF(P304&gt;=Dynamisk!$F$49,P304,#N/A)</f>
        <v>#N/A</v>
      </c>
      <c r="V304" s="17">
        <f>IF(Q304&gt;=Dynamisk!$F$41,Dynamisk!$F$41,Q304)</f>
        <v>74.703333321584452</v>
      </c>
      <c r="W304" s="22">
        <f>(IF(AND(Q304&gt;=Dynamisk!$F$41,Q304&lt;=Dynamisk!$F$40),Q304,(IF(Q304&gt;Dynamisk!$F$40,Dynamisk!$F$40,#N/A))))-V304</f>
        <v>81.42612172917022</v>
      </c>
      <c r="X304" s="22" t="e">
        <f>(IF(AND(Q304&gt;=Dynamisk!$F$40,Q304&lt;=Dynamisk!$F$39),Q304,(IF(Q304&gt;Dynamisk!$F$39,Dynamisk!$F$39,#N/A))))-W304-V304</f>
        <v>#N/A</v>
      </c>
      <c r="Y304" s="23" t="e">
        <f>(IF(AND(Q304&gt;=Dynamisk!$F$39,Q304&lt;=Dynamisk!$F$38),Q304,(IF(Q304&gt;Dynamisk!$F$38,Dynamisk!$F$38,#N/A))))-W304-V304-X304</f>
        <v>#N/A</v>
      </c>
      <c r="Z304" t="e">
        <f>IF(OR(Data_sæsontarif!D304=Dynamisk!$E$76,Data_sæsontarif!D304=Dynamisk!$E$77,Data_sæsontarif!D304=Dynamisk!$E$78,Data_sæsontarif!D304=Dynamisk!$E$79),Data_sæsontarif!M304,#N/A)</f>
        <v>#N/A</v>
      </c>
      <c r="AA304">
        <f>IF(OR(Data_sæsontarif!D304=Dynamisk!$E$72,Data_sæsontarif!D304=Dynamisk!$E$73,Data_sæsontarif!D304=Dynamisk!$E$74,Data_sæsontarif!D304=Dynamisk!$E$75),Data_sæsontarif!M304,#N/A)</f>
        <v>121.88287970828893</v>
      </c>
      <c r="AB304" t="e">
        <f>IF(OR(Data_sæsontarif!D304=Dynamisk!$E$68,Data_sæsontarif!D304=Dynamisk!$E$69,Data_sæsontarif!D304=Dynamisk!$E$70,Data_sæsontarif!D304=Dynamisk!$E$71),Data_sæsontarif!M304,#N/A)</f>
        <v>#N/A</v>
      </c>
    </row>
    <row r="305" spans="1:28" x14ac:dyDescent="0.15">
      <c r="A305">
        <v>299</v>
      </c>
      <c r="B305">
        <v>299</v>
      </c>
      <c r="C305" t="s">
        <v>354</v>
      </c>
      <c r="D305" t="str">
        <f t="shared" si="29"/>
        <v>10</v>
      </c>
      <c r="E305" s="1">
        <v>10.754166666666668</v>
      </c>
      <c r="F305" s="2">
        <f t="shared" si="24"/>
        <v>6.2458333333333318</v>
      </c>
      <c r="G305" s="1">
        <f>Dynamisk!$C$14</f>
        <v>27.397260273972602</v>
      </c>
      <c r="H305" s="1">
        <f t="shared" si="25"/>
        <v>1.1415525114155252</v>
      </c>
      <c r="I305" s="2">
        <f>Dynamisk!$C$15</f>
        <v>34.246575342465754</v>
      </c>
      <c r="J305" s="2">
        <f>F305/$F$4*Dynamisk!$C$16</f>
        <v>75.257143215749252</v>
      </c>
      <c r="K305" s="2">
        <f t="shared" si="26"/>
        <v>3.1357143006562187</v>
      </c>
      <c r="L305" s="2">
        <f>F305/$F$4*Dynamisk!$C$17</f>
        <v>94.071429019686562</v>
      </c>
      <c r="M305" s="2">
        <f>(F305/$F$4)*Dynamisk!$C$16+G305</f>
        <v>102.65440348972186</v>
      </c>
      <c r="N305" s="2">
        <f>Dynamisk!$C$20/365</f>
        <v>34.246575342465754</v>
      </c>
      <c r="O305" s="2">
        <f t="shared" si="27"/>
        <v>1.4269406392694064</v>
      </c>
      <c r="P305" s="2">
        <f>(F305/$F$4)*Dynamisk!$C$16+G305</f>
        <v>102.65440348972186</v>
      </c>
      <c r="Q305" s="2">
        <f t="shared" si="28"/>
        <v>136.9009788321876</v>
      </c>
      <c r="R305" s="17" t="e">
        <f>IF(P305&lt;=Dynamisk!$F$51,Data_kronologisk!P305,#N/A)</f>
        <v>#N/A</v>
      </c>
      <c r="S305" s="22">
        <f>IF(AND(P305&gt;=Dynamisk!$F$51,P305&lt;=Dynamisk!$F$50),P305,#N/A)</f>
        <v>102.65440348972186</v>
      </c>
      <c r="T305" s="22" t="e">
        <f>IF(AND(P305&gt;=Dynamisk!$F$50,P305&lt;=Dynamisk!$F$49),P305,#N/A)</f>
        <v>#N/A</v>
      </c>
      <c r="U305" s="23" t="e">
        <f>IF(P305&gt;=Dynamisk!$F$49,P305,#N/A)</f>
        <v>#N/A</v>
      </c>
      <c r="V305" s="17">
        <f>IF(Q305&gt;=Dynamisk!$F$41,Dynamisk!$F$41,Q305)</f>
        <v>74.703333321584452</v>
      </c>
      <c r="W305" s="22">
        <f>(IF(AND(Q305&gt;=Dynamisk!$F$41,Q305&lt;=Dynamisk!$F$40),Q305,(IF(Q305&gt;Dynamisk!$F$40,Dynamisk!$F$40,#N/A))))-V305</f>
        <v>62.197645510603152</v>
      </c>
      <c r="X305" s="22" t="e">
        <f>(IF(AND(Q305&gt;=Dynamisk!$F$40,Q305&lt;=Dynamisk!$F$39),Q305,(IF(Q305&gt;Dynamisk!$F$39,Dynamisk!$F$39,#N/A))))-W305-V305</f>
        <v>#N/A</v>
      </c>
      <c r="Y305" s="23" t="e">
        <f>(IF(AND(Q305&gt;=Dynamisk!$F$39,Q305&lt;=Dynamisk!$F$38),Q305,(IF(Q305&gt;Dynamisk!$F$38,Dynamisk!$F$38,#N/A))))-W305-V305-X305</f>
        <v>#N/A</v>
      </c>
      <c r="Z305" t="e">
        <f>IF(OR(Data_sæsontarif!D305=Dynamisk!$E$76,Data_sæsontarif!D305=Dynamisk!$E$77,Data_sæsontarif!D305=Dynamisk!$E$78,Data_sæsontarif!D305=Dynamisk!$E$79),Data_sæsontarif!M305,#N/A)</f>
        <v>#N/A</v>
      </c>
      <c r="AA305">
        <f>IF(OR(Data_sæsontarif!D305=Dynamisk!$E$72,Data_sæsontarif!D305=Dynamisk!$E$73,Data_sæsontarif!D305=Dynamisk!$E$74,Data_sæsontarif!D305=Dynamisk!$E$75),Data_sæsontarif!M305,#N/A)</f>
        <v>102.65440348972186</v>
      </c>
      <c r="AB305" t="e">
        <f>IF(OR(Data_sæsontarif!D305=Dynamisk!$E$68,Data_sæsontarif!D305=Dynamisk!$E$69,Data_sæsontarif!D305=Dynamisk!$E$70,Data_sæsontarif!D305=Dynamisk!$E$71),Data_sæsontarif!M305,#N/A)</f>
        <v>#N/A</v>
      </c>
    </row>
    <row r="306" spans="1:28" x14ac:dyDescent="0.15">
      <c r="A306">
        <v>300</v>
      </c>
      <c r="B306">
        <v>300</v>
      </c>
      <c r="C306" t="s">
        <v>355</v>
      </c>
      <c r="D306" t="str">
        <f t="shared" si="29"/>
        <v>10</v>
      </c>
      <c r="E306" s="1">
        <v>7.9125000000000005</v>
      </c>
      <c r="F306" s="2">
        <f t="shared" si="24"/>
        <v>9.0874999999999986</v>
      </c>
      <c r="G306" s="1">
        <f>Dynamisk!$C$14</f>
        <v>27.397260273972602</v>
      </c>
      <c r="H306" s="1">
        <f t="shared" si="25"/>
        <v>1.1415525114155252</v>
      </c>
      <c r="I306" s="2">
        <f>Dynamisk!$C$15</f>
        <v>34.246575342465754</v>
      </c>
      <c r="J306" s="2">
        <f>F306/$F$4*Dynamisk!$C$16</f>
        <v>109.49688415847173</v>
      </c>
      <c r="K306" s="2">
        <f t="shared" si="26"/>
        <v>4.5623701732696551</v>
      </c>
      <c r="L306" s="2">
        <f>F306/$F$4*Dynamisk!$C$17</f>
        <v>136.87110519808968</v>
      </c>
      <c r="M306" s="2">
        <f>(F306/$F$4)*Dynamisk!$C$16+G306</f>
        <v>136.89414443244434</v>
      </c>
      <c r="N306" s="2">
        <f>Dynamisk!$C$20/365</f>
        <v>34.246575342465754</v>
      </c>
      <c r="O306" s="2">
        <f t="shared" si="27"/>
        <v>1.4269406392694064</v>
      </c>
      <c r="P306" s="2">
        <f>(F306/$F$4)*Dynamisk!$C$16+G306</f>
        <v>136.89414443244434</v>
      </c>
      <c r="Q306" s="2">
        <f t="shared" si="28"/>
        <v>171.14071977491008</v>
      </c>
      <c r="R306" s="17" t="e">
        <f>IF(P306&lt;=Dynamisk!$F$51,Data_kronologisk!P306,#N/A)</f>
        <v>#N/A</v>
      </c>
      <c r="S306" s="22">
        <f>IF(AND(P306&gt;=Dynamisk!$F$51,P306&lt;=Dynamisk!$F$50),P306,#N/A)</f>
        <v>136.89414443244434</v>
      </c>
      <c r="T306" s="22" t="e">
        <f>IF(AND(P306&gt;=Dynamisk!$F$50,P306&lt;=Dynamisk!$F$49),P306,#N/A)</f>
        <v>#N/A</v>
      </c>
      <c r="U306" s="23" t="e">
        <f>IF(P306&gt;=Dynamisk!$F$49,P306,#N/A)</f>
        <v>#N/A</v>
      </c>
      <c r="V306" s="17">
        <f>IF(Q306&gt;=Dynamisk!$F$41,Dynamisk!$F$41,Q306)</f>
        <v>74.703333321584452</v>
      </c>
      <c r="W306" s="22">
        <f>(IF(AND(Q306&gt;=Dynamisk!$F$41,Q306&lt;=Dynamisk!$F$40),Q306,(IF(Q306&gt;Dynamisk!$F$40,Dynamisk!$F$40,#N/A))))-V306</f>
        <v>96.43738645332563</v>
      </c>
      <c r="X306" s="22" t="e">
        <f>(IF(AND(Q306&gt;=Dynamisk!$F$40,Q306&lt;=Dynamisk!$F$39),Q306,(IF(Q306&gt;Dynamisk!$F$39,Dynamisk!$F$39,#N/A))))-W306-V306</f>
        <v>#N/A</v>
      </c>
      <c r="Y306" s="23" t="e">
        <f>(IF(AND(Q306&gt;=Dynamisk!$F$39,Q306&lt;=Dynamisk!$F$38),Q306,(IF(Q306&gt;Dynamisk!$F$38,Dynamisk!$F$38,#N/A))))-W306-V306-X306</f>
        <v>#N/A</v>
      </c>
      <c r="Z306" t="e">
        <f>IF(OR(Data_sæsontarif!D306=Dynamisk!$E$76,Data_sæsontarif!D306=Dynamisk!$E$77,Data_sæsontarif!D306=Dynamisk!$E$78,Data_sæsontarif!D306=Dynamisk!$E$79),Data_sæsontarif!M306,#N/A)</f>
        <v>#N/A</v>
      </c>
      <c r="AA306">
        <f>IF(OR(Data_sæsontarif!D306=Dynamisk!$E$72,Data_sæsontarif!D306=Dynamisk!$E$73,Data_sæsontarif!D306=Dynamisk!$E$74,Data_sæsontarif!D306=Dynamisk!$E$75),Data_sæsontarif!M306,#N/A)</f>
        <v>136.89414443244434</v>
      </c>
      <c r="AB306" t="e">
        <f>IF(OR(Data_sæsontarif!D306=Dynamisk!$E$68,Data_sæsontarif!D306=Dynamisk!$E$69,Data_sæsontarif!D306=Dynamisk!$E$70,Data_sæsontarif!D306=Dynamisk!$E$71),Data_sæsontarif!M306,#N/A)</f>
        <v>#N/A</v>
      </c>
    </row>
    <row r="307" spans="1:28" x14ac:dyDescent="0.15">
      <c r="A307">
        <v>301</v>
      </c>
      <c r="B307">
        <v>301</v>
      </c>
      <c r="C307" t="s">
        <v>356</v>
      </c>
      <c r="D307" t="str">
        <f t="shared" si="29"/>
        <v>10</v>
      </c>
      <c r="E307" s="1">
        <v>6.6166666666666671</v>
      </c>
      <c r="F307" s="2">
        <f t="shared" si="24"/>
        <v>10.383333333333333</v>
      </c>
      <c r="G307" s="1">
        <f>Dynamisk!$C$14</f>
        <v>27.397260273972602</v>
      </c>
      <c r="H307" s="1">
        <f t="shared" si="25"/>
        <v>1.1415525114155252</v>
      </c>
      <c r="I307" s="2">
        <f>Dynamisk!$C$15</f>
        <v>34.246575342465754</v>
      </c>
      <c r="J307" s="2">
        <f>F307/$F$4*Dynamisk!$C$16</f>
        <v>125.11060766754314</v>
      </c>
      <c r="K307" s="2">
        <f t="shared" si="26"/>
        <v>5.2129419861476309</v>
      </c>
      <c r="L307" s="2">
        <f>F307/$F$4*Dynamisk!$C$17</f>
        <v>156.38825958442891</v>
      </c>
      <c r="M307" s="2">
        <f>(F307/$F$4)*Dynamisk!$C$16+G307</f>
        <v>152.50786794151574</v>
      </c>
      <c r="N307" s="2">
        <f>Dynamisk!$C$20/365</f>
        <v>34.246575342465754</v>
      </c>
      <c r="O307" s="2">
        <f t="shared" si="27"/>
        <v>1.4269406392694064</v>
      </c>
      <c r="P307" s="2">
        <f>(F307/$F$4)*Dynamisk!$C$16+G307</f>
        <v>152.50786794151574</v>
      </c>
      <c r="Q307" s="2">
        <f t="shared" si="28"/>
        <v>186.75444328398149</v>
      </c>
      <c r="R307" s="17" t="e">
        <f>IF(P307&lt;=Dynamisk!$F$51,Data_kronologisk!P307,#N/A)</f>
        <v>#N/A</v>
      </c>
      <c r="S307" s="22">
        <f>IF(AND(P307&gt;=Dynamisk!$F$51,P307&lt;=Dynamisk!$F$50),P307,#N/A)</f>
        <v>152.50786794151574</v>
      </c>
      <c r="T307" s="22" t="e">
        <f>IF(AND(P307&gt;=Dynamisk!$F$50,P307&lt;=Dynamisk!$F$49),P307,#N/A)</f>
        <v>#N/A</v>
      </c>
      <c r="U307" s="23" t="e">
        <f>IF(P307&gt;=Dynamisk!$F$49,P307,#N/A)</f>
        <v>#N/A</v>
      </c>
      <c r="V307" s="17">
        <f>IF(Q307&gt;=Dynamisk!$F$41,Dynamisk!$F$41,Q307)</f>
        <v>74.703333321584452</v>
      </c>
      <c r="W307" s="22">
        <f>(IF(AND(Q307&gt;=Dynamisk!$F$41,Q307&lt;=Dynamisk!$F$40),Q307,(IF(Q307&gt;Dynamisk!$F$40,Dynamisk!$F$40,#N/A))))-V307</f>
        <v>112.05110996239704</v>
      </c>
      <c r="X307" s="22" t="e">
        <f>(IF(AND(Q307&gt;=Dynamisk!$F$40,Q307&lt;=Dynamisk!$F$39),Q307,(IF(Q307&gt;Dynamisk!$F$39,Dynamisk!$F$39,#N/A))))-W307-V307</f>
        <v>#N/A</v>
      </c>
      <c r="Y307" s="23" t="e">
        <f>(IF(AND(Q307&gt;=Dynamisk!$F$39,Q307&lt;=Dynamisk!$F$38),Q307,(IF(Q307&gt;Dynamisk!$F$38,Dynamisk!$F$38,#N/A))))-W307-V307-X307</f>
        <v>#N/A</v>
      </c>
      <c r="Z307" t="e">
        <f>IF(OR(Data_sæsontarif!D307=Dynamisk!$E$76,Data_sæsontarif!D307=Dynamisk!$E$77,Data_sæsontarif!D307=Dynamisk!$E$78,Data_sæsontarif!D307=Dynamisk!$E$79),Data_sæsontarif!M307,#N/A)</f>
        <v>#N/A</v>
      </c>
      <c r="AA307">
        <f>IF(OR(Data_sæsontarif!D307=Dynamisk!$E$72,Data_sæsontarif!D307=Dynamisk!$E$73,Data_sæsontarif!D307=Dynamisk!$E$74,Data_sæsontarif!D307=Dynamisk!$E$75),Data_sæsontarif!M307,#N/A)</f>
        <v>152.50786794151574</v>
      </c>
      <c r="AB307" t="e">
        <f>IF(OR(Data_sæsontarif!D307=Dynamisk!$E$68,Data_sæsontarif!D307=Dynamisk!$E$69,Data_sæsontarif!D307=Dynamisk!$E$70,Data_sæsontarif!D307=Dynamisk!$E$71),Data_sæsontarif!M307,#N/A)</f>
        <v>#N/A</v>
      </c>
    </row>
    <row r="308" spans="1:28" x14ac:dyDescent="0.15">
      <c r="A308">
        <v>302</v>
      </c>
      <c r="B308">
        <v>302</v>
      </c>
      <c r="C308" t="s">
        <v>357</v>
      </c>
      <c r="D308" t="str">
        <f t="shared" si="29"/>
        <v>10</v>
      </c>
      <c r="E308" s="1">
        <v>4.2458333333333327</v>
      </c>
      <c r="F308" s="2">
        <f t="shared" si="24"/>
        <v>12.754166666666666</v>
      </c>
      <c r="G308" s="1">
        <f>Dynamisk!$C$14</f>
        <v>27.397260273972602</v>
      </c>
      <c r="H308" s="1">
        <f t="shared" si="25"/>
        <v>1.1415525114155252</v>
      </c>
      <c r="I308" s="2">
        <f>Dynamisk!$C$15</f>
        <v>34.246575342465754</v>
      </c>
      <c r="J308" s="2">
        <f>F308/$F$4*Dynamisk!$C$16</f>
        <v>153.67719505230721</v>
      </c>
      <c r="K308" s="2">
        <f t="shared" si="26"/>
        <v>6.4032164605128008</v>
      </c>
      <c r="L308" s="2">
        <f>F308/$F$4*Dynamisk!$C$17</f>
        <v>192.09649381538404</v>
      </c>
      <c r="M308" s="2">
        <f>(F308/$F$4)*Dynamisk!$C$16+G308</f>
        <v>181.0744553262798</v>
      </c>
      <c r="N308" s="2">
        <f>Dynamisk!$C$20/365</f>
        <v>34.246575342465754</v>
      </c>
      <c r="O308" s="2">
        <f t="shared" si="27"/>
        <v>1.4269406392694064</v>
      </c>
      <c r="P308" s="2">
        <f>(F308/$F$4)*Dynamisk!$C$16+G308</f>
        <v>181.0744553262798</v>
      </c>
      <c r="Q308" s="2">
        <f t="shared" si="28"/>
        <v>215.32103066874561</v>
      </c>
      <c r="R308" s="17" t="e">
        <f>IF(P308&lt;=Dynamisk!$F$51,Data_kronologisk!P308,#N/A)</f>
        <v>#N/A</v>
      </c>
      <c r="S308" s="22" t="e">
        <f>IF(AND(P308&gt;=Dynamisk!$F$51,P308&lt;=Dynamisk!$F$50),P308,#N/A)</f>
        <v>#N/A</v>
      </c>
      <c r="T308" s="22">
        <f>IF(AND(P308&gt;=Dynamisk!$F$50,P308&lt;=Dynamisk!$F$49),P308,#N/A)</f>
        <v>181.0744553262798</v>
      </c>
      <c r="U308" s="23" t="e">
        <f>IF(P308&gt;=Dynamisk!$F$49,P308,#N/A)</f>
        <v>#N/A</v>
      </c>
      <c r="V308" s="17">
        <f>IF(Q308&gt;=Dynamisk!$F$41,Dynamisk!$F$41,Q308)</f>
        <v>74.703333321584452</v>
      </c>
      <c r="W308" s="22">
        <f>(IF(AND(Q308&gt;=Dynamisk!$F$41,Q308&lt;=Dynamisk!$F$40),Q308,(IF(Q308&gt;Dynamisk!$F$40,Dynamisk!$F$40,#N/A))))-V308</f>
        <v>112.05499998237669</v>
      </c>
      <c r="X308" s="22">
        <f>(IF(AND(Q308&gt;=Dynamisk!$F$40,Q308&lt;=Dynamisk!$F$39),Q308,(IF(Q308&gt;Dynamisk!$F$39,Dynamisk!$F$39,#N/A))))-W308-V308</f>
        <v>28.562697364784469</v>
      </c>
      <c r="Y308" s="23" t="e">
        <f>(IF(AND(Q308&gt;=Dynamisk!$F$39,Q308&lt;=Dynamisk!$F$38),Q308,(IF(Q308&gt;Dynamisk!$F$38,Dynamisk!$F$38,#N/A))))-W308-V308-X308</f>
        <v>#N/A</v>
      </c>
      <c r="Z308" t="e">
        <f>IF(OR(Data_sæsontarif!D308=Dynamisk!$E$76,Data_sæsontarif!D308=Dynamisk!$E$77,Data_sæsontarif!D308=Dynamisk!$E$78,Data_sæsontarif!D308=Dynamisk!$E$79),Data_sæsontarif!M308,#N/A)</f>
        <v>#N/A</v>
      </c>
      <c r="AA308">
        <f>IF(OR(Data_sæsontarif!D308=Dynamisk!$E$72,Data_sæsontarif!D308=Dynamisk!$E$73,Data_sæsontarif!D308=Dynamisk!$E$74,Data_sæsontarif!D308=Dynamisk!$E$75),Data_sæsontarif!M308,#N/A)</f>
        <v>181.0744553262798</v>
      </c>
      <c r="AB308" t="e">
        <f>IF(OR(Data_sæsontarif!D308=Dynamisk!$E$68,Data_sæsontarif!D308=Dynamisk!$E$69,Data_sæsontarif!D308=Dynamisk!$E$70,Data_sæsontarif!D308=Dynamisk!$E$71),Data_sæsontarif!M308,#N/A)</f>
        <v>#N/A</v>
      </c>
    </row>
    <row r="309" spans="1:28" x14ac:dyDescent="0.15">
      <c r="A309">
        <v>303</v>
      </c>
      <c r="B309">
        <v>303</v>
      </c>
      <c r="C309" t="s">
        <v>358</v>
      </c>
      <c r="D309" t="str">
        <f t="shared" si="29"/>
        <v>10</v>
      </c>
      <c r="E309" s="1">
        <v>3.8250000000000006</v>
      </c>
      <c r="F309" s="2">
        <f t="shared" si="24"/>
        <v>13.174999999999999</v>
      </c>
      <c r="G309" s="1">
        <f>Dynamisk!$C$14</f>
        <v>27.397260273972602</v>
      </c>
      <c r="H309" s="1">
        <f t="shared" si="25"/>
        <v>1.1415525114155252</v>
      </c>
      <c r="I309" s="2">
        <f>Dynamisk!$C$15</f>
        <v>34.246575342465754</v>
      </c>
      <c r="J309" s="2">
        <f>F309/$F$4*Dynamisk!$C$16</f>
        <v>158.74788982534966</v>
      </c>
      <c r="K309" s="2">
        <f t="shared" si="26"/>
        <v>6.6144954093895691</v>
      </c>
      <c r="L309" s="2">
        <f>F309/$F$4*Dynamisk!$C$17</f>
        <v>198.43486228168709</v>
      </c>
      <c r="M309" s="2">
        <f>(F309/$F$4)*Dynamisk!$C$16+G309</f>
        <v>186.14515009932225</v>
      </c>
      <c r="N309" s="2">
        <f>Dynamisk!$C$20/365</f>
        <v>34.246575342465754</v>
      </c>
      <c r="O309" s="2">
        <f t="shared" si="27"/>
        <v>1.4269406392694064</v>
      </c>
      <c r="P309" s="2">
        <f>(F309/$F$4)*Dynamisk!$C$16+G309</f>
        <v>186.14515009932225</v>
      </c>
      <c r="Q309" s="2">
        <f t="shared" si="28"/>
        <v>220.39172544178805</v>
      </c>
      <c r="R309" s="17" t="e">
        <f>IF(P309&lt;=Dynamisk!$F$51,Data_kronologisk!P309,#N/A)</f>
        <v>#N/A</v>
      </c>
      <c r="S309" s="22" t="e">
        <f>IF(AND(P309&gt;=Dynamisk!$F$51,P309&lt;=Dynamisk!$F$50),P309,#N/A)</f>
        <v>#N/A</v>
      </c>
      <c r="T309" s="22">
        <f>IF(AND(P309&gt;=Dynamisk!$F$50,P309&lt;=Dynamisk!$F$49),P309,#N/A)</f>
        <v>186.14515009932225</v>
      </c>
      <c r="U309" s="23" t="e">
        <f>IF(P309&gt;=Dynamisk!$F$49,P309,#N/A)</f>
        <v>#N/A</v>
      </c>
      <c r="V309" s="17">
        <f>IF(Q309&gt;=Dynamisk!$F$41,Dynamisk!$F$41,Q309)</f>
        <v>74.703333321584452</v>
      </c>
      <c r="W309" s="22">
        <f>(IF(AND(Q309&gt;=Dynamisk!$F$41,Q309&lt;=Dynamisk!$F$40),Q309,(IF(Q309&gt;Dynamisk!$F$40,Dynamisk!$F$40,#N/A))))-V309</f>
        <v>112.05499998237669</v>
      </c>
      <c r="X309" s="22">
        <f>(IF(AND(Q309&gt;=Dynamisk!$F$40,Q309&lt;=Dynamisk!$F$39),Q309,(IF(Q309&gt;Dynamisk!$F$39,Dynamisk!$F$39,#N/A))))-W309-V309</f>
        <v>33.633392137826917</v>
      </c>
      <c r="Y309" s="23" t="e">
        <f>(IF(AND(Q309&gt;=Dynamisk!$F$39,Q309&lt;=Dynamisk!$F$38),Q309,(IF(Q309&gt;Dynamisk!$F$38,Dynamisk!$F$38,#N/A))))-W309-V309-X309</f>
        <v>#N/A</v>
      </c>
      <c r="Z309" t="e">
        <f>IF(OR(Data_sæsontarif!D309=Dynamisk!$E$76,Data_sæsontarif!D309=Dynamisk!$E$77,Data_sæsontarif!D309=Dynamisk!$E$78,Data_sæsontarif!D309=Dynamisk!$E$79),Data_sæsontarif!M309,#N/A)</f>
        <v>#N/A</v>
      </c>
      <c r="AA309">
        <f>IF(OR(Data_sæsontarif!D309=Dynamisk!$E$72,Data_sæsontarif!D309=Dynamisk!$E$73,Data_sæsontarif!D309=Dynamisk!$E$74,Data_sæsontarif!D309=Dynamisk!$E$75),Data_sæsontarif!M309,#N/A)</f>
        <v>186.14515009932225</v>
      </c>
      <c r="AB309" t="e">
        <f>IF(OR(Data_sæsontarif!D309=Dynamisk!$E$68,Data_sæsontarif!D309=Dynamisk!$E$69,Data_sæsontarif!D309=Dynamisk!$E$70,Data_sæsontarif!D309=Dynamisk!$E$71),Data_sæsontarif!M309,#N/A)</f>
        <v>#N/A</v>
      </c>
    </row>
    <row r="310" spans="1:28" x14ac:dyDescent="0.15">
      <c r="A310">
        <v>304</v>
      </c>
      <c r="B310">
        <v>304</v>
      </c>
      <c r="C310" t="s">
        <v>359</v>
      </c>
      <c r="D310" t="str">
        <f t="shared" si="29"/>
        <v>10</v>
      </c>
      <c r="E310" s="1">
        <v>4.8499999999999996</v>
      </c>
      <c r="F310" s="2">
        <f t="shared" si="24"/>
        <v>12.15</v>
      </c>
      <c r="G310" s="1">
        <f>Dynamisk!$C$14</f>
        <v>27.397260273972602</v>
      </c>
      <c r="H310" s="1">
        <f t="shared" si="25"/>
        <v>1.1415525114155252</v>
      </c>
      <c r="I310" s="2">
        <f>Dynamisk!$C$15</f>
        <v>34.246575342465754</v>
      </c>
      <c r="J310" s="2">
        <f>F310/$F$4*Dynamisk!$C$16</f>
        <v>146.39748473457297</v>
      </c>
      <c r="K310" s="2">
        <f t="shared" si="26"/>
        <v>6.0998951972738737</v>
      </c>
      <c r="L310" s="2">
        <f>F310/$F$4*Dynamisk!$C$17</f>
        <v>182.9968559182162</v>
      </c>
      <c r="M310" s="2">
        <f>(F310/$F$4)*Dynamisk!$C$16+G310</f>
        <v>173.79474500854556</v>
      </c>
      <c r="N310" s="2">
        <f>Dynamisk!$C$20/365</f>
        <v>34.246575342465754</v>
      </c>
      <c r="O310" s="2">
        <f t="shared" si="27"/>
        <v>1.4269406392694064</v>
      </c>
      <c r="P310" s="2">
        <f>(F310/$F$4)*Dynamisk!$C$16+G310</f>
        <v>173.79474500854556</v>
      </c>
      <c r="Q310" s="2">
        <f t="shared" si="28"/>
        <v>208.04132035101134</v>
      </c>
      <c r="R310" s="17" t="e">
        <f>IF(P310&lt;=Dynamisk!$F$51,Data_kronologisk!P310,#N/A)</f>
        <v>#N/A</v>
      </c>
      <c r="S310" s="22" t="e">
        <f>IF(AND(P310&gt;=Dynamisk!$F$51,P310&lt;=Dynamisk!$F$50),P310,#N/A)</f>
        <v>#N/A</v>
      </c>
      <c r="T310" s="22">
        <f>IF(AND(P310&gt;=Dynamisk!$F$50,P310&lt;=Dynamisk!$F$49),P310,#N/A)</f>
        <v>173.79474500854556</v>
      </c>
      <c r="U310" s="23" t="e">
        <f>IF(P310&gt;=Dynamisk!$F$49,P310,#N/A)</f>
        <v>#N/A</v>
      </c>
      <c r="V310" s="17">
        <f>IF(Q310&gt;=Dynamisk!$F$41,Dynamisk!$F$41,Q310)</f>
        <v>74.703333321584452</v>
      </c>
      <c r="W310" s="22">
        <f>(IF(AND(Q310&gt;=Dynamisk!$F$41,Q310&lt;=Dynamisk!$F$40),Q310,(IF(Q310&gt;Dynamisk!$F$40,Dynamisk!$F$40,#N/A))))-V310</f>
        <v>112.05499998237669</v>
      </c>
      <c r="X310" s="22">
        <f>(IF(AND(Q310&gt;=Dynamisk!$F$40,Q310&lt;=Dynamisk!$F$39),Q310,(IF(Q310&gt;Dynamisk!$F$39,Dynamisk!$F$39,#N/A))))-W310-V310</f>
        <v>21.282987047050199</v>
      </c>
      <c r="Y310" s="23" t="e">
        <f>(IF(AND(Q310&gt;=Dynamisk!$F$39,Q310&lt;=Dynamisk!$F$38),Q310,(IF(Q310&gt;Dynamisk!$F$38,Dynamisk!$F$38,#N/A))))-W310-V310-X310</f>
        <v>#N/A</v>
      </c>
      <c r="Z310" t="e">
        <f>IF(OR(Data_sæsontarif!D310=Dynamisk!$E$76,Data_sæsontarif!D310=Dynamisk!$E$77,Data_sæsontarif!D310=Dynamisk!$E$78,Data_sæsontarif!D310=Dynamisk!$E$79),Data_sæsontarif!M310,#N/A)</f>
        <v>#N/A</v>
      </c>
      <c r="AA310">
        <f>IF(OR(Data_sæsontarif!D310=Dynamisk!$E$72,Data_sæsontarif!D310=Dynamisk!$E$73,Data_sæsontarif!D310=Dynamisk!$E$74,Data_sæsontarif!D310=Dynamisk!$E$75),Data_sæsontarif!M310,#N/A)</f>
        <v>173.79474500854556</v>
      </c>
      <c r="AB310" t="e">
        <f>IF(OR(Data_sæsontarif!D310=Dynamisk!$E$68,Data_sæsontarif!D310=Dynamisk!$E$69,Data_sæsontarif!D310=Dynamisk!$E$70,Data_sæsontarif!D310=Dynamisk!$E$71),Data_sæsontarif!M310,#N/A)</f>
        <v>#N/A</v>
      </c>
    </row>
    <row r="311" spans="1:28" x14ac:dyDescent="0.15">
      <c r="A311">
        <v>305</v>
      </c>
      <c r="B311">
        <v>305</v>
      </c>
      <c r="C311" t="s">
        <v>360</v>
      </c>
      <c r="D311" t="str">
        <f t="shared" si="29"/>
        <v>11</v>
      </c>
      <c r="E311" s="1">
        <v>8.5166666666666675</v>
      </c>
      <c r="F311" s="2">
        <f t="shared" si="24"/>
        <v>8.4833333333333325</v>
      </c>
      <c r="G311" s="1">
        <f>Dynamisk!$C$14</f>
        <v>27.397260273972602</v>
      </c>
      <c r="H311" s="1">
        <f t="shared" si="25"/>
        <v>1.1415525114155252</v>
      </c>
      <c r="I311" s="2">
        <f>Dynamisk!$C$15</f>
        <v>34.246575342465754</v>
      </c>
      <c r="J311" s="2">
        <f>F311/$F$4*Dynamisk!$C$16</f>
        <v>102.21717384073749</v>
      </c>
      <c r="K311" s="2">
        <f t="shared" si="26"/>
        <v>4.2590489100307289</v>
      </c>
      <c r="L311" s="2">
        <f>F311/$F$4*Dynamisk!$C$17</f>
        <v>127.77146730092186</v>
      </c>
      <c r="M311" s="2">
        <f>(F311/$F$4)*Dynamisk!$C$16+G311</f>
        <v>129.61443411471009</v>
      </c>
      <c r="N311" s="2">
        <f>Dynamisk!$C$20/365</f>
        <v>34.246575342465754</v>
      </c>
      <c r="O311" s="2">
        <f t="shared" si="27"/>
        <v>1.4269406392694064</v>
      </c>
      <c r="P311" s="2">
        <f>(F311/$F$4)*Dynamisk!$C$16+G311</f>
        <v>129.61443411471009</v>
      </c>
      <c r="Q311" s="2">
        <f t="shared" si="28"/>
        <v>163.86100945717584</v>
      </c>
      <c r="R311" s="17" t="e">
        <f>IF(P311&lt;=Dynamisk!$F$51,Data_kronologisk!P311,#N/A)</f>
        <v>#N/A</v>
      </c>
      <c r="S311" s="22">
        <f>IF(AND(P311&gt;=Dynamisk!$F$51,P311&lt;=Dynamisk!$F$50),P311,#N/A)</f>
        <v>129.61443411471009</v>
      </c>
      <c r="T311" s="22" t="e">
        <f>IF(AND(P311&gt;=Dynamisk!$F$50,P311&lt;=Dynamisk!$F$49),P311,#N/A)</f>
        <v>#N/A</v>
      </c>
      <c r="U311" s="23" t="e">
        <f>IF(P311&gt;=Dynamisk!$F$49,P311,#N/A)</f>
        <v>#N/A</v>
      </c>
      <c r="V311" s="17">
        <f>IF(Q311&gt;=Dynamisk!$F$41,Dynamisk!$F$41,Q311)</f>
        <v>74.703333321584452</v>
      </c>
      <c r="W311" s="22">
        <f>(IF(AND(Q311&gt;=Dynamisk!$F$41,Q311&lt;=Dynamisk!$F$40),Q311,(IF(Q311&gt;Dynamisk!$F$40,Dynamisk!$F$40,#N/A))))-V311</f>
        <v>89.157676135591387</v>
      </c>
      <c r="X311" s="22" t="e">
        <f>(IF(AND(Q311&gt;=Dynamisk!$F$40,Q311&lt;=Dynamisk!$F$39),Q311,(IF(Q311&gt;Dynamisk!$F$39,Dynamisk!$F$39,#N/A))))-W311-V311</f>
        <v>#N/A</v>
      </c>
      <c r="Y311" s="23" t="e">
        <f>(IF(AND(Q311&gt;=Dynamisk!$F$39,Q311&lt;=Dynamisk!$F$38),Q311,(IF(Q311&gt;Dynamisk!$F$38,Dynamisk!$F$38,#N/A))))-W311-V311-X311</f>
        <v>#N/A</v>
      </c>
      <c r="Z311" t="e">
        <f>IF(OR(Data_sæsontarif!D311=Dynamisk!$E$76,Data_sæsontarif!D311=Dynamisk!$E$77,Data_sæsontarif!D311=Dynamisk!$E$78,Data_sæsontarif!D311=Dynamisk!$E$79),Data_sæsontarif!M311,#N/A)</f>
        <v>#N/A</v>
      </c>
      <c r="AA311">
        <f>IF(OR(Data_sæsontarif!D311=Dynamisk!$E$72,Data_sæsontarif!D311=Dynamisk!$E$73,Data_sæsontarif!D311=Dynamisk!$E$74,Data_sæsontarif!D311=Dynamisk!$E$75),Data_sæsontarif!M311,#N/A)</f>
        <v>129.61443411471009</v>
      </c>
      <c r="AB311" t="e">
        <f>IF(OR(Data_sæsontarif!D311=Dynamisk!$E$68,Data_sæsontarif!D311=Dynamisk!$E$69,Data_sæsontarif!D311=Dynamisk!$E$70,Data_sæsontarif!D311=Dynamisk!$E$71),Data_sæsontarif!M311,#N/A)</f>
        <v>#N/A</v>
      </c>
    </row>
    <row r="312" spans="1:28" x14ac:dyDescent="0.15">
      <c r="A312">
        <v>306</v>
      </c>
      <c r="B312">
        <v>306</v>
      </c>
      <c r="C312" t="s">
        <v>361</v>
      </c>
      <c r="D312" t="str">
        <f t="shared" si="29"/>
        <v>11</v>
      </c>
      <c r="E312" s="1">
        <v>8.4041666666666668</v>
      </c>
      <c r="F312" s="2">
        <f t="shared" si="24"/>
        <v>8.5958333333333332</v>
      </c>
      <c r="G312" s="1">
        <f>Dynamisk!$C$14</f>
        <v>27.397260273972602</v>
      </c>
      <c r="H312" s="1">
        <f t="shared" si="25"/>
        <v>1.1415525114155252</v>
      </c>
      <c r="I312" s="2">
        <f>Dynamisk!$C$15</f>
        <v>34.246575342465754</v>
      </c>
      <c r="J312" s="2">
        <f>F312/$F$4*Dynamisk!$C$16</f>
        <v>103.57270610679836</v>
      </c>
      <c r="K312" s="2">
        <f t="shared" si="26"/>
        <v>4.3155294211165982</v>
      </c>
      <c r="L312" s="2">
        <f>F312/$F$4*Dynamisk!$C$17</f>
        <v>129.46588263349796</v>
      </c>
      <c r="M312" s="2">
        <f>(F312/$F$4)*Dynamisk!$C$16+G312</f>
        <v>130.96996638077096</v>
      </c>
      <c r="N312" s="2">
        <f>Dynamisk!$C$20/365</f>
        <v>34.246575342465754</v>
      </c>
      <c r="O312" s="2">
        <f t="shared" si="27"/>
        <v>1.4269406392694064</v>
      </c>
      <c r="P312" s="2">
        <f>(F312/$F$4)*Dynamisk!$C$16+G312</f>
        <v>130.96996638077096</v>
      </c>
      <c r="Q312" s="2">
        <f t="shared" si="28"/>
        <v>165.2165417232367</v>
      </c>
      <c r="R312" s="17" t="e">
        <f>IF(P312&lt;=Dynamisk!$F$51,Data_kronologisk!P312,#N/A)</f>
        <v>#N/A</v>
      </c>
      <c r="S312" s="22">
        <f>IF(AND(P312&gt;=Dynamisk!$F$51,P312&lt;=Dynamisk!$F$50),P312,#N/A)</f>
        <v>130.96996638077096</v>
      </c>
      <c r="T312" s="22" t="e">
        <f>IF(AND(P312&gt;=Dynamisk!$F$50,P312&lt;=Dynamisk!$F$49),P312,#N/A)</f>
        <v>#N/A</v>
      </c>
      <c r="U312" s="23" t="e">
        <f>IF(P312&gt;=Dynamisk!$F$49,P312,#N/A)</f>
        <v>#N/A</v>
      </c>
      <c r="V312" s="17">
        <f>IF(Q312&gt;=Dynamisk!$F$41,Dynamisk!$F$41,Q312)</f>
        <v>74.703333321584452</v>
      </c>
      <c r="W312" s="22">
        <f>(IF(AND(Q312&gt;=Dynamisk!$F$41,Q312&lt;=Dynamisk!$F$40),Q312,(IF(Q312&gt;Dynamisk!$F$40,Dynamisk!$F$40,#N/A))))-V312</f>
        <v>90.51320840165225</v>
      </c>
      <c r="X312" s="22" t="e">
        <f>(IF(AND(Q312&gt;=Dynamisk!$F$40,Q312&lt;=Dynamisk!$F$39),Q312,(IF(Q312&gt;Dynamisk!$F$39,Dynamisk!$F$39,#N/A))))-W312-V312</f>
        <v>#N/A</v>
      </c>
      <c r="Y312" s="23" t="e">
        <f>(IF(AND(Q312&gt;=Dynamisk!$F$39,Q312&lt;=Dynamisk!$F$38),Q312,(IF(Q312&gt;Dynamisk!$F$38,Dynamisk!$F$38,#N/A))))-W312-V312-X312</f>
        <v>#N/A</v>
      </c>
      <c r="Z312" t="e">
        <f>IF(OR(Data_sæsontarif!D312=Dynamisk!$E$76,Data_sæsontarif!D312=Dynamisk!$E$77,Data_sæsontarif!D312=Dynamisk!$E$78,Data_sæsontarif!D312=Dynamisk!$E$79),Data_sæsontarif!M312,#N/A)</f>
        <v>#N/A</v>
      </c>
      <c r="AA312">
        <f>IF(OR(Data_sæsontarif!D312=Dynamisk!$E$72,Data_sæsontarif!D312=Dynamisk!$E$73,Data_sæsontarif!D312=Dynamisk!$E$74,Data_sæsontarif!D312=Dynamisk!$E$75),Data_sæsontarif!M312,#N/A)</f>
        <v>130.96996638077096</v>
      </c>
      <c r="AB312" t="e">
        <f>IF(OR(Data_sæsontarif!D312=Dynamisk!$E$68,Data_sæsontarif!D312=Dynamisk!$E$69,Data_sæsontarif!D312=Dynamisk!$E$70,Data_sæsontarif!D312=Dynamisk!$E$71),Data_sæsontarif!M312,#N/A)</f>
        <v>#N/A</v>
      </c>
    </row>
    <row r="313" spans="1:28" x14ac:dyDescent="0.15">
      <c r="A313">
        <v>307</v>
      </c>
      <c r="B313">
        <v>307</v>
      </c>
      <c r="C313" t="s">
        <v>362</v>
      </c>
      <c r="D313" t="str">
        <f t="shared" si="29"/>
        <v>11</v>
      </c>
      <c r="E313" s="1">
        <v>10.358333333333333</v>
      </c>
      <c r="F313" s="2">
        <f t="shared" si="24"/>
        <v>6.6416666666666675</v>
      </c>
      <c r="G313" s="1">
        <f>Dynamisk!$C$14</f>
        <v>27.397260273972602</v>
      </c>
      <c r="H313" s="1">
        <f t="shared" si="25"/>
        <v>1.1415525114155252</v>
      </c>
      <c r="I313" s="2">
        <f>Dynamisk!$C$15</f>
        <v>34.246575342465754</v>
      </c>
      <c r="J313" s="2">
        <f>F313/$F$4*Dynamisk!$C$16</f>
        <v>80.026608596333787</v>
      </c>
      <c r="K313" s="2">
        <f t="shared" si="26"/>
        <v>3.3344420248472413</v>
      </c>
      <c r="L313" s="2">
        <f>F313/$F$4*Dynamisk!$C$17</f>
        <v>100.03326074541722</v>
      </c>
      <c r="M313" s="2">
        <f>(F313/$F$4)*Dynamisk!$C$16+G313</f>
        <v>107.42386887030639</v>
      </c>
      <c r="N313" s="2">
        <f>Dynamisk!$C$20/365</f>
        <v>34.246575342465754</v>
      </c>
      <c r="O313" s="2">
        <f t="shared" si="27"/>
        <v>1.4269406392694064</v>
      </c>
      <c r="P313" s="2">
        <f>(F313/$F$4)*Dynamisk!$C$16+G313</f>
        <v>107.42386887030639</v>
      </c>
      <c r="Q313" s="2">
        <f t="shared" si="28"/>
        <v>141.67044421277214</v>
      </c>
      <c r="R313" s="17" t="e">
        <f>IF(P313&lt;=Dynamisk!$F$51,Data_kronologisk!P313,#N/A)</f>
        <v>#N/A</v>
      </c>
      <c r="S313" s="22">
        <f>IF(AND(P313&gt;=Dynamisk!$F$51,P313&lt;=Dynamisk!$F$50),P313,#N/A)</f>
        <v>107.42386887030639</v>
      </c>
      <c r="T313" s="22" t="e">
        <f>IF(AND(P313&gt;=Dynamisk!$F$50,P313&lt;=Dynamisk!$F$49),P313,#N/A)</f>
        <v>#N/A</v>
      </c>
      <c r="U313" s="23" t="e">
        <f>IF(P313&gt;=Dynamisk!$F$49,P313,#N/A)</f>
        <v>#N/A</v>
      </c>
      <c r="V313" s="17">
        <f>IF(Q313&gt;=Dynamisk!$F$41,Dynamisk!$F$41,Q313)</f>
        <v>74.703333321584452</v>
      </c>
      <c r="W313" s="22">
        <f>(IF(AND(Q313&gt;=Dynamisk!$F$41,Q313&lt;=Dynamisk!$F$40),Q313,(IF(Q313&gt;Dynamisk!$F$40,Dynamisk!$F$40,#N/A))))-V313</f>
        <v>66.967110891187687</v>
      </c>
      <c r="X313" s="22" t="e">
        <f>(IF(AND(Q313&gt;=Dynamisk!$F$40,Q313&lt;=Dynamisk!$F$39),Q313,(IF(Q313&gt;Dynamisk!$F$39,Dynamisk!$F$39,#N/A))))-W313-V313</f>
        <v>#N/A</v>
      </c>
      <c r="Y313" s="23" t="e">
        <f>(IF(AND(Q313&gt;=Dynamisk!$F$39,Q313&lt;=Dynamisk!$F$38),Q313,(IF(Q313&gt;Dynamisk!$F$38,Dynamisk!$F$38,#N/A))))-W313-V313-X313</f>
        <v>#N/A</v>
      </c>
      <c r="Z313" t="e">
        <f>IF(OR(Data_sæsontarif!D313=Dynamisk!$E$76,Data_sæsontarif!D313=Dynamisk!$E$77,Data_sæsontarif!D313=Dynamisk!$E$78,Data_sæsontarif!D313=Dynamisk!$E$79),Data_sæsontarif!M313,#N/A)</f>
        <v>#N/A</v>
      </c>
      <c r="AA313">
        <f>IF(OR(Data_sæsontarif!D313=Dynamisk!$E$72,Data_sæsontarif!D313=Dynamisk!$E$73,Data_sæsontarif!D313=Dynamisk!$E$74,Data_sæsontarif!D313=Dynamisk!$E$75),Data_sæsontarif!M313,#N/A)</f>
        <v>107.42386887030639</v>
      </c>
      <c r="AB313" t="e">
        <f>IF(OR(Data_sæsontarif!D313=Dynamisk!$E$68,Data_sæsontarif!D313=Dynamisk!$E$69,Data_sæsontarif!D313=Dynamisk!$E$70,Data_sæsontarif!D313=Dynamisk!$E$71),Data_sæsontarif!M313,#N/A)</f>
        <v>#N/A</v>
      </c>
    </row>
    <row r="314" spans="1:28" x14ac:dyDescent="0.15">
      <c r="A314">
        <v>308</v>
      </c>
      <c r="B314">
        <v>308</v>
      </c>
      <c r="C314" t="s">
        <v>363</v>
      </c>
      <c r="D314" t="str">
        <f t="shared" si="29"/>
        <v>11</v>
      </c>
      <c r="E314" s="1">
        <v>8.9750000000000032</v>
      </c>
      <c r="F314" s="2">
        <f t="shared" si="24"/>
        <v>8.0249999999999968</v>
      </c>
      <c r="G314" s="1">
        <f>Dynamisk!$C$14</f>
        <v>27.397260273972602</v>
      </c>
      <c r="H314" s="1">
        <f t="shared" si="25"/>
        <v>1.1415525114155252</v>
      </c>
      <c r="I314" s="2">
        <f>Dynamisk!$C$15</f>
        <v>34.246575342465754</v>
      </c>
      <c r="J314" s="2">
        <f>F314/$F$4*Dynamisk!$C$16</f>
        <v>96.694634979008029</v>
      </c>
      <c r="K314" s="2">
        <f t="shared" si="26"/>
        <v>4.0289431241253348</v>
      </c>
      <c r="L314" s="2">
        <f>F314/$F$4*Dynamisk!$C$17</f>
        <v>120.86829372376005</v>
      </c>
      <c r="M314" s="2">
        <f>(F314/$F$4)*Dynamisk!$C$16+G314</f>
        <v>124.09189525298063</v>
      </c>
      <c r="N314" s="2">
        <f>Dynamisk!$C$20/365</f>
        <v>34.246575342465754</v>
      </c>
      <c r="O314" s="2">
        <f t="shared" si="27"/>
        <v>1.4269406392694064</v>
      </c>
      <c r="P314" s="2">
        <f>(F314/$F$4)*Dynamisk!$C$16+G314</f>
        <v>124.09189525298063</v>
      </c>
      <c r="Q314" s="2">
        <f t="shared" si="28"/>
        <v>158.33847059544638</v>
      </c>
      <c r="R314" s="17" t="e">
        <f>IF(P314&lt;=Dynamisk!$F$51,Data_kronologisk!P314,#N/A)</f>
        <v>#N/A</v>
      </c>
      <c r="S314" s="22">
        <f>IF(AND(P314&gt;=Dynamisk!$F$51,P314&lt;=Dynamisk!$F$50),P314,#N/A)</f>
        <v>124.09189525298063</v>
      </c>
      <c r="T314" s="22" t="e">
        <f>IF(AND(P314&gt;=Dynamisk!$F$50,P314&lt;=Dynamisk!$F$49),P314,#N/A)</f>
        <v>#N/A</v>
      </c>
      <c r="U314" s="23" t="e">
        <f>IF(P314&gt;=Dynamisk!$F$49,P314,#N/A)</f>
        <v>#N/A</v>
      </c>
      <c r="V314" s="17">
        <f>IF(Q314&gt;=Dynamisk!$F$41,Dynamisk!$F$41,Q314)</f>
        <v>74.703333321584452</v>
      </c>
      <c r="W314" s="22">
        <f>(IF(AND(Q314&gt;=Dynamisk!$F$41,Q314&lt;=Dynamisk!$F$40),Q314,(IF(Q314&gt;Dynamisk!$F$40,Dynamisk!$F$40,#N/A))))-V314</f>
        <v>83.635137273861929</v>
      </c>
      <c r="X314" s="22" t="e">
        <f>(IF(AND(Q314&gt;=Dynamisk!$F$40,Q314&lt;=Dynamisk!$F$39),Q314,(IF(Q314&gt;Dynamisk!$F$39,Dynamisk!$F$39,#N/A))))-W314-V314</f>
        <v>#N/A</v>
      </c>
      <c r="Y314" s="23" t="e">
        <f>(IF(AND(Q314&gt;=Dynamisk!$F$39,Q314&lt;=Dynamisk!$F$38),Q314,(IF(Q314&gt;Dynamisk!$F$38,Dynamisk!$F$38,#N/A))))-W314-V314-X314</f>
        <v>#N/A</v>
      </c>
      <c r="Z314" t="e">
        <f>IF(OR(Data_sæsontarif!D314=Dynamisk!$E$76,Data_sæsontarif!D314=Dynamisk!$E$77,Data_sæsontarif!D314=Dynamisk!$E$78,Data_sæsontarif!D314=Dynamisk!$E$79),Data_sæsontarif!M314,#N/A)</f>
        <v>#N/A</v>
      </c>
      <c r="AA314">
        <f>IF(OR(Data_sæsontarif!D314=Dynamisk!$E$72,Data_sæsontarif!D314=Dynamisk!$E$73,Data_sæsontarif!D314=Dynamisk!$E$74,Data_sæsontarif!D314=Dynamisk!$E$75),Data_sæsontarif!M314,#N/A)</f>
        <v>124.09189525298063</v>
      </c>
      <c r="AB314" t="e">
        <f>IF(OR(Data_sæsontarif!D314=Dynamisk!$E$68,Data_sæsontarif!D314=Dynamisk!$E$69,Data_sæsontarif!D314=Dynamisk!$E$70,Data_sæsontarif!D314=Dynamisk!$E$71),Data_sæsontarif!M314,#N/A)</f>
        <v>#N/A</v>
      </c>
    </row>
    <row r="315" spans="1:28" x14ac:dyDescent="0.15">
      <c r="A315">
        <v>309</v>
      </c>
      <c r="B315">
        <v>309</v>
      </c>
      <c r="C315" t="s">
        <v>364</v>
      </c>
      <c r="D315" t="str">
        <f t="shared" si="29"/>
        <v>11</v>
      </c>
      <c r="E315" s="1">
        <v>9.6291666666666647</v>
      </c>
      <c r="F315" s="2">
        <f t="shared" si="24"/>
        <v>7.3708333333333353</v>
      </c>
      <c r="G315" s="1">
        <f>Dynamisk!$C$14</f>
        <v>27.397260273972602</v>
      </c>
      <c r="H315" s="1">
        <f t="shared" si="25"/>
        <v>1.1415525114155252</v>
      </c>
      <c r="I315" s="2">
        <f>Dynamisk!$C$15</f>
        <v>34.246575342465754</v>
      </c>
      <c r="J315" s="2">
        <f>F315/$F$4*Dynamisk!$C$16</f>
        <v>88.812465876357891</v>
      </c>
      <c r="K315" s="2">
        <f t="shared" si="26"/>
        <v>3.7005194115149123</v>
      </c>
      <c r="L315" s="2">
        <f>F315/$F$4*Dynamisk!$C$17</f>
        <v>111.01558234544737</v>
      </c>
      <c r="M315" s="2">
        <f>(F315/$F$4)*Dynamisk!$C$16+G315</f>
        <v>116.2097261503305</v>
      </c>
      <c r="N315" s="2">
        <f>Dynamisk!$C$20/365</f>
        <v>34.246575342465754</v>
      </c>
      <c r="O315" s="2">
        <f t="shared" si="27"/>
        <v>1.4269406392694064</v>
      </c>
      <c r="P315" s="2">
        <f>(F315/$F$4)*Dynamisk!$C$16+G315</f>
        <v>116.2097261503305</v>
      </c>
      <c r="Q315" s="2">
        <f t="shared" si="28"/>
        <v>150.45630149279623</v>
      </c>
      <c r="R315" s="17" t="e">
        <f>IF(P315&lt;=Dynamisk!$F$51,Data_kronologisk!P315,#N/A)</f>
        <v>#N/A</v>
      </c>
      <c r="S315" s="22">
        <f>IF(AND(P315&gt;=Dynamisk!$F$51,P315&lt;=Dynamisk!$F$50),P315,#N/A)</f>
        <v>116.2097261503305</v>
      </c>
      <c r="T315" s="22" t="e">
        <f>IF(AND(P315&gt;=Dynamisk!$F$50,P315&lt;=Dynamisk!$F$49),P315,#N/A)</f>
        <v>#N/A</v>
      </c>
      <c r="U315" s="23" t="e">
        <f>IF(P315&gt;=Dynamisk!$F$49,P315,#N/A)</f>
        <v>#N/A</v>
      </c>
      <c r="V315" s="17">
        <f>IF(Q315&gt;=Dynamisk!$F$41,Dynamisk!$F$41,Q315)</f>
        <v>74.703333321584452</v>
      </c>
      <c r="W315" s="22">
        <f>(IF(AND(Q315&gt;=Dynamisk!$F$41,Q315&lt;=Dynamisk!$F$40),Q315,(IF(Q315&gt;Dynamisk!$F$40,Dynamisk!$F$40,#N/A))))-V315</f>
        <v>75.752968171211776</v>
      </c>
      <c r="X315" s="22" t="e">
        <f>(IF(AND(Q315&gt;=Dynamisk!$F$40,Q315&lt;=Dynamisk!$F$39),Q315,(IF(Q315&gt;Dynamisk!$F$39,Dynamisk!$F$39,#N/A))))-W315-V315</f>
        <v>#N/A</v>
      </c>
      <c r="Y315" s="23" t="e">
        <f>(IF(AND(Q315&gt;=Dynamisk!$F$39,Q315&lt;=Dynamisk!$F$38),Q315,(IF(Q315&gt;Dynamisk!$F$38,Dynamisk!$F$38,#N/A))))-W315-V315-X315</f>
        <v>#N/A</v>
      </c>
      <c r="Z315" t="e">
        <f>IF(OR(Data_sæsontarif!D315=Dynamisk!$E$76,Data_sæsontarif!D315=Dynamisk!$E$77,Data_sæsontarif!D315=Dynamisk!$E$78,Data_sæsontarif!D315=Dynamisk!$E$79),Data_sæsontarif!M315,#N/A)</f>
        <v>#N/A</v>
      </c>
      <c r="AA315">
        <f>IF(OR(Data_sæsontarif!D315=Dynamisk!$E$72,Data_sæsontarif!D315=Dynamisk!$E$73,Data_sæsontarif!D315=Dynamisk!$E$74,Data_sæsontarif!D315=Dynamisk!$E$75),Data_sæsontarif!M315,#N/A)</f>
        <v>116.2097261503305</v>
      </c>
      <c r="AB315" t="e">
        <f>IF(OR(Data_sæsontarif!D315=Dynamisk!$E$68,Data_sæsontarif!D315=Dynamisk!$E$69,Data_sæsontarif!D315=Dynamisk!$E$70,Data_sæsontarif!D315=Dynamisk!$E$71),Data_sæsontarif!M315,#N/A)</f>
        <v>#N/A</v>
      </c>
    </row>
    <row r="316" spans="1:28" x14ac:dyDescent="0.15">
      <c r="A316">
        <v>310</v>
      </c>
      <c r="B316">
        <v>310</v>
      </c>
      <c r="C316" t="s">
        <v>365</v>
      </c>
      <c r="D316" t="str">
        <f t="shared" si="29"/>
        <v>11</v>
      </c>
      <c r="E316" s="1">
        <v>6.7</v>
      </c>
      <c r="F316" s="2">
        <f t="shared" si="24"/>
        <v>10.3</v>
      </c>
      <c r="G316" s="1">
        <f>Dynamisk!$C$14</f>
        <v>27.397260273972602</v>
      </c>
      <c r="H316" s="1">
        <f t="shared" si="25"/>
        <v>1.1415525114155252</v>
      </c>
      <c r="I316" s="2">
        <f>Dynamisk!$C$15</f>
        <v>34.246575342465754</v>
      </c>
      <c r="J316" s="2">
        <f>F316/$F$4*Dynamisk!$C$16</f>
        <v>124.10650969268326</v>
      </c>
      <c r="K316" s="2">
        <f t="shared" si="26"/>
        <v>5.1711045705284695</v>
      </c>
      <c r="L316" s="2">
        <f>F316/$F$4*Dynamisk!$C$17</f>
        <v>155.13313711585408</v>
      </c>
      <c r="M316" s="2">
        <f>(F316/$F$4)*Dynamisk!$C$16+G316</f>
        <v>151.50376996665585</v>
      </c>
      <c r="N316" s="2">
        <f>Dynamisk!$C$20/365</f>
        <v>34.246575342465754</v>
      </c>
      <c r="O316" s="2">
        <f t="shared" si="27"/>
        <v>1.4269406392694064</v>
      </c>
      <c r="P316" s="2">
        <f>(F316/$F$4)*Dynamisk!$C$16+G316</f>
        <v>151.50376996665585</v>
      </c>
      <c r="Q316" s="2">
        <f t="shared" si="28"/>
        <v>185.75034530912163</v>
      </c>
      <c r="R316" s="17" t="e">
        <f>IF(P316&lt;=Dynamisk!$F$51,Data_kronologisk!P316,#N/A)</f>
        <v>#N/A</v>
      </c>
      <c r="S316" s="22">
        <f>IF(AND(P316&gt;=Dynamisk!$F$51,P316&lt;=Dynamisk!$F$50),P316,#N/A)</f>
        <v>151.50376996665585</v>
      </c>
      <c r="T316" s="22" t="e">
        <f>IF(AND(P316&gt;=Dynamisk!$F$50,P316&lt;=Dynamisk!$F$49),P316,#N/A)</f>
        <v>#N/A</v>
      </c>
      <c r="U316" s="23" t="e">
        <f>IF(P316&gt;=Dynamisk!$F$49,P316,#N/A)</f>
        <v>#N/A</v>
      </c>
      <c r="V316" s="17">
        <f>IF(Q316&gt;=Dynamisk!$F$41,Dynamisk!$F$41,Q316)</f>
        <v>74.703333321584452</v>
      </c>
      <c r="W316" s="22">
        <f>(IF(AND(Q316&gt;=Dynamisk!$F$41,Q316&lt;=Dynamisk!$F$40),Q316,(IF(Q316&gt;Dynamisk!$F$40,Dynamisk!$F$40,#N/A))))-V316</f>
        <v>111.04701198753718</v>
      </c>
      <c r="X316" s="22" t="e">
        <f>(IF(AND(Q316&gt;=Dynamisk!$F$40,Q316&lt;=Dynamisk!$F$39),Q316,(IF(Q316&gt;Dynamisk!$F$39,Dynamisk!$F$39,#N/A))))-W316-V316</f>
        <v>#N/A</v>
      </c>
      <c r="Y316" s="23" t="e">
        <f>(IF(AND(Q316&gt;=Dynamisk!$F$39,Q316&lt;=Dynamisk!$F$38),Q316,(IF(Q316&gt;Dynamisk!$F$38,Dynamisk!$F$38,#N/A))))-W316-V316-X316</f>
        <v>#N/A</v>
      </c>
      <c r="Z316" t="e">
        <f>IF(OR(Data_sæsontarif!D316=Dynamisk!$E$76,Data_sæsontarif!D316=Dynamisk!$E$77,Data_sæsontarif!D316=Dynamisk!$E$78,Data_sæsontarif!D316=Dynamisk!$E$79),Data_sæsontarif!M316,#N/A)</f>
        <v>#N/A</v>
      </c>
      <c r="AA316">
        <f>IF(OR(Data_sæsontarif!D316=Dynamisk!$E$72,Data_sæsontarif!D316=Dynamisk!$E$73,Data_sæsontarif!D316=Dynamisk!$E$74,Data_sæsontarif!D316=Dynamisk!$E$75),Data_sæsontarif!M316,#N/A)</f>
        <v>151.50376996665585</v>
      </c>
      <c r="AB316" t="e">
        <f>IF(OR(Data_sæsontarif!D316=Dynamisk!$E$68,Data_sæsontarif!D316=Dynamisk!$E$69,Data_sæsontarif!D316=Dynamisk!$E$70,Data_sæsontarif!D316=Dynamisk!$E$71),Data_sæsontarif!M316,#N/A)</f>
        <v>#N/A</v>
      </c>
    </row>
    <row r="317" spans="1:28" x14ac:dyDescent="0.15">
      <c r="A317">
        <v>311</v>
      </c>
      <c r="B317">
        <v>311</v>
      </c>
      <c r="C317" t="s">
        <v>366</v>
      </c>
      <c r="D317" t="str">
        <f t="shared" si="29"/>
        <v>11</v>
      </c>
      <c r="E317" s="1">
        <v>2.2958333333333338</v>
      </c>
      <c r="F317" s="2">
        <f t="shared" si="24"/>
        <v>14.704166666666666</v>
      </c>
      <c r="G317" s="1">
        <f>Dynamisk!$C$14</f>
        <v>27.397260273972602</v>
      </c>
      <c r="H317" s="1">
        <f t="shared" si="25"/>
        <v>1.1415525114155252</v>
      </c>
      <c r="I317" s="2">
        <f>Dynamisk!$C$15</f>
        <v>34.246575342465754</v>
      </c>
      <c r="J317" s="2">
        <f>F317/$F$4*Dynamisk!$C$16</f>
        <v>177.1730876640288</v>
      </c>
      <c r="K317" s="2">
        <f t="shared" si="26"/>
        <v>7.3822119860011997</v>
      </c>
      <c r="L317" s="2">
        <f>F317/$F$4*Dynamisk!$C$17</f>
        <v>221.466359580036</v>
      </c>
      <c r="M317" s="2">
        <f>(F317/$F$4)*Dynamisk!$C$16+G317</f>
        <v>204.57034793800139</v>
      </c>
      <c r="N317" s="2">
        <f>Dynamisk!$C$20/365</f>
        <v>34.246575342465754</v>
      </c>
      <c r="O317" s="2">
        <f t="shared" si="27"/>
        <v>1.4269406392694064</v>
      </c>
      <c r="P317" s="2">
        <f>(F317/$F$4)*Dynamisk!$C$16+G317</f>
        <v>204.57034793800139</v>
      </c>
      <c r="Q317" s="2">
        <f t="shared" si="28"/>
        <v>238.81692328046717</v>
      </c>
      <c r="R317" s="17" t="e">
        <f>IF(P317&lt;=Dynamisk!$F$51,Data_kronologisk!P317,#N/A)</f>
        <v>#N/A</v>
      </c>
      <c r="S317" s="22" t="e">
        <f>IF(AND(P317&gt;=Dynamisk!$F$51,P317&lt;=Dynamisk!$F$50),P317,#N/A)</f>
        <v>#N/A</v>
      </c>
      <c r="T317" s="22">
        <f>IF(AND(P317&gt;=Dynamisk!$F$50,P317&lt;=Dynamisk!$F$49),P317,#N/A)</f>
        <v>204.57034793800139</v>
      </c>
      <c r="U317" s="23" t="e">
        <f>IF(P317&gt;=Dynamisk!$F$49,P317,#N/A)</f>
        <v>#N/A</v>
      </c>
      <c r="V317" s="17">
        <f>IF(Q317&gt;=Dynamisk!$F$41,Dynamisk!$F$41,Q317)</f>
        <v>74.703333321584452</v>
      </c>
      <c r="W317" s="22">
        <f>(IF(AND(Q317&gt;=Dynamisk!$F$41,Q317&lt;=Dynamisk!$F$40),Q317,(IF(Q317&gt;Dynamisk!$F$40,Dynamisk!$F$40,#N/A))))-V317</f>
        <v>112.05499998237669</v>
      </c>
      <c r="X317" s="22">
        <f>(IF(AND(Q317&gt;=Dynamisk!$F$40,Q317&lt;=Dynamisk!$F$39),Q317,(IF(Q317&gt;Dynamisk!$F$39,Dynamisk!$F$39,#N/A))))-W317-V317</f>
        <v>52.058589976506028</v>
      </c>
      <c r="Y317" s="23" t="e">
        <f>(IF(AND(Q317&gt;=Dynamisk!$F$39,Q317&lt;=Dynamisk!$F$38),Q317,(IF(Q317&gt;Dynamisk!$F$38,Dynamisk!$F$38,#N/A))))-W317-V317-X317</f>
        <v>#N/A</v>
      </c>
      <c r="Z317" t="e">
        <f>IF(OR(Data_sæsontarif!D317=Dynamisk!$E$76,Data_sæsontarif!D317=Dynamisk!$E$77,Data_sæsontarif!D317=Dynamisk!$E$78,Data_sæsontarif!D317=Dynamisk!$E$79),Data_sæsontarif!M317,#N/A)</f>
        <v>#N/A</v>
      </c>
      <c r="AA317">
        <f>IF(OR(Data_sæsontarif!D317=Dynamisk!$E$72,Data_sæsontarif!D317=Dynamisk!$E$73,Data_sæsontarif!D317=Dynamisk!$E$74,Data_sæsontarif!D317=Dynamisk!$E$75),Data_sæsontarif!M317,#N/A)</f>
        <v>204.57034793800139</v>
      </c>
      <c r="AB317" t="e">
        <f>IF(OR(Data_sæsontarif!D317=Dynamisk!$E$68,Data_sæsontarif!D317=Dynamisk!$E$69,Data_sæsontarif!D317=Dynamisk!$E$70,Data_sæsontarif!D317=Dynamisk!$E$71),Data_sæsontarif!M317,#N/A)</f>
        <v>#N/A</v>
      </c>
    </row>
    <row r="318" spans="1:28" x14ac:dyDescent="0.15">
      <c r="A318">
        <v>312</v>
      </c>
      <c r="B318">
        <v>312</v>
      </c>
      <c r="C318" t="s">
        <v>367</v>
      </c>
      <c r="D318" t="str">
        <f t="shared" si="29"/>
        <v>11</v>
      </c>
      <c r="E318" s="1">
        <v>2.0499999999999994</v>
      </c>
      <c r="F318" s="2">
        <f t="shared" si="24"/>
        <v>14.950000000000001</v>
      </c>
      <c r="G318" s="1">
        <f>Dynamisk!$C$14</f>
        <v>27.397260273972602</v>
      </c>
      <c r="H318" s="1">
        <f t="shared" si="25"/>
        <v>1.1415525114155252</v>
      </c>
      <c r="I318" s="2">
        <f>Dynamisk!$C$15</f>
        <v>34.246575342465754</v>
      </c>
      <c r="J318" s="2">
        <f>F318/$F$4*Dynamisk!$C$16</f>
        <v>180.13517668986549</v>
      </c>
      <c r="K318" s="2">
        <f t="shared" si="26"/>
        <v>7.505632362077729</v>
      </c>
      <c r="L318" s="2">
        <f>F318/$F$4*Dynamisk!$C$17</f>
        <v>225.16897086233186</v>
      </c>
      <c r="M318" s="2">
        <f>(F318/$F$4)*Dynamisk!$C$16+G318</f>
        <v>207.53243696383808</v>
      </c>
      <c r="N318" s="2">
        <f>Dynamisk!$C$20/365</f>
        <v>34.246575342465754</v>
      </c>
      <c r="O318" s="2">
        <f t="shared" si="27"/>
        <v>1.4269406392694064</v>
      </c>
      <c r="P318" s="2">
        <f>(F318/$F$4)*Dynamisk!$C$16+G318</f>
        <v>207.53243696383808</v>
      </c>
      <c r="Q318" s="2">
        <f t="shared" si="28"/>
        <v>241.77901230630385</v>
      </c>
      <c r="R318" s="17" t="e">
        <f>IF(P318&lt;=Dynamisk!$F$51,Data_kronologisk!P318,#N/A)</f>
        <v>#N/A</v>
      </c>
      <c r="S318" s="22" t="e">
        <f>IF(AND(P318&gt;=Dynamisk!$F$51,P318&lt;=Dynamisk!$F$50),P318,#N/A)</f>
        <v>#N/A</v>
      </c>
      <c r="T318" s="22">
        <f>IF(AND(P318&gt;=Dynamisk!$F$50,P318&lt;=Dynamisk!$F$49),P318,#N/A)</f>
        <v>207.53243696383808</v>
      </c>
      <c r="U318" s="23" t="e">
        <f>IF(P318&gt;=Dynamisk!$F$49,P318,#N/A)</f>
        <v>#N/A</v>
      </c>
      <c r="V318" s="17">
        <f>IF(Q318&gt;=Dynamisk!$F$41,Dynamisk!$F$41,Q318)</f>
        <v>74.703333321584452</v>
      </c>
      <c r="W318" s="22">
        <f>(IF(AND(Q318&gt;=Dynamisk!$F$41,Q318&lt;=Dynamisk!$F$40),Q318,(IF(Q318&gt;Dynamisk!$F$40,Dynamisk!$F$40,#N/A))))-V318</f>
        <v>112.05499998237669</v>
      </c>
      <c r="X318" s="22">
        <f>(IF(AND(Q318&gt;=Dynamisk!$F$40,Q318&lt;=Dynamisk!$F$39),Q318,(IF(Q318&gt;Dynamisk!$F$39,Dynamisk!$F$39,#N/A))))-W318-V318</f>
        <v>55.020679002342732</v>
      </c>
      <c r="Y318" s="23" t="e">
        <f>(IF(AND(Q318&gt;=Dynamisk!$F$39,Q318&lt;=Dynamisk!$F$38),Q318,(IF(Q318&gt;Dynamisk!$F$38,Dynamisk!$F$38,#N/A))))-W318-V318-X318</f>
        <v>#N/A</v>
      </c>
      <c r="Z318" t="e">
        <f>IF(OR(Data_sæsontarif!D318=Dynamisk!$E$76,Data_sæsontarif!D318=Dynamisk!$E$77,Data_sæsontarif!D318=Dynamisk!$E$78,Data_sæsontarif!D318=Dynamisk!$E$79),Data_sæsontarif!M318,#N/A)</f>
        <v>#N/A</v>
      </c>
      <c r="AA318">
        <f>IF(OR(Data_sæsontarif!D318=Dynamisk!$E$72,Data_sæsontarif!D318=Dynamisk!$E$73,Data_sæsontarif!D318=Dynamisk!$E$74,Data_sæsontarif!D318=Dynamisk!$E$75),Data_sæsontarif!M318,#N/A)</f>
        <v>207.53243696383808</v>
      </c>
      <c r="AB318" t="e">
        <f>IF(OR(Data_sæsontarif!D318=Dynamisk!$E$68,Data_sæsontarif!D318=Dynamisk!$E$69,Data_sæsontarif!D318=Dynamisk!$E$70,Data_sæsontarif!D318=Dynamisk!$E$71),Data_sæsontarif!M318,#N/A)</f>
        <v>#N/A</v>
      </c>
    </row>
    <row r="319" spans="1:28" x14ac:dyDescent="0.15">
      <c r="A319">
        <v>313</v>
      </c>
      <c r="B319">
        <v>313</v>
      </c>
      <c r="C319" t="s">
        <v>368</v>
      </c>
      <c r="D319" t="str">
        <f t="shared" si="29"/>
        <v>11</v>
      </c>
      <c r="E319" s="1">
        <v>3.4624999999999999</v>
      </c>
      <c r="F319" s="2">
        <f t="shared" si="24"/>
        <v>13.5375</v>
      </c>
      <c r="G319" s="1">
        <f>Dynamisk!$C$14</f>
        <v>27.397260273972602</v>
      </c>
      <c r="H319" s="1">
        <f t="shared" si="25"/>
        <v>1.1415525114155252</v>
      </c>
      <c r="I319" s="2">
        <f>Dynamisk!$C$15</f>
        <v>34.246575342465754</v>
      </c>
      <c r="J319" s="2">
        <f>F319/$F$4*Dynamisk!$C$16</f>
        <v>163.11571601599024</v>
      </c>
      <c r="K319" s="2">
        <f t="shared" si="26"/>
        <v>6.7964881673329272</v>
      </c>
      <c r="L319" s="2">
        <f>F319/$F$4*Dynamisk!$C$17</f>
        <v>203.89464501998782</v>
      </c>
      <c r="M319" s="2">
        <f>(F319/$F$4)*Dynamisk!$C$16+G319</f>
        <v>190.51297628996284</v>
      </c>
      <c r="N319" s="2">
        <f>Dynamisk!$C$20/365</f>
        <v>34.246575342465754</v>
      </c>
      <c r="O319" s="2">
        <f t="shared" si="27"/>
        <v>1.4269406392694064</v>
      </c>
      <c r="P319" s="2">
        <f>(F319/$F$4)*Dynamisk!$C$16+G319</f>
        <v>190.51297628996284</v>
      </c>
      <c r="Q319" s="2">
        <f t="shared" si="28"/>
        <v>224.75955163242861</v>
      </c>
      <c r="R319" s="17" t="e">
        <f>IF(P319&lt;=Dynamisk!$F$51,Data_kronologisk!P319,#N/A)</f>
        <v>#N/A</v>
      </c>
      <c r="S319" s="22" t="e">
        <f>IF(AND(P319&gt;=Dynamisk!$F$51,P319&lt;=Dynamisk!$F$50),P319,#N/A)</f>
        <v>#N/A</v>
      </c>
      <c r="T319" s="22">
        <f>IF(AND(P319&gt;=Dynamisk!$F$50,P319&lt;=Dynamisk!$F$49),P319,#N/A)</f>
        <v>190.51297628996284</v>
      </c>
      <c r="U319" s="23" t="e">
        <f>IF(P319&gt;=Dynamisk!$F$49,P319,#N/A)</f>
        <v>#N/A</v>
      </c>
      <c r="V319" s="17">
        <f>IF(Q319&gt;=Dynamisk!$F$41,Dynamisk!$F$41,Q319)</f>
        <v>74.703333321584452</v>
      </c>
      <c r="W319" s="22">
        <f>(IF(AND(Q319&gt;=Dynamisk!$F$41,Q319&lt;=Dynamisk!$F$40),Q319,(IF(Q319&gt;Dynamisk!$F$40,Dynamisk!$F$40,#N/A))))-V319</f>
        <v>112.05499998237669</v>
      </c>
      <c r="X319" s="22">
        <f>(IF(AND(Q319&gt;=Dynamisk!$F$40,Q319&lt;=Dynamisk!$F$39),Q319,(IF(Q319&gt;Dynamisk!$F$39,Dynamisk!$F$39,#N/A))))-W319-V319</f>
        <v>38.001218328467473</v>
      </c>
      <c r="Y319" s="23" t="e">
        <f>(IF(AND(Q319&gt;=Dynamisk!$F$39,Q319&lt;=Dynamisk!$F$38),Q319,(IF(Q319&gt;Dynamisk!$F$38,Dynamisk!$F$38,#N/A))))-W319-V319-X319</f>
        <v>#N/A</v>
      </c>
      <c r="Z319" t="e">
        <f>IF(OR(Data_sæsontarif!D319=Dynamisk!$E$76,Data_sæsontarif!D319=Dynamisk!$E$77,Data_sæsontarif!D319=Dynamisk!$E$78,Data_sæsontarif!D319=Dynamisk!$E$79),Data_sæsontarif!M319,#N/A)</f>
        <v>#N/A</v>
      </c>
      <c r="AA319">
        <f>IF(OR(Data_sæsontarif!D319=Dynamisk!$E$72,Data_sæsontarif!D319=Dynamisk!$E$73,Data_sæsontarif!D319=Dynamisk!$E$74,Data_sæsontarif!D319=Dynamisk!$E$75),Data_sæsontarif!M319,#N/A)</f>
        <v>190.51297628996284</v>
      </c>
      <c r="AB319" t="e">
        <f>IF(OR(Data_sæsontarif!D319=Dynamisk!$E$68,Data_sæsontarif!D319=Dynamisk!$E$69,Data_sæsontarif!D319=Dynamisk!$E$70,Data_sæsontarif!D319=Dynamisk!$E$71),Data_sæsontarif!M319,#N/A)</f>
        <v>#N/A</v>
      </c>
    </row>
    <row r="320" spans="1:28" x14ac:dyDescent="0.15">
      <c r="A320">
        <v>314</v>
      </c>
      <c r="B320">
        <v>314</v>
      </c>
      <c r="C320" t="s">
        <v>369</v>
      </c>
      <c r="D320" t="str">
        <f t="shared" si="29"/>
        <v>11</v>
      </c>
      <c r="E320" s="1">
        <v>3.5958333333333332</v>
      </c>
      <c r="F320" s="2">
        <f t="shared" si="24"/>
        <v>13.404166666666667</v>
      </c>
      <c r="G320" s="1">
        <f>Dynamisk!$C$14</f>
        <v>27.397260273972602</v>
      </c>
      <c r="H320" s="1">
        <f t="shared" si="25"/>
        <v>1.1415525114155252</v>
      </c>
      <c r="I320" s="2">
        <f>Dynamisk!$C$15</f>
        <v>34.246575342465754</v>
      </c>
      <c r="J320" s="2">
        <f>F320/$F$4*Dynamisk!$C$16</f>
        <v>161.50915925621442</v>
      </c>
      <c r="K320" s="2">
        <f t="shared" si="26"/>
        <v>6.7295483023422671</v>
      </c>
      <c r="L320" s="2">
        <f>F320/$F$4*Dynamisk!$C$17</f>
        <v>201.88644907026804</v>
      </c>
      <c r="M320" s="2">
        <f>(F320/$F$4)*Dynamisk!$C$16+G320</f>
        <v>188.90641953018701</v>
      </c>
      <c r="N320" s="2">
        <f>Dynamisk!$C$20/365</f>
        <v>34.246575342465754</v>
      </c>
      <c r="O320" s="2">
        <f t="shared" si="27"/>
        <v>1.4269406392694064</v>
      </c>
      <c r="P320" s="2">
        <f>(F320/$F$4)*Dynamisk!$C$16+G320</f>
        <v>188.90641953018701</v>
      </c>
      <c r="Q320" s="2">
        <f t="shared" si="28"/>
        <v>223.15299487265278</v>
      </c>
      <c r="R320" s="17" t="e">
        <f>IF(P320&lt;=Dynamisk!$F$51,Data_kronologisk!P320,#N/A)</f>
        <v>#N/A</v>
      </c>
      <c r="S320" s="22" t="e">
        <f>IF(AND(P320&gt;=Dynamisk!$F$51,P320&lt;=Dynamisk!$F$50),P320,#N/A)</f>
        <v>#N/A</v>
      </c>
      <c r="T320" s="22">
        <f>IF(AND(P320&gt;=Dynamisk!$F$50,P320&lt;=Dynamisk!$F$49),P320,#N/A)</f>
        <v>188.90641953018701</v>
      </c>
      <c r="U320" s="23" t="e">
        <f>IF(P320&gt;=Dynamisk!$F$49,P320,#N/A)</f>
        <v>#N/A</v>
      </c>
      <c r="V320" s="17">
        <f>IF(Q320&gt;=Dynamisk!$F$41,Dynamisk!$F$41,Q320)</f>
        <v>74.703333321584452</v>
      </c>
      <c r="W320" s="22">
        <f>(IF(AND(Q320&gt;=Dynamisk!$F$41,Q320&lt;=Dynamisk!$F$40),Q320,(IF(Q320&gt;Dynamisk!$F$40,Dynamisk!$F$40,#N/A))))-V320</f>
        <v>112.05499998237669</v>
      </c>
      <c r="X320" s="22">
        <f>(IF(AND(Q320&gt;=Dynamisk!$F$40,Q320&lt;=Dynamisk!$F$39),Q320,(IF(Q320&gt;Dynamisk!$F$39,Dynamisk!$F$39,#N/A))))-W320-V320</f>
        <v>36.394661568691646</v>
      </c>
      <c r="Y320" s="23" t="e">
        <f>(IF(AND(Q320&gt;=Dynamisk!$F$39,Q320&lt;=Dynamisk!$F$38),Q320,(IF(Q320&gt;Dynamisk!$F$38,Dynamisk!$F$38,#N/A))))-W320-V320-X320</f>
        <v>#N/A</v>
      </c>
      <c r="Z320" t="e">
        <f>IF(OR(Data_sæsontarif!D320=Dynamisk!$E$76,Data_sæsontarif!D320=Dynamisk!$E$77,Data_sæsontarif!D320=Dynamisk!$E$78,Data_sæsontarif!D320=Dynamisk!$E$79),Data_sæsontarif!M320,#N/A)</f>
        <v>#N/A</v>
      </c>
      <c r="AA320">
        <f>IF(OR(Data_sæsontarif!D320=Dynamisk!$E$72,Data_sæsontarif!D320=Dynamisk!$E$73,Data_sæsontarif!D320=Dynamisk!$E$74,Data_sæsontarif!D320=Dynamisk!$E$75),Data_sæsontarif!M320,#N/A)</f>
        <v>188.90641953018701</v>
      </c>
      <c r="AB320" t="e">
        <f>IF(OR(Data_sæsontarif!D320=Dynamisk!$E$68,Data_sæsontarif!D320=Dynamisk!$E$69,Data_sæsontarif!D320=Dynamisk!$E$70,Data_sæsontarif!D320=Dynamisk!$E$71),Data_sæsontarif!M320,#N/A)</f>
        <v>#N/A</v>
      </c>
    </row>
    <row r="321" spans="1:28" x14ac:dyDescent="0.15">
      <c r="A321">
        <v>315</v>
      </c>
      <c r="B321">
        <v>315</v>
      </c>
      <c r="C321" t="s">
        <v>370</v>
      </c>
      <c r="D321" t="str">
        <f t="shared" si="29"/>
        <v>11</v>
      </c>
      <c r="E321" s="1">
        <v>4.270833333333333</v>
      </c>
      <c r="F321" s="2">
        <f t="shared" si="24"/>
        <v>12.729166666666668</v>
      </c>
      <c r="G321" s="1">
        <f>Dynamisk!$C$14</f>
        <v>27.397260273972602</v>
      </c>
      <c r="H321" s="1">
        <f t="shared" si="25"/>
        <v>1.1415525114155252</v>
      </c>
      <c r="I321" s="2">
        <f>Dynamisk!$C$15</f>
        <v>34.246575342465754</v>
      </c>
      <c r="J321" s="2">
        <f>F321/$F$4*Dynamisk!$C$16</f>
        <v>153.37596565984927</v>
      </c>
      <c r="K321" s="2">
        <f t="shared" si="26"/>
        <v>6.3906652358270533</v>
      </c>
      <c r="L321" s="2">
        <f>F321/$F$4*Dynamisk!$C$17</f>
        <v>191.71995707481156</v>
      </c>
      <c r="M321" s="2">
        <f>(F321/$F$4)*Dynamisk!$C$16+G321</f>
        <v>180.77322593382186</v>
      </c>
      <c r="N321" s="2">
        <f>Dynamisk!$C$20/365</f>
        <v>34.246575342465754</v>
      </c>
      <c r="O321" s="2">
        <f t="shared" si="27"/>
        <v>1.4269406392694064</v>
      </c>
      <c r="P321" s="2">
        <f>(F321/$F$4)*Dynamisk!$C$16+G321</f>
        <v>180.77322593382186</v>
      </c>
      <c r="Q321" s="2">
        <f t="shared" si="28"/>
        <v>215.01980127628764</v>
      </c>
      <c r="R321" s="17" t="e">
        <f>IF(P321&lt;=Dynamisk!$F$51,Data_kronologisk!P321,#N/A)</f>
        <v>#N/A</v>
      </c>
      <c r="S321" s="22" t="e">
        <f>IF(AND(P321&gt;=Dynamisk!$F$51,P321&lt;=Dynamisk!$F$50),P321,#N/A)</f>
        <v>#N/A</v>
      </c>
      <c r="T321" s="22">
        <f>IF(AND(P321&gt;=Dynamisk!$F$50,P321&lt;=Dynamisk!$F$49),P321,#N/A)</f>
        <v>180.77322593382186</v>
      </c>
      <c r="U321" s="23" t="e">
        <f>IF(P321&gt;=Dynamisk!$F$49,P321,#N/A)</f>
        <v>#N/A</v>
      </c>
      <c r="V321" s="17">
        <f>IF(Q321&gt;=Dynamisk!$F$41,Dynamisk!$F$41,Q321)</f>
        <v>74.703333321584452</v>
      </c>
      <c r="W321" s="22">
        <f>(IF(AND(Q321&gt;=Dynamisk!$F$41,Q321&lt;=Dynamisk!$F$40),Q321,(IF(Q321&gt;Dynamisk!$F$40,Dynamisk!$F$40,#N/A))))-V321</f>
        <v>112.05499998237669</v>
      </c>
      <c r="X321" s="22">
        <f>(IF(AND(Q321&gt;=Dynamisk!$F$40,Q321&lt;=Dynamisk!$F$39),Q321,(IF(Q321&gt;Dynamisk!$F$39,Dynamisk!$F$39,#N/A))))-W321-V321</f>
        <v>28.2614679723265</v>
      </c>
      <c r="Y321" s="23" t="e">
        <f>(IF(AND(Q321&gt;=Dynamisk!$F$39,Q321&lt;=Dynamisk!$F$38),Q321,(IF(Q321&gt;Dynamisk!$F$38,Dynamisk!$F$38,#N/A))))-W321-V321-X321</f>
        <v>#N/A</v>
      </c>
      <c r="Z321" t="e">
        <f>IF(OR(Data_sæsontarif!D321=Dynamisk!$E$76,Data_sæsontarif!D321=Dynamisk!$E$77,Data_sæsontarif!D321=Dynamisk!$E$78,Data_sæsontarif!D321=Dynamisk!$E$79),Data_sæsontarif!M321,#N/A)</f>
        <v>#N/A</v>
      </c>
      <c r="AA321">
        <f>IF(OR(Data_sæsontarif!D321=Dynamisk!$E$72,Data_sæsontarif!D321=Dynamisk!$E$73,Data_sæsontarif!D321=Dynamisk!$E$74,Data_sæsontarif!D321=Dynamisk!$E$75),Data_sæsontarif!M321,#N/A)</f>
        <v>180.77322593382186</v>
      </c>
      <c r="AB321" t="e">
        <f>IF(OR(Data_sæsontarif!D321=Dynamisk!$E$68,Data_sæsontarif!D321=Dynamisk!$E$69,Data_sæsontarif!D321=Dynamisk!$E$70,Data_sæsontarif!D321=Dynamisk!$E$71),Data_sæsontarif!M321,#N/A)</f>
        <v>#N/A</v>
      </c>
    </row>
    <row r="322" spans="1:28" x14ac:dyDescent="0.15">
      <c r="A322">
        <v>316</v>
      </c>
      <c r="B322">
        <v>316</v>
      </c>
      <c r="C322" t="s">
        <v>371</v>
      </c>
      <c r="D322" t="str">
        <f t="shared" si="29"/>
        <v>11</v>
      </c>
      <c r="E322" s="1">
        <v>8.4333333333333336</v>
      </c>
      <c r="F322" s="2">
        <f t="shared" si="24"/>
        <v>8.5666666666666664</v>
      </c>
      <c r="G322" s="1">
        <f>Dynamisk!$C$14</f>
        <v>27.397260273972602</v>
      </c>
      <c r="H322" s="1">
        <f t="shared" si="25"/>
        <v>1.1415525114155252</v>
      </c>
      <c r="I322" s="2">
        <f>Dynamisk!$C$15</f>
        <v>34.246575342465754</v>
      </c>
      <c r="J322" s="2">
        <f>F322/$F$4*Dynamisk!$C$16</f>
        <v>103.2212718155974</v>
      </c>
      <c r="K322" s="2">
        <f t="shared" si="26"/>
        <v>4.3008863256498922</v>
      </c>
      <c r="L322" s="2">
        <f>F322/$F$4*Dynamisk!$C$17</f>
        <v>129.02658976949675</v>
      </c>
      <c r="M322" s="2">
        <f>(F322/$F$4)*Dynamisk!$C$16+G322</f>
        <v>130.61853208957001</v>
      </c>
      <c r="N322" s="2">
        <f>Dynamisk!$C$20/365</f>
        <v>34.246575342465754</v>
      </c>
      <c r="O322" s="2">
        <f t="shared" si="27"/>
        <v>1.4269406392694064</v>
      </c>
      <c r="P322" s="2">
        <f>(F322/$F$4)*Dynamisk!$C$16+G322</f>
        <v>130.61853208957001</v>
      </c>
      <c r="Q322" s="2">
        <f t="shared" si="28"/>
        <v>164.86510743203576</v>
      </c>
      <c r="R322" s="17" t="e">
        <f>IF(P322&lt;=Dynamisk!$F$51,Data_kronologisk!P322,#N/A)</f>
        <v>#N/A</v>
      </c>
      <c r="S322" s="22">
        <f>IF(AND(P322&gt;=Dynamisk!$F$51,P322&lt;=Dynamisk!$F$50),P322,#N/A)</f>
        <v>130.61853208957001</v>
      </c>
      <c r="T322" s="22" t="e">
        <f>IF(AND(P322&gt;=Dynamisk!$F$50,P322&lt;=Dynamisk!$F$49),P322,#N/A)</f>
        <v>#N/A</v>
      </c>
      <c r="U322" s="23" t="e">
        <f>IF(P322&gt;=Dynamisk!$F$49,P322,#N/A)</f>
        <v>#N/A</v>
      </c>
      <c r="V322" s="17">
        <f>IF(Q322&gt;=Dynamisk!$F$41,Dynamisk!$F$41,Q322)</f>
        <v>74.703333321584452</v>
      </c>
      <c r="W322" s="22">
        <f>(IF(AND(Q322&gt;=Dynamisk!$F$41,Q322&lt;=Dynamisk!$F$40),Q322,(IF(Q322&gt;Dynamisk!$F$40,Dynamisk!$F$40,#N/A))))-V322</f>
        <v>90.161774110451304</v>
      </c>
      <c r="X322" s="22" t="e">
        <f>(IF(AND(Q322&gt;=Dynamisk!$F$40,Q322&lt;=Dynamisk!$F$39),Q322,(IF(Q322&gt;Dynamisk!$F$39,Dynamisk!$F$39,#N/A))))-W322-V322</f>
        <v>#N/A</v>
      </c>
      <c r="Y322" s="23" t="e">
        <f>(IF(AND(Q322&gt;=Dynamisk!$F$39,Q322&lt;=Dynamisk!$F$38),Q322,(IF(Q322&gt;Dynamisk!$F$38,Dynamisk!$F$38,#N/A))))-W322-V322-X322</f>
        <v>#N/A</v>
      </c>
      <c r="Z322" t="e">
        <f>IF(OR(Data_sæsontarif!D322=Dynamisk!$E$76,Data_sæsontarif!D322=Dynamisk!$E$77,Data_sæsontarif!D322=Dynamisk!$E$78,Data_sæsontarif!D322=Dynamisk!$E$79),Data_sæsontarif!M322,#N/A)</f>
        <v>#N/A</v>
      </c>
      <c r="AA322">
        <f>IF(OR(Data_sæsontarif!D322=Dynamisk!$E$72,Data_sæsontarif!D322=Dynamisk!$E$73,Data_sæsontarif!D322=Dynamisk!$E$74,Data_sæsontarif!D322=Dynamisk!$E$75),Data_sæsontarif!M322,#N/A)</f>
        <v>130.61853208957001</v>
      </c>
      <c r="AB322" t="e">
        <f>IF(OR(Data_sæsontarif!D322=Dynamisk!$E$68,Data_sæsontarif!D322=Dynamisk!$E$69,Data_sæsontarif!D322=Dynamisk!$E$70,Data_sæsontarif!D322=Dynamisk!$E$71),Data_sæsontarif!M322,#N/A)</f>
        <v>#N/A</v>
      </c>
    </row>
    <row r="323" spans="1:28" x14ac:dyDescent="0.15">
      <c r="A323">
        <v>317</v>
      </c>
      <c r="B323">
        <v>317</v>
      </c>
      <c r="C323" t="s">
        <v>372</v>
      </c>
      <c r="D323" t="str">
        <f t="shared" si="29"/>
        <v>11</v>
      </c>
      <c r="E323" s="1">
        <v>8.2916666666666661</v>
      </c>
      <c r="F323" s="2">
        <f t="shared" si="24"/>
        <v>8.7083333333333339</v>
      </c>
      <c r="G323" s="1">
        <f>Dynamisk!$C$14</f>
        <v>27.397260273972602</v>
      </c>
      <c r="H323" s="1">
        <f t="shared" si="25"/>
        <v>1.1415525114155252</v>
      </c>
      <c r="I323" s="2">
        <f>Dynamisk!$C$15</f>
        <v>34.246575342465754</v>
      </c>
      <c r="J323" s="2">
        <f>F323/$F$4*Dynamisk!$C$16</f>
        <v>104.92823837285923</v>
      </c>
      <c r="K323" s="2">
        <f t="shared" si="26"/>
        <v>4.3720099322024675</v>
      </c>
      <c r="L323" s="2">
        <f>F323/$F$4*Dynamisk!$C$17</f>
        <v>131.16029796607404</v>
      </c>
      <c r="M323" s="2">
        <f>(F323/$F$4)*Dynamisk!$C$16+G323</f>
        <v>132.32549864683182</v>
      </c>
      <c r="N323" s="2">
        <f>Dynamisk!$C$20/365</f>
        <v>34.246575342465754</v>
      </c>
      <c r="O323" s="2">
        <f t="shared" si="27"/>
        <v>1.4269406392694064</v>
      </c>
      <c r="P323" s="2">
        <f>(F323/$F$4)*Dynamisk!$C$16+G323</f>
        <v>132.32549864683182</v>
      </c>
      <c r="Q323" s="2">
        <f t="shared" si="28"/>
        <v>166.57207398929756</v>
      </c>
      <c r="R323" s="17" t="e">
        <f>IF(P323&lt;=Dynamisk!$F$51,Data_kronologisk!P323,#N/A)</f>
        <v>#N/A</v>
      </c>
      <c r="S323" s="22">
        <f>IF(AND(P323&gt;=Dynamisk!$F$51,P323&lt;=Dynamisk!$F$50),P323,#N/A)</f>
        <v>132.32549864683182</v>
      </c>
      <c r="T323" s="22" t="e">
        <f>IF(AND(P323&gt;=Dynamisk!$F$50,P323&lt;=Dynamisk!$F$49),P323,#N/A)</f>
        <v>#N/A</v>
      </c>
      <c r="U323" s="23" t="e">
        <f>IF(P323&gt;=Dynamisk!$F$49,P323,#N/A)</f>
        <v>#N/A</v>
      </c>
      <c r="V323" s="17">
        <f>IF(Q323&gt;=Dynamisk!$F$41,Dynamisk!$F$41,Q323)</f>
        <v>74.703333321584452</v>
      </c>
      <c r="W323" s="22">
        <f>(IF(AND(Q323&gt;=Dynamisk!$F$41,Q323&lt;=Dynamisk!$F$40),Q323,(IF(Q323&gt;Dynamisk!$F$40,Dynamisk!$F$40,#N/A))))-V323</f>
        <v>91.868740667713112</v>
      </c>
      <c r="X323" s="22" t="e">
        <f>(IF(AND(Q323&gt;=Dynamisk!$F$40,Q323&lt;=Dynamisk!$F$39),Q323,(IF(Q323&gt;Dynamisk!$F$39,Dynamisk!$F$39,#N/A))))-W323-V323</f>
        <v>#N/A</v>
      </c>
      <c r="Y323" s="23" t="e">
        <f>(IF(AND(Q323&gt;=Dynamisk!$F$39,Q323&lt;=Dynamisk!$F$38),Q323,(IF(Q323&gt;Dynamisk!$F$38,Dynamisk!$F$38,#N/A))))-W323-V323-X323</f>
        <v>#N/A</v>
      </c>
      <c r="Z323" t="e">
        <f>IF(OR(Data_sæsontarif!D323=Dynamisk!$E$76,Data_sæsontarif!D323=Dynamisk!$E$77,Data_sæsontarif!D323=Dynamisk!$E$78,Data_sæsontarif!D323=Dynamisk!$E$79),Data_sæsontarif!M323,#N/A)</f>
        <v>#N/A</v>
      </c>
      <c r="AA323">
        <f>IF(OR(Data_sæsontarif!D323=Dynamisk!$E$72,Data_sæsontarif!D323=Dynamisk!$E$73,Data_sæsontarif!D323=Dynamisk!$E$74,Data_sæsontarif!D323=Dynamisk!$E$75),Data_sæsontarif!M323,#N/A)</f>
        <v>132.32549864683182</v>
      </c>
      <c r="AB323" t="e">
        <f>IF(OR(Data_sæsontarif!D323=Dynamisk!$E$68,Data_sæsontarif!D323=Dynamisk!$E$69,Data_sæsontarif!D323=Dynamisk!$E$70,Data_sæsontarif!D323=Dynamisk!$E$71),Data_sæsontarif!M323,#N/A)</f>
        <v>#N/A</v>
      </c>
    </row>
    <row r="324" spans="1:28" x14ac:dyDescent="0.15">
      <c r="A324">
        <v>318</v>
      </c>
      <c r="B324">
        <v>318</v>
      </c>
      <c r="C324" t="s">
        <v>373</v>
      </c>
      <c r="D324" t="str">
        <f t="shared" si="29"/>
        <v>11</v>
      </c>
      <c r="E324" s="1">
        <v>6.8708333333333327</v>
      </c>
      <c r="F324" s="2">
        <f t="shared" si="24"/>
        <v>10.129166666666666</v>
      </c>
      <c r="G324" s="1">
        <f>Dynamisk!$C$14</f>
        <v>27.397260273972602</v>
      </c>
      <c r="H324" s="1">
        <f t="shared" si="25"/>
        <v>1.1415525114155252</v>
      </c>
      <c r="I324" s="2">
        <f>Dynamisk!$C$15</f>
        <v>34.246575342465754</v>
      </c>
      <c r="J324" s="2">
        <f>F324/$F$4*Dynamisk!$C$16</f>
        <v>122.04810884422047</v>
      </c>
      <c r="K324" s="2">
        <f t="shared" si="26"/>
        <v>5.0853378685091863</v>
      </c>
      <c r="L324" s="2">
        <f>F324/$F$4*Dynamisk!$C$17</f>
        <v>152.56013605527556</v>
      </c>
      <c r="M324" s="2">
        <f>(F324/$F$4)*Dynamisk!$C$16+G324</f>
        <v>149.44536911819307</v>
      </c>
      <c r="N324" s="2">
        <f>Dynamisk!$C$20/365</f>
        <v>34.246575342465754</v>
      </c>
      <c r="O324" s="2">
        <f t="shared" si="27"/>
        <v>1.4269406392694064</v>
      </c>
      <c r="P324" s="2">
        <f>(F324/$F$4)*Dynamisk!$C$16+G324</f>
        <v>149.44536911819307</v>
      </c>
      <c r="Q324" s="2">
        <f t="shared" si="28"/>
        <v>183.69194446065882</v>
      </c>
      <c r="R324" s="17" t="e">
        <f>IF(P324&lt;=Dynamisk!$F$51,Data_kronologisk!P324,#N/A)</f>
        <v>#N/A</v>
      </c>
      <c r="S324" s="22">
        <f>IF(AND(P324&gt;=Dynamisk!$F$51,P324&lt;=Dynamisk!$F$50),P324,#N/A)</f>
        <v>149.44536911819307</v>
      </c>
      <c r="T324" s="22" t="e">
        <f>IF(AND(P324&gt;=Dynamisk!$F$50,P324&lt;=Dynamisk!$F$49),P324,#N/A)</f>
        <v>#N/A</v>
      </c>
      <c r="U324" s="23" t="e">
        <f>IF(P324&gt;=Dynamisk!$F$49,P324,#N/A)</f>
        <v>#N/A</v>
      </c>
      <c r="V324" s="17">
        <f>IF(Q324&gt;=Dynamisk!$F$41,Dynamisk!$F$41,Q324)</f>
        <v>74.703333321584452</v>
      </c>
      <c r="W324" s="22">
        <f>(IF(AND(Q324&gt;=Dynamisk!$F$41,Q324&lt;=Dynamisk!$F$40),Q324,(IF(Q324&gt;Dynamisk!$F$40,Dynamisk!$F$40,#N/A))))-V324</f>
        <v>108.98861113907437</v>
      </c>
      <c r="X324" s="22" t="e">
        <f>(IF(AND(Q324&gt;=Dynamisk!$F$40,Q324&lt;=Dynamisk!$F$39),Q324,(IF(Q324&gt;Dynamisk!$F$39,Dynamisk!$F$39,#N/A))))-W324-V324</f>
        <v>#N/A</v>
      </c>
      <c r="Y324" s="23" t="e">
        <f>(IF(AND(Q324&gt;=Dynamisk!$F$39,Q324&lt;=Dynamisk!$F$38),Q324,(IF(Q324&gt;Dynamisk!$F$38,Dynamisk!$F$38,#N/A))))-W324-V324-X324</f>
        <v>#N/A</v>
      </c>
      <c r="Z324" t="e">
        <f>IF(OR(Data_sæsontarif!D324=Dynamisk!$E$76,Data_sæsontarif!D324=Dynamisk!$E$77,Data_sæsontarif!D324=Dynamisk!$E$78,Data_sæsontarif!D324=Dynamisk!$E$79),Data_sæsontarif!M324,#N/A)</f>
        <v>#N/A</v>
      </c>
      <c r="AA324">
        <f>IF(OR(Data_sæsontarif!D324=Dynamisk!$E$72,Data_sæsontarif!D324=Dynamisk!$E$73,Data_sæsontarif!D324=Dynamisk!$E$74,Data_sæsontarif!D324=Dynamisk!$E$75),Data_sæsontarif!M324,#N/A)</f>
        <v>149.44536911819307</v>
      </c>
      <c r="AB324" t="e">
        <f>IF(OR(Data_sæsontarif!D324=Dynamisk!$E$68,Data_sæsontarif!D324=Dynamisk!$E$69,Data_sæsontarif!D324=Dynamisk!$E$70,Data_sæsontarif!D324=Dynamisk!$E$71),Data_sæsontarif!M324,#N/A)</f>
        <v>#N/A</v>
      </c>
    </row>
    <row r="325" spans="1:28" x14ac:dyDescent="0.15">
      <c r="A325">
        <v>319</v>
      </c>
      <c r="B325">
        <v>319</v>
      </c>
      <c r="C325" t="s">
        <v>374</v>
      </c>
      <c r="D325" t="str">
        <f t="shared" si="29"/>
        <v>11</v>
      </c>
      <c r="E325" s="1">
        <v>7.3208333333333329</v>
      </c>
      <c r="F325" s="2">
        <f t="shared" si="24"/>
        <v>9.6791666666666671</v>
      </c>
      <c r="G325" s="1">
        <f>Dynamisk!$C$14</f>
        <v>27.397260273972602</v>
      </c>
      <c r="H325" s="1">
        <f t="shared" si="25"/>
        <v>1.1415525114155252</v>
      </c>
      <c r="I325" s="2">
        <f>Dynamisk!$C$15</f>
        <v>34.246575342465754</v>
      </c>
      <c r="J325" s="2">
        <f>F325/$F$4*Dynamisk!$C$16</f>
        <v>116.62597977997702</v>
      </c>
      <c r="K325" s="2">
        <f t="shared" si="26"/>
        <v>4.8594158241657093</v>
      </c>
      <c r="L325" s="2">
        <f>F325/$F$4*Dynamisk!$C$17</f>
        <v>145.78247472497128</v>
      </c>
      <c r="M325" s="2">
        <f>(F325/$F$4)*Dynamisk!$C$16+G325</f>
        <v>144.02324005394962</v>
      </c>
      <c r="N325" s="2">
        <f>Dynamisk!$C$20/365</f>
        <v>34.246575342465754</v>
      </c>
      <c r="O325" s="2">
        <f t="shared" si="27"/>
        <v>1.4269406392694064</v>
      </c>
      <c r="P325" s="2">
        <f>(F325/$F$4)*Dynamisk!$C$16+G325</f>
        <v>144.02324005394962</v>
      </c>
      <c r="Q325" s="2">
        <f t="shared" si="28"/>
        <v>178.26981539641537</v>
      </c>
      <c r="R325" s="17" t="e">
        <f>IF(P325&lt;=Dynamisk!$F$51,Data_kronologisk!P325,#N/A)</f>
        <v>#N/A</v>
      </c>
      <c r="S325" s="22">
        <f>IF(AND(P325&gt;=Dynamisk!$F$51,P325&lt;=Dynamisk!$F$50),P325,#N/A)</f>
        <v>144.02324005394962</v>
      </c>
      <c r="T325" s="22" t="e">
        <f>IF(AND(P325&gt;=Dynamisk!$F$50,P325&lt;=Dynamisk!$F$49),P325,#N/A)</f>
        <v>#N/A</v>
      </c>
      <c r="U325" s="23" t="e">
        <f>IF(P325&gt;=Dynamisk!$F$49,P325,#N/A)</f>
        <v>#N/A</v>
      </c>
      <c r="V325" s="17">
        <f>IF(Q325&gt;=Dynamisk!$F$41,Dynamisk!$F$41,Q325)</f>
        <v>74.703333321584452</v>
      </c>
      <c r="W325" s="22">
        <f>(IF(AND(Q325&gt;=Dynamisk!$F$41,Q325&lt;=Dynamisk!$F$40),Q325,(IF(Q325&gt;Dynamisk!$F$40,Dynamisk!$F$40,#N/A))))-V325</f>
        <v>103.56648207483092</v>
      </c>
      <c r="X325" s="22" t="e">
        <f>(IF(AND(Q325&gt;=Dynamisk!$F$40,Q325&lt;=Dynamisk!$F$39),Q325,(IF(Q325&gt;Dynamisk!$F$39,Dynamisk!$F$39,#N/A))))-W325-V325</f>
        <v>#N/A</v>
      </c>
      <c r="Y325" s="23" t="e">
        <f>(IF(AND(Q325&gt;=Dynamisk!$F$39,Q325&lt;=Dynamisk!$F$38),Q325,(IF(Q325&gt;Dynamisk!$F$38,Dynamisk!$F$38,#N/A))))-W325-V325-X325</f>
        <v>#N/A</v>
      </c>
      <c r="Z325" t="e">
        <f>IF(OR(Data_sæsontarif!D325=Dynamisk!$E$76,Data_sæsontarif!D325=Dynamisk!$E$77,Data_sæsontarif!D325=Dynamisk!$E$78,Data_sæsontarif!D325=Dynamisk!$E$79),Data_sæsontarif!M325,#N/A)</f>
        <v>#N/A</v>
      </c>
      <c r="AA325">
        <f>IF(OR(Data_sæsontarif!D325=Dynamisk!$E$72,Data_sæsontarif!D325=Dynamisk!$E$73,Data_sæsontarif!D325=Dynamisk!$E$74,Data_sæsontarif!D325=Dynamisk!$E$75),Data_sæsontarif!M325,#N/A)</f>
        <v>144.02324005394962</v>
      </c>
      <c r="AB325" t="e">
        <f>IF(OR(Data_sæsontarif!D325=Dynamisk!$E$68,Data_sæsontarif!D325=Dynamisk!$E$69,Data_sæsontarif!D325=Dynamisk!$E$70,Data_sæsontarif!D325=Dynamisk!$E$71),Data_sæsontarif!M325,#N/A)</f>
        <v>#N/A</v>
      </c>
    </row>
    <row r="326" spans="1:28" x14ac:dyDescent="0.15">
      <c r="A326">
        <v>320</v>
      </c>
      <c r="B326">
        <v>320</v>
      </c>
      <c r="C326" t="s">
        <v>375</v>
      </c>
      <c r="D326" t="str">
        <f t="shared" si="29"/>
        <v>11</v>
      </c>
      <c r="E326" s="1">
        <v>1.4500000000000004</v>
      </c>
      <c r="F326" s="2">
        <f t="shared" si="24"/>
        <v>15.549999999999999</v>
      </c>
      <c r="G326" s="1">
        <f>Dynamisk!$C$14</f>
        <v>27.397260273972602</v>
      </c>
      <c r="H326" s="1">
        <f t="shared" si="25"/>
        <v>1.1415525114155252</v>
      </c>
      <c r="I326" s="2">
        <f>Dynamisk!$C$15</f>
        <v>34.246575342465754</v>
      </c>
      <c r="J326" s="2">
        <f>F326/$F$4*Dynamisk!$C$16</f>
        <v>187.36468210885673</v>
      </c>
      <c r="K326" s="2">
        <f t="shared" si="26"/>
        <v>7.8068617545356966</v>
      </c>
      <c r="L326" s="2">
        <f>F326/$F$4*Dynamisk!$C$17</f>
        <v>234.20585263607092</v>
      </c>
      <c r="M326" s="2">
        <f>(F326/$F$4)*Dynamisk!$C$16+G326</f>
        <v>214.76194238282932</v>
      </c>
      <c r="N326" s="2">
        <f>Dynamisk!$C$20/365</f>
        <v>34.246575342465754</v>
      </c>
      <c r="O326" s="2">
        <f t="shared" si="27"/>
        <v>1.4269406392694064</v>
      </c>
      <c r="P326" s="2">
        <f>(F326/$F$4)*Dynamisk!$C$16+G326</f>
        <v>214.76194238282932</v>
      </c>
      <c r="Q326" s="2">
        <f t="shared" si="28"/>
        <v>249.00851772529509</v>
      </c>
      <c r="R326" s="17" t="e">
        <f>IF(P326&lt;=Dynamisk!$F$51,Data_kronologisk!P326,#N/A)</f>
        <v>#N/A</v>
      </c>
      <c r="S326" s="22" t="e">
        <f>IF(AND(P326&gt;=Dynamisk!$F$51,P326&lt;=Dynamisk!$F$50),P326,#N/A)</f>
        <v>#N/A</v>
      </c>
      <c r="T326" s="22">
        <f>IF(AND(P326&gt;=Dynamisk!$F$50,P326&lt;=Dynamisk!$F$49),P326,#N/A)</f>
        <v>214.76194238282932</v>
      </c>
      <c r="U326" s="23" t="e">
        <f>IF(P326&gt;=Dynamisk!$F$49,P326,#N/A)</f>
        <v>#N/A</v>
      </c>
      <c r="V326" s="17">
        <f>IF(Q326&gt;=Dynamisk!$F$41,Dynamisk!$F$41,Q326)</f>
        <v>74.703333321584452</v>
      </c>
      <c r="W326" s="22">
        <f>(IF(AND(Q326&gt;=Dynamisk!$F$41,Q326&lt;=Dynamisk!$F$40),Q326,(IF(Q326&gt;Dynamisk!$F$40,Dynamisk!$F$40,#N/A))))-V326</f>
        <v>112.05499998237669</v>
      </c>
      <c r="X326" s="22">
        <f>(IF(AND(Q326&gt;=Dynamisk!$F$40,Q326&lt;=Dynamisk!$F$39),Q326,(IF(Q326&gt;Dynamisk!$F$39,Dynamisk!$F$39,#N/A))))-W326-V326</f>
        <v>62.250184421333941</v>
      </c>
      <c r="Y326" s="23" t="e">
        <f>(IF(AND(Q326&gt;=Dynamisk!$F$39,Q326&lt;=Dynamisk!$F$38),Q326,(IF(Q326&gt;Dynamisk!$F$38,Dynamisk!$F$38,#N/A))))-W326-V326-X326</f>
        <v>#N/A</v>
      </c>
      <c r="Z326" t="e">
        <f>IF(OR(Data_sæsontarif!D326=Dynamisk!$E$76,Data_sæsontarif!D326=Dynamisk!$E$77,Data_sæsontarif!D326=Dynamisk!$E$78,Data_sæsontarif!D326=Dynamisk!$E$79),Data_sæsontarif!M326,#N/A)</f>
        <v>#N/A</v>
      </c>
      <c r="AA326">
        <f>IF(OR(Data_sæsontarif!D326=Dynamisk!$E$72,Data_sæsontarif!D326=Dynamisk!$E$73,Data_sæsontarif!D326=Dynamisk!$E$74,Data_sæsontarif!D326=Dynamisk!$E$75),Data_sæsontarif!M326,#N/A)</f>
        <v>214.76194238282932</v>
      </c>
      <c r="AB326" t="e">
        <f>IF(OR(Data_sæsontarif!D326=Dynamisk!$E$68,Data_sæsontarif!D326=Dynamisk!$E$69,Data_sæsontarif!D326=Dynamisk!$E$70,Data_sæsontarif!D326=Dynamisk!$E$71),Data_sæsontarif!M326,#N/A)</f>
        <v>#N/A</v>
      </c>
    </row>
    <row r="327" spans="1:28" x14ac:dyDescent="0.15">
      <c r="A327">
        <v>321</v>
      </c>
      <c r="B327">
        <v>321</v>
      </c>
      <c r="C327" t="s">
        <v>376</v>
      </c>
      <c r="D327" t="str">
        <f t="shared" si="29"/>
        <v>11</v>
      </c>
      <c r="E327" s="1">
        <v>3.2166666666666668</v>
      </c>
      <c r="F327" s="2">
        <f t="shared" ref="F327:F371" si="30">IF(E327&lt;=17,17-E327,0)</f>
        <v>13.783333333333333</v>
      </c>
      <c r="G327" s="1">
        <f>Dynamisk!$C$14</f>
        <v>27.397260273972602</v>
      </c>
      <c r="H327" s="1">
        <f t="shared" ref="H327:H371" si="31">G327/24</f>
        <v>1.1415525114155252</v>
      </c>
      <c r="I327" s="2">
        <f>Dynamisk!$C$15</f>
        <v>34.246575342465754</v>
      </c>
      <c r="J327" s="2">
        <f>F327/$F$4*Dynamisk!$C$16</f>
        <v>166.07780504182693</v>
      </c>
      <c r="K327" s="2">
        <f t="shared" ref="K327:K371" si="32">J327/24</f>
        <v>6.9199085434094556</v>
      </c>
      <c r="L327" s="2">
        <f>F327/$F$4*Dynamisk!$C$17</f>
        <v>207.59725630228368</v>
      </c>
      <c r="M327" s="2">
        <f>(F327/$F$4)*Dynamisk!$C$16+G327</f>
        <v>193.47506531579953</v>
      </c>
      <c r="N327" s="2">
        <f>Dynamisk!$C$20/365</f>
        <v>34.246575342465754</v>
      </c>
      <c r="O327" s="2">
        <f t="shared" ref="O327:O371" si="33">N327/24</f>
        <v>1.4269406392694064</v>
      </c>
      <c r="P327" s="2">
        <f>(F327/$F$4)*Dynamisk!$C$16+G327</f>
        <v>193.47506531579953</v>
      </c>
      <c r="Q327" s="2">
        <f t="shared" ref="Q327:Q371" si="34">(O327+K327+H327)*24</f>
        <v>227.72164065826533</v>
      </c>
      <c r="R327" s="17" t="e">
        <f>IF(P327&lt;=Dynamisk!$F$51,Data_kronologisk!P327,#N/A)</f>
        <v>#N/A</v>
      </c>
      <c r="S327" s="22" t="e">
        <f>IF(AND(P327&gt;=Dynamisk!$F$51,P327&lt;=Dynamisk!$F$50),P327,#N/A)</f>
        <v>#N/A</v>
      </c>
      <c r="T327" s="22">
        <f>IF(AND(P327&gt;=Dynamisk!$F$50,P327&lt;=Dynamisk!$F$49),P327,#N/A)</f>
        <v>193.47506531579953</v>
      </c>
      <c r="U327" s="23" t="e">
        <f>IF(P327&gt;=Dynamisk!$F$49,P327,#N/A)</f>
        <v>#N/A</v>
      </c>
      <c r="V327" s="17">
        <f>IF(Q327&gt;=Dynamisk!$F$41,Dynamisk!$F$41,Q327)</f>
        <v>74.703333321584452</v>
      </c>
      <c r="W327" s="22">
        <f>(IF(AND(Q327&gt;=Dynamisk!$F$41,Q327&lt;=Dynamisk!$F$40),Q327,(IF(Q327&gt;Dynamisk!$F$40,Dynamisk!$F$40,#N/A))))-V327</f>
        <v>112.05499998237669</v>
      </c>
      <c r="X327" s="22">
        <f>(IF(AND(Q327&gt;=Dynamisk!$F$40,Q327&lt;=Dynamisk!$F$39),Q327,(IF(Q327&gt;Dynamisk!$F$39,Dynamisk!$F$39,#N/A))))-W327-V327</f>
        <v>40.963307354304192</v>
      </c>
      <c r="Y327" s="23" t="e">
        <f>(IF(AND(Q327&gt;=Dynamisk!$F$39,Q327&lt;=Dynamisk!$F$38),Q327,(IF(Q327&gt;Dynamisk!$F$38,Dynamisk!$F$38,#N/A))))-W327-V327-X327</f>
        <v>#N/A</v>
      </c>
      <c r="Z327" t="e">
        <f>IF(OR(Data_sæsontarif!D327=Dynamisk!$E$76,Data_sæsontarif!D327=Dynamisk!$E$77,Data_sæsontarif!D327=Dynamisk!$E$78,Data_sæsontarif!D327=Dynamisk!$E$79),Data_sæsontarif!M327,#N/A)</f>
        <v>#N/A</v>
      </c>
      <c r="AA327">
        <f>IF(OR(Data_sæsontarif!D327=Dynamisk!$E$72,Data_sæsontarif!D327=Dynamisk!$E$73,Data_sæsontarif!D327=Dynamisk!$E$74,Data_sæsontarif!D327=Dynamisk!$E$75),Data_sæsontarif!M327,#N/A)</f>
        <v>193.47506531579953</v>
      </c>
      <c r="AB327" t="e">
        <f>IF(OR(Data_sæsontarif!D327=Dynamisk!$E$68,Data_sæsontarif!D327=Dynamisk!$E$69,Data_sæsontarif!D327=Dynamisk!$E$70,Data_sæsontarif!D327=Dynamisk!$E$71),Data_sæsontarif!M327,#N/A)</f>
        <v>#N/A</v>
      </c>
    </row>
    <row r="328" spans="1:28" x14ac:dyDescent="0.15">
      <c r="A328">
        <v>322</v>
      </c>
      <c r="B328">
        <v>322</v>
      </c>
      <c r="C328" t="s">
        <v>377</v>
      </c>
      <c r="D328" t="str">
        <f t="shared" ref="D328:D371" si="35">RIGHT(C328,2)</f>
        <v>11</v>
      </c>
      <c r="E328" s="1">
        <v>3.4208333333333325</v>
      </c>
      <c r="F328" s="2">
        <f t="shared" si="30"/>
        <v>13.579166666666667</v>
      </c>
      <c r="G328" s="1">
        <f>Dynamisk!$C$14</f>
        <v>27.397260273972602</v>
      </c>
      <c r="H328" s="1">
        <f t="shared" si="31"/>
        <v>1.1415525114155252</v>
      </c>
      <c r="I328" s="2">
        <f>Dynamisk!$C$15</f>
        <v>34.246575342465754</v>
      </c>
      <c r="J328" s="2">
        <f>F328/$F$4*Dynamisk!$C$16</f>
        <v>163.6177650034202</v>
      </c>
      <c r="K328" s="2">
        <f t="shared" si="32"/>
        <v>6.8174068751425088</v>
      </c>
      <c r="L328" s="2">
        <f>F328/$F$4*Dynamisk!$C$17</f>
        <v>204.52220625427523</v>
      </c>
      <c r="M328" s="2">
        <f>(F328/$F$4)*Dynamisk!$C$16+G328</f>
        <v>191.01502527739279</v>
      </c>
      <c r="N328" s="2">
        <f>Dynamisk!$C$20/365</f>
        <v>34.246575342465754</v>
      </c>
      <c r="O328" s="2">
        <f t="shared" si="33"/>
        <v>1.4269406392694064</v>
      </c>
      <c r="P328" s="2">
        <f>(F328/$F$4)*Dynamisk!$C$16+G328</f>
        <v>191.01502527739279</v>
      </c>
      <c r="Q328" s="2">
        <f t="shared" si="34"/>
        <v>225.2616006198586</v>
      </c>
      <c r="R328" s="17" t="e">
        <f>IF(P328&lt;=Dynamisk!$F$51,Data_kronologisk!P328,#N/A)</f>
        <v>#N/A</v>
      </c>
      <c r="S328" s="22" t="e">
        <f>IF(AND(P328&gt;=Dynamisk!$F$51,P328&lt;=Dynamisk!$F$50),P328,#N/A)</f>
        <v>#N/A</v>
      </c>
      <c r="T328" s="22">
        <f>IF(AND(P328&gt;=Dynamisk!$F$50,P328&lt;=Dynamisk!$F$49),P328,#N/A)</f>
        <v>191.01502527739279</v>
      </c>
      <c r="U328" s="23" t="e">
        <f>IF(P328&gt;=Dynamisk!$F$49,P328,#N/A)</f>
        <v>#N/A</v>
      </c>
      <c r="V328" s="17">
        <f>IF(Q328&gt;=Dynamisk!$F$41,Dynamisk!$F$41,Q328)</f>
        <v>74.703333321584452</v>
      </c>
      <c r="W328" s="22">
        <f>(IF(AND(Q328&gt;=Dynamisk!$F$41,Q328&lt;=Dynamisk!$F$40),Q328,(IF(Q328&gt;Dynamisk!$F$40,Dynamisk!$F$40,#N/A))))-V328</f>
        <v>112.05499998237669</v>
      </c>
      <c r="X328" s="22">
        <f>(IF(AND(Q328&gt;=Dynamisk!$F$40,Q328&lt;=Dynamisk!$F$39),Q328,(IF(Q328&gt;Dynamisk!$F$39,Dynamisk!$F$39,#N/A))))-W328-V328</f>
        <v>38.50326731589746</v>
      </c>
      <c r="Y328" s="23" t="e">
        <f>(IF(AND(Q328&gt;=Dynamisk!$F$39,Q328&lt;=Dynamisk!$F$38),Q328,(IF(Q328&gt;Dynamisk!$F$38,Dynamisk!$F$38,#N/A))))-W328-V328-X328</f>
        <v>#N/A</v>
      </c>
      <c r="Z328" t="e">
        <f>IF(OR(Data_sæsontarif!D328=Dynamisk!$E$76,Data_sæsontarif!D328=Dynamisk!$E$77,Data_sæsontarif!D328=Dynamisk!$E$78,Data_sæsontarif!D328=Dynamisk!$E$79),Data_sæsontarif!M328,#N/A)</f>
        <v>#N/A</v>
      </c>
      <c r="AA328">
        <f>IF(OR(Data_sæsontarif!D328=Dynamisk!$E$72,Data_sæsontarif!D328=Dynamisk!$E$73,Data_sæsontarif!D328=Dynamisk!$E$74,Data_sæsontarif!D328=Dynamisk!$E$75),Data_sæsontarif!M328,#N/A)</f>
        <v>191.01502527739279</v>
      </c>
      <c r="AB328" t="e">
        <f>IF(OR(Data_sæsontarif!D328=Dynamisk!$E$68,Data_sæsontarif!D328=Dynamisk!$E$69,Data_sæsontarif!D328=Dynamisk!$E$70,Data_sæsontarif!D328=Dynamisk!$E$71),Data_sæsontarif!M328,#N/A)</f>
        <v>#N/A</v>
      </c>
    </row>
    <row r="329" spans="1:28" x14ac:dyDescent="0.15">
      <c r="A329">
        <v>323</v>
      </c>
      <c r="B329">
        <v>323</v>
      </c>
      <c r="C329" t="s">
        <v>378</v>
      </c>
      <c r="D329" t="str">
        <f t="shared" si="35"/>
        <v>11</v>
      </c>
      <c r="E329" s="1">
        <v>1.8666666666666663</v>
      </c>
      <c r="F329" s="2">
        <f t="shared" si="30"/>
        <v>15.133333333333333</v>
      </c>
      <c r="G329" s="1">
        <f>Dynamisk!$C$14</f>
        <v>27.397260273972602</v>
      </c>
      <c r="H329" s="1">
        <f t="shared" si="31"/>
        <v>1.1415525114155252</v>
      </c>
      <c r="I329" s="2">
        <f>Dynamisk!$C$15</f>
        <v>34.246575342465754</v>
      </c>
      <c r="J329" s="2">
        <f>F329/$F$4*Dynamisk!$C$16</f>
        <v>182.34419223455728</v>
      </c>
      <c r="K329" s="2">
        <f t="shared" si="32"/>
        <v>7.5976746764398868</v>
      </c>
      <c r="L329" s="2">
        <f>F329/$F$4*Dynamisk!$C$17</f>
        <v>227.93024029319659</v>
      </c>
      <c r="M329" s="2">
        <f>(F329/$F$4)*Dynamisk!$C$16+G329</f>
        <v>209.74145250852987</v>
      </c>
      <c r="N329" s="2">
        <f>Dynamisk!$C$20/365</f>
        <v>34.246575342465754</v>
      </c>
      <c r="O329" s="2">
        <f t="shared" si="33"/>
        <v>1.4269406392694064</v>
      </c>
      <c r="P329" s="2">
        <f>(F329/$F$4)*Dynamisk!$C$16+G329</f>
        <v>209.74145250852987</v>
      </c>
      <c r="Q329" s="2">
        <f t="shared" si="34"/>
        <v>243.98802785099568</v>
      </c>
      <c r="R329" s="17" t="e">
        <f>IF(P329&lt;=Dynamisk!$F$51,Data_kronologisk!P329,#N/A)</f>
        <v>#N/A</v>
      </c>
      <c r="S329" s="22" t="e">
        <f>IF(AND(P329&gt;=Dynamisk!$F$51,P329&lt;=Dynamisk!$F$50),P329,#N/A)</f>
        <v>#N/A</v>
      </c>
      <c r="T329" s="22">
        <f>IF(AND(P329&gt;=Dynamisk!$F$50,P329&lt;=Dynamisk!$F$49),P329,#N/A)</f>
        <v>209.74145250852987</v>
      </c>
      <c r="U329" s="23" t="e">
        <f>IF(P329&gt;=Dynamisk!$F$49,P329,#N/A)</f>
        <v>#N/A</v>
      </c>
      <c r="V329" s="17">
        <f>IF(Q329&gt;=Dynamisk!$F$41,Dynamisk!$F$41,Q329)</f>
        <v>74.703333321584452</v>
      </c>
      <c r="W329" s="22">
        <f>(IF(AND(Q329&gt;=Dynamisk!$F$41,Q329&lt;=Dynamisk!$F$40),Q329,(IF(Q329&gt;Dynamisk!$F$40,Dynamisk!$F$40,#N/A))))-V329</f>
        <v>112.05499998237669</v>
      </c>
      <c r="X329" s="22">
        <f>(IF(AND(Q329&gt;=Dynamisk!$F$40,Q329&lt;=Dynamisk!$F$39),Q329,(IF(Q329&gt;Dynamisk!$F$39,Dynamisk!$F$39,#N/A))))-W329-V329</f>
        <v>57.229694547034526</v>
      </c>
      <c r="Y329" s="23" t="e">
        <f>(IF(AND(Q329&gt;=Dynamisk!$F$39,Q329&lt;=Dynamisk!$F$38),Q329,(IF(Q329&gt;Dynamisk!$F$38,Dynamisk!$F$38,#N/A))))-W329-V329-X329</f>
        <v>#N/A</v>
      </c>
      <c r="Z329" t="e">
        <f>IF(OR(Data_sæsontarif!D329=Dynamisk!$E$76,Data_sæsontarif!D329=Dynamisk!$E$77,Data_sæsontarif!D329=Dynamisk!$E$78,Data_sæsontarif!D329=Dynamisk!$E$79),Data_sæsontarif!M329,#N/A)</f>
        <v>#N/A</v>
      </c>
      <c r="AA329">
        <f>IF(OR(Data_sæsontarif!D329=Dynamisk!$E$72,Data_sæsontarif!D329=Dynamisk!$E$73,Data_sæsontarif!D329=Dynamisk!$E$74,Data_sæsontarif!D329=Dynamisk!$E$75),Data_sæsontarif!M329,#N/A)</f>
        <v>209.74145250852987</v>
      </c>
      <c r="AB329" t="e">
        <f>IF(OR(Data_sæsontarif!D329=Dynamisk!$E$68,Data_sæsontarif!D329=Dynamisk!$E$69,Data_sæsontarif!D329=Dynamisk!$E$70,Data_sæsontarif!D329=Dynamisk!$E$71),Data_sæsontarif!M329,#N/A)</f>
        <v>#N/A</v>
      </c>
    </row>
    <row r="330" spans="1:28" x14ac:dyDescent="0.15">
      <c r="A330">
        <v>324</v>
      </c>
      <c r="B330">
        <v>324</v>
      </c>
      <c r="C330" t="s">
        <v>379</v>
      </c>
      <c r="D330" t="str">
        <f t="shared" si="35"/>
        <v>11</v>
      </c>
      <c r="E330" s="1">
        <v>1.958333333333333</v>
      </c>
      <c r="F330" s="2">
        <f t="shared" si="30"/>
        <v>15.041666666666668</v>
      </c>
      <c r="G330" s="1">
        <f>Dynamisk!$C$14</f>
        <v>27.397260273972602</v>
      </c>
      <c r="H330" s="1">
        <f t="shared" si="31"/>
        <v>1.1415525114155252</v>
      </c>
      <c r="I330" s="2">
        <f>Dynamisk!$C$15</f>
        <v>34.246575342465754</v>
      </c>
      <c r="J330" s="2">
        <f>F330/$F$4*Dynamisk!$C$16</f>
        <v>181.23968446221141</v>
      </c>
      <c r="K330" s="2">
        <f t="shared" si="32"/>
        <v>7.5516535192588092</v>
      </c>
      <c r="L330" s="2">
        <f>F330/$F$4*Dynamisk!$C$17</f>
        <v>226.54960557776425</v>
      </c>
      <c r="M330" s="2">
        <f>(F330/$F$4)*Dynamisk!$C$16+G330</f>
        <v>208.63694473618401</v>
      </c>
      <c r="N330" s="2">
        <f>Dynamisk!$C$20/365</f>
        <v>34.246575342465754</v>
      </c>
      <c r="O330" s="2">
        <f t="shared" si="33"/>
        <v>1.4269406392694064</v>
      </c>
      <c r="P330" s="2">
        <f>(F330/$F$4)*Dynamisk!$C$16+G330</f>
        <v>208.63694473618401</v>
      </c>
      <c r="Q330" s="2">
        <f t="shared" si="34"/>
        <v>242.88352007864978</v>
      </c>
      <c r="R330" s="17" t="e">
        <f>IF(P330&lt;=Dynamisk!$F$51,Data_kronologisk!P330,#N/A)</f>
        <v>#N/A</v>
      </c>
      <c r="S330" s="22" t="e">
        <f>IF(AND(P330&gt;=Dynamisk!$F$51,P330&lt;=Dynamisk!$F$50),P330,#N/A)</f>
        <v>#N/A</v>
      </c>
      <c r="T330" s="22">
        <f>IF(AND(P330&gt;=Dynamisk!$F$50,P330&lt;=Dynamisk!$F$49),P330,#N/A)</f>
        <v>208.63694473618401</v>
      </c>
      <c r="U330" s="23" t="e">
        <f>IF(P330&gt;=Dynamisk!$F$49,P330,#N/A)</f>
        <v>#N/A</v>
      </c>
      <c r="V330" s="17">
        <f>IF(Q330&gt;=Dynamisk!$F$41,Dynamisk!$F$41,Q330)</f>
        <v>74.703333321584452</v>
      </c>
      <c r="W330" s="22">
        <f>(IF(AND(Q330&gt;=Dynamisk!$F$41,Q330&lt;=Dynamisk!$F$40),Q330,(IF(Q330&gt;Dynamisk!$F$40,Dynamisk!$F$40,#N/A))))-V330</f>
        <v>112.05499998237669</v>
      </c>
      <c r="X330" s="22">
        <f>(IF(AND(Q330&gt;=Dynamisk!$F$40,Q330&lt;=Dynamisk!$F$39),Q330,(IF(Q330&gt;Dynamisk!$F$39,Dynamisk!$F$39,#N/A))))-W330-V330</f>
        <v>56.125186774688657</v>
      </c>
      <c r="Y330" s="23" t="e">
        <f>(IF(AND(Q330&gt;=Dynamisk!$F$39,Q330&lt;=Dynamisk!$F$38),Q330,(IF(Q330&gt;Dynamisk!$F$38,Dynamisk!$F$38,#N/A))))-W330-V330-X330</f>
        <v>#N/A</v>
      </c>
      <c r="Z330" t="e">
        <f>IF(OR(Data_sæsontarif!D330=Dynamisk!$E$76,Data_sæsontarif!D330=Dynamisk!$E$77,Data_sæsontarif!D330=Dynamisk!$E$78,Data_sæsontarif!D330=Dynamisk!$E$79),Data_sæsontarif!M330,#N/A)</f>
        <v>#N/A</v>
      </c>
      <c r="AA330">
        <f>IF(OR(Data_sæsontarif!D330=Dynamisk!$E$72,Data_sæsontarif!D330=Dynamisk!$E$73,Data_sæsontarif!D330=Dynamisk!$E$74,Data_sæsontarif!D330=Dynamisk!$E$75),Data_sæsontarif!M330,#N/A)</f>
        <v>208.63694473618401</v>
      </c>
      <c r="AB330" t="e">
        <f>IF(OR(Data_sæsontarif!D330=Dynamisk!$E$68,Data_sæsontarif!D330=Dynamisk!$E$69,Data_sæsontarif!D330=Dynamisk!$E$70,Data_sæsontarif!D330=Dynamisk!$E$71),Data_sæsontarif!M330,#N/A)</f>
        <v>#N/A</v>
      </c>
    </row>
    <row r="331" spans="1:28" x14ac:dyDescent="0.15">
      <c r="A331">
        <v>325</v>
      </c>
      <c r="B331">
        <v>325</v>
      </c>
      <c r="C331" t="s">
        <v>380</v>
      </c>
      <c r="D331" t="str">
        <f t="shared" si="35"/>
        <v>11</v>
      </c>
      <c r="E331" s="1">
        <v>4.1375000000000002</v>
      </c>
      <c r="F331" s="2">
        <f t="shared" si="30"/>
        <v>12.862500000000001</v>
      </c>
      <c r="G331" s="1">
        <f>Dynamisk!$C$14</f>
        <v>27.397260273972602</v>
      </c>
      <c r="H331" s="1">
        <f t="shared" si="31"/>
        <v>1.1415525114155252</v>
      </c>
      <c r="I331" s="2">
        <f>Dynamisk!$C$15</f>
        <v>34.246575342465754</v>
      </c>
      <c r="J331" s="2">
        <f>F331/$F$4*Dynamisk!$C$16</f>
        <v>154.9825224196251</v>
      </c>
      <c r="K331" s="2">
        <f t="shared" si="32"/>
        <v>6.4576051008177124</v>
      </c>
      <c r="L331" s="2">
        <f>F331/$F$4*Dynamisk!$C$17</f>
        <v>193.72815302453137</v>
      </c>
      <c r="M331" s="2">
        <f>(F331/$F$4)*Dynamisk!$C$16+G331</f>
        <v>182.37978269359769</v>
      </c>
      <c r="N331" s="2">
        <f>Dynamisk!$C$20/365</f>
        <v>34.246575342465754</v>
      </c>
      <c r="O331" s="2">
        <f t="shared" si="33"/>
        <v>1.4269406392694064</v>
      </c>
      <c r="P331" s="2">
        <f>(F331/$F$4)*Dynamisk!$C$16+G331</f>
        <v>182.37978269359769</v>
      </c>
      <c r="Q331" s="2">
        <f t="shared" si="34"/>
        <v>216.62635803606344</v>
      </c>
      <c r="R331" s="17" t="e">
        <f>IF(P331&lt;=Dynamisk!$F$51,Data_kronologisk!P331,#N/A)</f>
        <v>#N/A</v>
      </c>
      <c r="S331" s="22" t="e">
        <f>IF(AND(P331&gt;=Dynamisk!$F$51,P331&lt;=Dynamisk!$F$50),P331,#N/A)</f>
        <v>#N/A</v>
      </c>
      <c r="T331" s="22">
        <f>IF(AND(P331&gt;=Dynamisk!$F$50,P331&lt;=Dynamisk!$F$49),P331,#N/A)</f>
        <v>182.37978269359769</v>
      </c>
      <c r="U331" s="23" t="e">
        <f>IF(P331&gt;=Dynamisk!$F$49,P331,#N/A)</f>
        <v>#N/A</v>
      </c>
      <c r="V331" s="17">
        <f>IF(Q331&gt;=Dynamisk!$F$41,Dynamisk!$F$41,Q331)</f>
        <v>74.703333321584452</v>
      </c>
      <c r="W331" s="22">
        <f>(IF(AND(Q331&gt;=Dynamisk!$F$41,Q331&lt;=Dynamisk!$F$40),Q331,(IF(Q331&gt;Dynamisk!$F$40,Dynamisk!$F$40,#N/A))))-V331</f>
        <v>112.05499998237669</v>
      </c>
      <c r="X331" s="22">
        <f>(IF(AND(Q331&gt;=Dynamisk!$F$40,Q331&lt;=Dynamisk!$F$39),Q331,(IF(Q331&gt;Dynamisk!$F$39,Dynamisk!$F$39,#N/A))))-W331-V331</f>
        <v>29.868024732102299</v>
      </c>
      <c r="Y331" s="23" t="e">
        <f>(IF(AND(Q331&gt;=Dynamisk!$F$39,Q331&lt;=Dynamisk!$F$38),Q331,(IF(Q331&gt;Dynamisk!$F$38,Dynamisk!$F$38,#N/A))))-W331-V331-X331</f>
        <v>#N/A</v>
      </c>
      <c r="Z331" t="e">
        <f>IF(OR(Data_sæsontarif!D331=Dynamisk!$E$76,Data_sæsontarif!D331=Dynamisk!$E$77,Data_sæsontarif!D331=Dynamisk!$E$78,Data_sæsontarif!D331=Dynamisk!$E$79),Data_sæsontarif!M331,#N/A)</f>
        <v>#N/A</v>
      </c>
      <c r="AA331">
        <f>IF(OR(Data_sæsontarif!D331=Dynamisk!$E$72,Data_sæsontarif!D331=Dynamisk!$E$73,Data_sæsontarif!D331=Dynamisk!$E$74,Data_sæsontarif!D331=Dynamisk!$E$75),Data_sæsontarif!M331,#N/A)</f>
        <v>182.37978269359769</v>
      </c>
      <c r="AB331" t="e">
        <f>IF(OR(Data_sæsontarif!D331=Dynamisk!$E$68,Data_sæsontarif!D331=Dynamisk!$E$69,Data_sæsontarif!D331=Dynamisk!$E$70,Data_sæsontarif!D331=Dynamisk!$E$71),Data_sæsontarif!M331,#N/A)</f>
        <v>#N/A</v>
      </c>
    </row>
    <row r="332" spans="1:28" x14ac:dyDescent="0.15">
      <c r="A332">
        <v>326</v>
      </c>
      <c r="B332">
        <v>326</v>
      </c>
      <c r="C332" t="s">
        <v>381</v>
      </c>
      <c r="D332" t="str">
        <f t="shared" si="35"/>
        <v>11</v>
      </c>
      <c r="E332" s="1">
        <v>3.85</v>
      </c>
      <c r="F332" s="2">
        <f t="shared" si="30"/>
        <v>13.15</v>
      </c>
      <c r="G332" s="1">
        <f>Dynamisk!$C$14</f>
        <v>27.397260273972602</v>
      </c>
      <c r="H332" s="1">
        <f t="shared" si="31"/>
        <v>1.1415525114155252</v>
      </c>
      <c r="I332" s="2">
        <f>Dynamisk!$C$15</f>
        <v>34.246575342465754</v>
      </c>
      <c r="J332" s="2">
        <f>F332/$F$4*Dynamisk!$C$16</f>
        <v>158.44666043289175</v>
      </c>
      <c r="K332" s="2">
        <f t="shared" si="32"/>
        <v>6.6019441847038225</v>
      </c>
      <c r="L332" s="2">
        <f>F332/$F$4*Dynamisk!$C$17</f>
        <v>198.05832554111467</v>
      </c>
      <c r="M332" s="2">
        <f>(F332/$F$4)*Dynamisk!$C$16+G332</f>
        <v>185.84392070686434</v>
      </c>
      <c r="N332" s="2">
        <f>Dynamisk!$C$20/365</f>
        <v>34.246575342465754</v>
      </c>
      <c r="O332" s="2">
        <f t="shared" si="33"/>
        <v>1.4269406392694064</v>
      </c>
      <c r="P332" s="2">
        <f>(F332/$F$4)*Dynamisk!$C$16+G332</f>
        <v>185.84392070686434</v>
      </c>
      <c r="Q332" s="2">
        <f t="shared" si="34"/>
        <v>220.09049604933011</v>
      </c>
      <c r="R332" s="17" t="e">
        <f>IF(P332&lt;=Dynamisk!$F$51,Data_kronologisk!P332,#N/A)</f>
        <v>#N/A</v>
      </c>
      <c r="S332" s="22" t="e">
        <f>IF(AND(P332&gt;=Dynamisk!$F$51,P332&lt;=Dynamisk!$F$50),P332,#N/A)</f>
        <v>#N/A</v>
      </c>
      <c r="T332" s="22">
        <f>IF(AND(P332&gt;=Dynamisk!$F$50,P332&lt;=Dynamisk!$F$49),P332,#N/A)</f>
        <v>185.84392070686434</v>
      </c>
      <c r="U332" s="23" t="e">
        <f>IF(P332&gt;=Dynamisk!$F$49,P332,#N/A)</f>
        <v>#N/A</v>
      </c>
      <c r="V332" s="17">
        <f>IF(Q332&gt;=Dynamisk!$F$41,Dynamisk!$F$41,Q332)</f>
        <v>74.703333321584452</v>
      </c>
      <c r="W332" s="22">
        <f>(IF(AND(Q332&gt;=Dynamisk!$F$41,Q332&lt;=Dynamisk!$F$40),Q332,(IF(Q332&gt;Dynamisk!$F$40,Dynamisk!$F$40,#N/A))))-V332</f>
        <v>112.05499998237669</v>
      </c>
      <c r="X332" s="22">
        <f>(IF(AND(Q332&gt;=Dynamisk!$F$40,Q332&lt;=Dynamisk!$F$39),Q332,(IF(Q332&gt;Dynamisk!$F$39,Dynamisk!$F$39,#N/A))))-W332-V332</f>
        <v>33.332162745368976</v>
      </c>
      <c r="Y332" s="23" t="e">
        <f>(IF(AND(Q332&gt;=Dynamisk!$F$39,Q332&lt;=Dynamisk!$F$38),Q332,(IF(Q332&gt;Dynamisk!$F$38,Dynamisk!$F$38,#N/A))))-W332-V332-X332</f>
        <v>#N/A</v>
      </c>
      <c r="Z332" t="e">
        <f>IF(OR(Data_sæsontarif!D332=Dynamisk!$E$76,Data_sæsontarif!D332=Dynamisk!$E$77,Data_sæsontarif!D332=Dynamisk!$E$78,Data_sæsontarif!D332=Dynamisk!$E$79),Data_sæsontarif!M332,#N/A)</f>
        <v>#N/A</v>
      </c>
      <c r="AA332">
        <f>IF(OR(Data_sæsontarif!D332=Dynamisk!$E$72,Data_sæsontarif!D332=Dynamisk!$E$73,Data_sæsontarif!D332=Dynamisk!$E$74,Data_sæsontarif!D332=Dynamisk!$E$75),Data_sæsontarif!M332,#N/A)</f>
        <v>185.84392070686434</v>
      </c>
      <c r="AB332" t="e">
        <f>IF(OR(Data_sæsontarif!D332=Dynamisk!$E$68,Data_sæsontarif!D332=Dynamisk!$E$69,Data_sæsontarif!D332=Dynamisk!$E$70,Data_sæsontarif!D332=Dynamisk!$E$71),Data_sæsontarif!M332,#N/A)</f>
        <v>#N/A</v>
      </c>
    </row>
    <row r="333" spans="1:28" x14ac:dyDescent="0.15">
      <c r="A333">
        <v>327</v>
      </c>
      <c r="B333">
        <v>327</v>
      </c>
      <c r="C333" t="s">
        <v>382</v>
      </c>
      <c r="D333" t="str">
        <f t="shared" si="35"/>
        <v>11</v>
      </c>
      <c r="E333" s="1">
        <v>2.0583333333333336</v>
      </c>
      <c r="F333" s="2">
        <f t="shared" si="30"/>
        <v>14.941666666666666</v>
      </c>
      <c r="G333" s="1">
        <f>Dynamisk!$C$14</f>
        <v>27.397260273972602</v>
      </c>
      <c r="H333" s="1">
        <f t="shared" si="31"/>
        <v>1.1415525114155252</v>
      </c>
      <c r="I333" s="2">
        <f>Dynamisk!$C$15</f>
        <v>34.246575342465754</v>
      </c>
      <c r="J333" s="2">
        <f>F333/$F$4*Dynamisk!$C$16</f>
        <v>180.03476689237948</v>
      </c>
      <c r="K333" s="2">
        <f t="shared" si="32"/>
        <v>7.501448620515812</v>
      </c>
      <c r="L333" s="2">
        <f>F333/$F$4*Dynamisk!$C$17</f>
        <v>225.04345861547435</v>
      </c>
      <c r="M333" s="2">
        <f>(F333/$F$4)*Dynamisk!$C$16+G333</f>
        <v>207.43202716635207</v>
      </c>
      <c r="N333" s="2">
        <f>Dynamisk!$C$20/365</f>
        <v>34.246575342465754</v>
      </c>
      <c r="O333" s="2">
        <f t="shared" si="33"/>
        <v>1.4269406392694064</v>
      </c>
      <c r="P333" s="2">
        <f>(F333/$F$4)*Dynamisk!$C$16+G333</f>
        <v>207.43202716635207</v>
      </c>
      <c r="Q333" s="2">
        <f t="shared" si="34"/>
        <v>241.67860250881785</v>
      </c>
      <c r="R333" s="17" t="e">
        <f>IF(P333&lt;=Dynamisk!$F$51,Data_kronologisk!P333,#N/A)</f>
        <v>#N/A</v>
      </c>
      <c r="S333" s="22" t="e">
        <f>IF(AND(P333&gt;=Dynamisk!$F$51,P333&lt;=Dynamisk!$F$50),P333,#N/A)</f>
        <v>#N/A</v>
      </c>
      <c r="T333" s="22">
        <f>IF(AND(P333&gt;=Dynamisk!$F$50,P333&lt;=Dynamisk!$F$49),P333,#N/A)</f>
        <v>207.43202716635207</v>
      </c>
      <c r="U333" s="23" t="e">
        <f>IF(P333&gt;=Dynamisk!$F$49,P333,#N/A)</f>
        <v>#N/A</v>
      </c>
      <c r="V333" s="17">
        <f>IF(Q333&gt;=Dynamisk!$F$41,Dynamisk!$F$41,Q333)</f>
        <v>74.703333321584452</v>
      </c>
      <c r="W333" s="22">
        <f>(IF(AND(Q333&gt;=Dynamisk!$F$41,Q333&lt;=Dynamisk!$F$40),Q333,(IF(Q333&gt;Dynamisk!$F$40,Dynamisk!$F$40,#N/A))))-V333</f>
        <v>112.05499998237669</v>
      </c>
      <c r="X333" s="22">
        <f>(IF(AND(Q333&gt;=Dynamisk!$F$40,Q333&lt;=Dynamisk!$F$39),Q333,(IF(Q333&gt;Dynamisk!$F$39,Dynamisk!$F$39,#N/A))))-W333-V333</f>
        <v>54.920269204856723</v>
      </c>
      <c r="Y333" s="23" t="e">
        <f>(IF(AND(Q333&gt;=Dynamisk!$F$39,Q333&lt;=Dynamisk!$F$38),Q333,(IF(Q333&gt;Dynamisk!$F$38,Dynamisk!$F$38,#N/A))))-W333-V333-X333</f>
        <v>#N/A</v>
      </c>
      <c r="Z333" t="e">
        <f>IF(OR(Data_sæsontarif!D333=Dynamisk!$E$76,Data_sæsontarif!D333=Dynamisk!$E$77,Data_sæsontarif!D333=Dynamisk!$E$78,Data_sæsontarif!D333=Dynamisk!$E$79),Data_sæsontarif!M333,#N/A)</f>
        <v>#N/A</v>
      </c>
      <c r="AA333">
        <f>IF(OR(Data_sæsontarif!D333=Dynamisk!$E$72,Data_sæsontarif!D333=Dynamisk!$E$73,Data_sæsontarif!D333=Dynamisk!$E$74,Data_sæsontarif!D333=Dynamisk!$E$75),Data_sæsontarif!M333,#N/A)</f>
        <v>207.43202716635207</v>
      </c>
      <c r="AB333" t="e">
        <f>IF(OR(Data_sæsontarif!D333=Dynamisk!$E$68,Data_sæsontarif!D333=Dynamisk!$E$69,Data_sæsontarif!D333=Dynamisk!$E$70,Data_sæsontarif!D333=Dynamisk!$E$71),Data_sæsontarif!M333,#N/A)</f>
        <v>#N/A</v>
      </c>
    </row>
    <row r="334" spans="1:28" x14ac:dyDescent="0.15">
      <c r="A334">
        <v>328</v>
      </c>
      <c r="B334">
        <v>328</v>
      </c>
      <c r="C334" t="s">
        <v>383</v>
      </c>
      <c r="D334" t="str">
        <f t="shared" si="35"/>
        <v>11</v>
      </c>
      <c r="E334" s="1">
        <v>-0.74583333333333346</v>
      </c>
      <c r="F334" s="2">
        <f t="shared" si="30"/>
        <v>17.745833333333334</v>
      </c>
      <c r="G334" s="1">
        <f>Dynamisk!$C$14</f>
        <v>27.397260273972602</v>
      </c>
      <c r="H334" s="1">
        <f t="shared" si="31"/>
        <v>1.1415525114155252</v>
      </c>
      <c r="I334" s="2">
        <f>Dynamisk!$C$15</f>
        <v>34.246575342465754</v>
      </c>
      <c r="J334" s="2">
        <f>F334/$F$4*Dynamisk!$C$16</f>
        <v>213.82266374641503</v>
      </c>
      <c r="K334" s="2">
        <f t="shared" si="32"/>
        <v>8.9092776561006257</v>
      </c>
      <c r="L334" s="2">
        <f>F334/$F$4*Dynamisk!$C$17</f>
        <v>267.2783296830188</v>
      </c>
      <c r="M334" s="2">
        <f>(F334/$F$4)*Dynamisk!$C$16+G334</f>
        <v>241.21992402038762</v>
      </c>
      <c r="N334" s="2">
        <f>Dynamisk!$C$20/365</f>
        <v>34.246575342465754</v>
      </c>
      <c r="O334" s="2">
        <f t="shared" si="33"/>
        <v>1.4269406392694064</v>
      </c>
      <c r="P334" s="2">
        <f>(F334/$F$4)*Dynamisk!$C$16+G334</f>
        <v>241.21992402038762</v>
      </c>
      <c r="Q334" s="2">
        <f t="shared" si="34"/>
        <v>275.46649936285337</v>
      </c>
      <c r="R334" s="17" t="e">
        <f>IF(P334&lt;=Dynamisk!$F$51,Data_kronologisk!P334,#N/A)</f>
        <v>#N/A</v>
      </c>
      <c r="S334" s="22" t="e">
        <f>IF(AND(P334&gt;=Dynamisk!$F$51,P334&lt;=Dynamisk!$F$50),P334,#N/A)</f>
        <v>#N/A</v>
      </c>
      <c r="T334" s="22">
        <f>IF(AND(P334&gt;=Dynamisk!$F$50,P334&lt;=Dynamisk!$F$49),P334,#N/A)</f>
        <v>241.21992402038762</v>
      </c>
      <c r="U334" s="23" t="e">
        <f>IF(P334&gt;=Dynamisk!$F$49,P334,#N/A)</f>
        <v>#N/A</v>
      </c>
      <c r="V334" s="17">
        <f>IF(Q334&gt;=Dynamisk!$F$41,Dynamisk!$F$41,Q334)</f>
        <v>74.703333321584452</v>
      </c>
      <c r="W334" s="22">
        <f>(IF(AND(Q334&gt;=Dynamisk!$F$41,Q334&lt;=Dynamisk!$F$40),Q334,(IF(Q334&gt;Dynamisk!$F$40,Dynamisk!$F$40,#N/A))))-V334</f>
        <v>112.05499998237669</v>
      </c>
      <c r="X334" s="22">
        <f>(IF(AND(Q334&gt;=Dynamisk!$F$40,Q334&lt;=Dynamisk!$F$39),Q334,(IF(Q334&gt;Dynamisk!$F$39,Dynamisk!$F$39,#N/A))))-W334-V334</f>
        <v>88.708166058892246</v>
      </c>
      <c r="Y334" s="23" t="e">
        <f>(IF(AND(Q334&gt;=Dynamisk!$F$39,Q334&lt;=Dynamisk!$F$38),Q334,(IF(Q334&gt;Dynamisk!$F$38,Dynamisk!$F$38,#N/A))))-W334-V334-X334</f>
        <v>#N/A</v>
      </c>
      <c r="Z334" t="e">
        <f>IF(OR(Data_sæsontarif!D334=Dynamisk!$E$76,Data_sæsontarif!D334=Dynamisk!$E$77,Data_sæsontarif!D334=Dynamisk!$E$78,Data_sæsontarif!D334=Dynamisk!$E$79),Data_sæsontarif!M334,#N/A)</f>
        <v>#N/A</v>
      </c>
      <c r="AA334">
        <f>IF(OR(Data_sæsontarif!D334=Dynamisk!$E$72,Data_sæsontarif!D334=Dynamisk!$E$73,Data_sæsontarif!D334=Dynamisk!$E$74,Data_sæsontarif!D334=Dynamisk!$E$75),Data_sæsontarif!M334,#N/A)</f>
        <v>241.21992402038762</v>
      </c>
      <c r="AB334" t="e">
        <f>IF(OR(Data_sæsontarif!D334=Dynamisk!$E$68,Data_sæsontarif!D334=Dynamisk!$E$69,Data_sæsontarif!D334=Dynamisk!$E$70,Data_sæsontarif!D334=Dynamisk!$E$71),Data_sæsontarif!M334,#N/A)</f>
        <v>#N/A</v>
      </c>
    </row>
    <row r="335" spans="1:28" x14ac:dyDescent="0.15">
      <c r="A335">
        <v>329</v>
      </c>
      <c r="B335">
        <v>329</v>
      </c>
      <c r="C335" t="s">
        <v>384</v>
      </c>
      <c r="D335" t="str">
        <f t="shared" si="35"/>
        <v>11</v>
      </c>
      <c r="E335" s="1">
        <v>-1.3916666666666666</v>
      </c>
      <c r="F335" s="2">
        <f t="shared" si="30"/>
        <v>18.391666666666666</v>
      </c>
      <c r="G335" s="1">
        <f>Dynamisk!$C$14</f>
        <v>27.397260273972602</v>
      </c>
      <c r="H335" s="1">
        <f t="shared" si="31"/>
        <v>1.1415525114155252</v>
      </c>
      <c r="I335" s="2">
        <f>Dynamisk!$C$15</f>
        <v>34.246575342465754</v>
      </c>
      <c r="J335" s="2">
        <f>F335/$F$4*Dynamisk!$C$16</f>
        <v>221.60442305157923</v>
      </c>
      <c r="K335" s="2">
        <f t="shared" si="32"/>
        <v>9.2335176271491353</v>
      </c>
      <c r="L335" s="2">
        <f>F335/$F$4*Dynamisk!$C$17</f>
        <v>277.00552881447402</v>
      </c>
      <c r="M335" s="2">
        <f>(F335/$F$4)*Dynamisk!$C$16+G335</f>
        <v>249.00168332555182</v>
      </c>
      <c r="N335" s="2">
        <f>Dynamisk!$C$20/365</f>
        <v>34.246575342465754</v>
      </c>
      <c r="O335" s="2">
        <f t="shared" si="33"/>
        <v>1.4269406392694064</v>
      </c>
      <c r="P335" s="2">
        <f>(F335/$F$4)*Dynamisk!$C$16+G335</f>
        <v>249.00168332555182</v>
      </c>
      <c r="Q335" s="2">
        <f t="shared" si="34"/>
        <v>283.24825866801757</v>
      </c>
      <c r="R335" s="17" t="e">
        <f>IF(P335&lt;=Dynamisk!$F$51,Data_kronologisk!P335,#N/A)</f>
        <v>#N/A</v>
      </c>
      <c r="S335" s="22" t="e">
        <f>IF(AND(P335&gt;=Dynamisk!$F$51,P335&lt;=Dynamisk!$F$50),P335,#N/A)</f>
        <v>#N/A</v>
      </c>
      <c r="T335" s="22">
        <f>IF(AND(P335&gt;=Dynamisk!$F$50,P335&lt;=Dynamisk!$F$49),P335,#N/A)</f>
        <v>249.00168332555182</v>
      </c>
      <c r="U335" s="23" t="e">
        <f>IF(P335&gt;=Dynamisk!$F$49,P335,#N/A)</f>
        <v>#N/A</v>
      </c>
      <c r="V335" s="17">
        <f>IF(Q335&gt;=Dynamisk!$F$41,Dynamisk!$F$41,Q335)</f>
        <v>74.703333321584452</v>
      </c>
      <c r="W335" s="22">
        <f>(IF(AND(Q335&gt;=Dynamisk!$F$41,Q335&lt;=Dynamisk!$F$40),Q335,(IF(Q335&gt;Dynamisk!$F$40,Dynamisk!$F$40,#N/A))))-V335</f>
        <v>112.05499998237669</v>
      </c>
      <c r="X335" s="22">
        <f>(IF(AND(Q335&gt;=Dynamisk!$F$40,Q335&lt;=Dynamisk!$F$39),Q335,(IF(Q335&gt;Dynamisk!$F$39,Dynamisk!$F$39,#N/A))))-W335-V335</f>
        <v>96.489925364056447</v>
      </c>
      <c r="Y335" s="23" t="e">
        <f>(IF(AND(Q335&gt;=Dynamisk!$F$39,Q335&lt;=Dynamisk!$F$38),Q335,(IF(Q335&gt;Dynamisk!$F$38,Dynamisk!$F$38,#N/A))))-W335-V335-X335</f>
        <v>#N/A</v>
      </c>
      <c r="Z335" t="e">
        <f>IF(OR(Data_sæsontarif!D335=Dynamisk!$E$76,Data_sæsontarif!D335=Dynamisk!$E$77,Data_sæsontarif!D335=Dynamisk!$E$78,Data_sæsontarif!D335=Dynamisk!$E$79),Data_sæsontarif!M335,#N/A)</f>
        <v>#N/A</v>
      </c>
      <c r="AA335">
        <f>IF(OR(Data_sæsontarif!D335=Dynamisk!$E$72,Data_sæsontarif!D335=Dynamisk!$E$73,Data_sæsontarif!D335=Dynamisk!$E$74,Data_sæsontarif!D335=Dynamisk!$E$75),Data_sæsontarif!M335,#N/A)</f>
        <v>249.00168332555182</v>
      </c>
      <c r="AB335" t="e">
        <f>IF(OR(Data_sæsontarif!D335=Dynamisk!$E$68,Data_sæsontarif!D335=Dynamisk!$E$69,Data_sæsontarif!D335=Dynamisk!$E$70,Data_sæsontarif!D335=Dynamisk!$E$71),Data_sæsontarif!M335,#N/A)</f>
        <v>#N/A</v>
      </c>
    </row>
    <row r="336" spans="1:28" x14ac:dyDescent="0.15">
      <c r="A336">
        <v>330</v>
      </c>
      <c r="B336">
        <v>330</v>
      </c>
      <c r="C336" t="s">
        <v>385</v>
      </c>
      <c r="D336" t="str">
        <f t="shared" si="35"/>
        <v>11</v>
      </c>
      <c r="E336" s="1">
        <v>-2.9166666666666661</v>
      </c>
      <c r="F336" s="2">
        <f t="shared" si="30"/>
        <v>19.916666666666664</v>
      </c>
      <c r="G336" s="1">
        <f>Dynamisk!$C$14</f>
        <v>27.397260273972602</v>
      </c>
      <c r="H336" s="1">
        <f t="shared" si="31"/>
        <v>1.1415525114155252</v>
      </c>
      <c r="I336" s="2">
        <f>Dynamisk!$C$15</f>
        <v>34.246575342465754</v>
      </c>
      <c r="J336" s="2">
        <f>F336/$F$4*Dynamisk!$C$16</f>
        <v>239.97941599151531</v>
      </c>
      <c r="K336" s="2">
        <f t="shared" si="32"/>
        <v>9.9991423329798046</v>
      </c>
      <c r="L336" s="2">
        <f>F336/$F$4*Dynamisk!$C$17</f>
        <v>299.97426998939414</v>
      </c>
      <c r="M336" s="2">
        <f>(F336/$F$4)*Dynamisk!$C$16+G336</f>
        <v>267.3766762654879</v>
      </c>
      <c r="N336" s="2">
        <f>Dynamisk!$C$20/365</f>
        <v>34.246575342465754</v>
      </c>
      <c r="O336" s="2">
        <f t="shared" si="33"/>
        <v>1.4269406392694064</v>
      </c>
      <c r="P336" s="2">
        <f>(F336/$F$4)*Dynamisk!$C$16+G336</f>
        <v>267.3766762654879</v>
      </c>
      <c r="Q336" s="2">
        <f t="shared" si="34"/>
        <v>301.6232516079537</v>
      </c>
      <c r="R336" s="17" t="e">
        <f>IF(P336&lt;=Dynamisk!$F$51,Data_kronologisk!P336,#N/A)</f>
        <v>#N/A</v>
      </c>
      <c r="S336" s="22" t="e">
        <f>IF(AND(P336&gt;=Dynamisk!$F$51,P336&lt;=Dynamisk!$F$50),P336,#N/A)</f>
        <v>#N/A</v>
      </c>
      <c r="T336" s="22" t="e">
        <f>IF(AND(P336&gt;=Dynamisk!$F$50,P336&lt;=Dynamisk!$F$49),P336,#N/A)</f>
        <v>#N/A</v>
      </c>
      <c r="U336" s="23">
        <f>IF(P336&gt;=Dynamisk!$F$49,P336,#N/A)</f>
        <v>267.3766762654879</v>
      </c>
      <c r="V336" s="17">
        <f>IF(Q336&gt;=Dynamisk!$F$41,Dynamisk!$F$41,Q336)</f>
        <v>74.703333321584452</v>
      </c>
      <c r="W336" s="22">
        <f>(IF(AND(Q336&gt;=Dynamisk!$F$41,Q336&lt;=Dynamisk!$F$40),Q336,(IF(Q336&gt;Dynamisk!$F$40,Dynamisk!$F$40,#N/A))))-V336</f>
        <v>112.05499998237669</v>
      </c>
      <c r="X336" s="22">
        <f>(IF(AND(Q336&gt;=Dynamisk!$F$40,Q336&lt;=Dynamisk!$F$39),Q336,(IF(Q336&gt;Dynamisk!$F$39,Dynamisk!$F$39,#N/A))))-W336-V336</f>
        <v>112.05499998237669</v>
      </c>
      <c r="Y336" s="23">
        <f>(IF(AND(Q336&gt;=Dynamisk!$F$39,Q336&lt;=Dynamisk!$F$38),Q336,(IF(Q336&gt;Dynamisk!$F$38,Dynamisk!$F$38,#N/A))))-W336-V336-X336</f>
        <v>2.8099183216158963</v>
      </c>
      <c r="Z336" t="e">
        <f>IF(OR(Data_sæsontarif!D336=Dynamisk!$E$76,Data_sæsontarif!D336=Dynamisk!$E$77,Data_sæsontarif!D336=Dynamisk!$E$78,Data_sæsontarif!D336=Dynamisk!$E$79),Data_sæsontarif!M336,#N/A)</f>
        <v>#N/A</v>
      </c>
      <c r="AA336">
        <f>IF(OR(Data_sæsontarif!D336=Dynamisk!$E$72,Data_sæsontarif!D336=Dynamisk!$E$73,Data_sæsontarif!D336=Dynamisk!$E$74,Data_sæsontarif!D336=Dynamisk!$E$75),Data_sæsontarif!M336,#N/A)</f>
        <v>267.3766762654879</v>
      </c>
      <c r="AB336" t="e">
        <f>IF(OR(Data_sæsontarif!D336=Dynamisk!$E$68,Data_sæsontarif!D336=Dynamisk!$E$69,Data_sæsontarif!D336=Dynamisk!$E$70,Data_sæsontarif!D336=Dynamisk!$E$71),Data_sæsontarif!M336,#N/A)</f>
        <v>#N/A</v>
      </c>
    </row>
    <row r="337" spans="1:28" x14ac:dyDescent="0.15">
      <c r="A337">
        <v>331</v>
      </c>
      <c r="B337">
        <v>331</v>
      </c>
      <c r="C337" t="s">
        <v>386</v>
      </c>
      <c r="D337" t="str">
        <f t="shared" si="35"/>
        <v>11</v>
      </c>
      <c r="E337" s="1">
        <v>-2.8833333333333329</v>
      </c>
      <c r="F337" s="2">
        <f t="shared" si="30"/>
        <v>19.883333333333333</v>
      </c>
      <c r="G337" s="1">
        <f>Dynamisk!$C$14</f>
        <v>27.397260273972602</v>
      </c>
      <c r="H337" s="1">
        <f t="shared" si="31"/>
        <v>1.1415525114155252</v>
      </c>
      <c r="I337" s="2">
        <f>Dynamisk!$C$15</f>
        <v>34.246575342465754</v>
      </c>
      <c r="J337" s="2">
        <f>F337/$F$4*Dynamisk!$C$16</f>
        <v>239.57777680157139</v>
      </c>
      <c r="K337" s="2">
        <f t="shared" si="32"/>
        <v>9.9824073667321418</v>
      </c>
      <c r="L337" s="2">
        <f>F337/$F$4*Dynamisk!$C$17</f>
        <v>299.47222100196421</v>
      </c>
      <c r="M337" s="2">
        <f>(F337/$F$4)*Dynamisk!$C$16+G337</f>
        <v>266.97503707554398</v>
      </c>
      <c r="N337" s="2">
        <f>Dynamisk!$C$20/365</f>
        <v>34.246575342465754</v>
      </c>
      <c r="O337" s="2">
        <f t="shared" si="33"/>
        <v>1.4269406392694064</v>
      </c>
      <c r="P337" s="2">
        <f>(F337/$F$4)*Dynamisk!$C$16+G337</f>
        <v>266.97503707554398</v>
      </c>
      <c r="Q337" s="2">
        <f t="shared" si="34"/>
        <v>301.22161241800973</v>
      </c>
      <c r="R337" s="17" t="e">
        <f>IF(P337&lt;=Dynamisk!$F$51,Data_kronologisk!P337,#N/A)</f>
        <v>#N/A</v>
      </c>
      <c r="S337" s="22" t="e">
        <f>IF(AND(P337&gt;=Dynamisk!$F$51,P337&lt;=Dynamisk!$F$50),P337,#N/A)</f>
        <v>#N/A</v>
      </c>
      <c r="T337" s="22" t="e">
        <f>IF(AND(P337&gt;=Dynamisk!$F$50,P337&lt;=Dynamisk!$F$49),P337,#N/A)</f>
        <v>#N/A</v>
      </c>
      <c r="U337" s="23">
        <f>IF(P337&gt;=Dynamisk!$F$49,P337,#N/A)</f>
        <v>266.97503707554398</v>
      </c>
      <c r="V337" s="17">
        <f>IF(Q337&gt;=Dynamisk!$F$41,Dynamisk!$F$41,Q337)</f>
        <v>74.703333321584452</v>
      </c>
      <c r="W337" s="22">
        <f>(IF(AND(Q337&gt;=Dynamisk!$F$41,Q337&lt;=Dynamisk!$F$40),Q337,(IF(Q337&gt;Dynamisk!$F$40,Dynamisk!$F$40,#N/A))))-V337</f>
        <v>112.05499998237669</v>
      </c>
      <c r="X337" s="22">
        <f>(IF(AND(Q337&gt;=Dynamisk!$F$40,Q337&lt;=Dynamisk!$F$39),Q337,(IF(Q337&gt;Dynamisk!$F$39,Dynamisk!$F$39,#N/A))))-W337-V337</f>
        <v>112.05499998237669</v>
      </c>
      <c r="Y337" s="23">
        <f>(IF(AND(Q337&gt;=Dynamisk!$F$39,Q337&lt;=Dynamisk!$F$38),Q337,(IF(Q337&gt;Dynamisk!$F$38,Dynamisk!$F$38,#N/A))))-W337-V337-X337</f>
        <v>2.4082791316719181</v>
      </c>
      <c r="Z337" t="e">
        <f>IF(OR(Data_sæsontarif!D337=Dynamisk!$E$76,Data_sæsontarif!D337=Dynamisk!$E$77,Data_sæsontarif!D337=Dynamisk!$E$78,Data_sæsontarif!D337=Dynamisk!$E$79),Data_sæsontarif!M337,#N/A)</f>
        <v>#N/A</v>
      </c>
      <c r="AA337">
        <f>IF(OR(Data_sæsontarif!D337=Dynamisk!$E$72,Data_sæsontarif!D337=Dynamisk!$E$73,Data_sæsontarif!D337=Dynamisk!$E$74,Data_sæsontarif!D337=Dynamisk!$E$75),Data_sæsontarif!M337,#N/A)</f>
        <v>266.97503707554398</v>
      </c>
      <c r="AB337" t="e">
        <f>IF(OR(Data_sæsontarif!D337=Dynamisk!$E$68,Data_sæsontarif!D337=Dynamisk!$E$69,Data_sæsontarif!D337=Dynamisk!$E$70,Data_sæsontarif!D337=Dynamisk!$E$71),Data_sæsontarif!M337,#N/A)</f>
        <v>#N/A</v>
      </c>
    </row>
    <row r="338" spans="1:28" x14ac:dyDescent="0.15">
      <c r="A338">
        <v>332</v>
      </c>
      <c r="B338">
        <v>332</v>
      </c>
      <c r="C338" t="s">
        <v>387</v>
      </c>
      <c r="D338" t="str">
        <f t="shared" si="35"/>
        <v>11</v>
      </c>
      <c r="E338" s="1">
        <v>-2.6791666666666667</v>
      </c>
      <c r="F338" s="2">
        <f t="shared" si="30"/>
        <v>19.679166666666667</v>
      </c>
      <c r="G338" s="1">
        <f>Dynamisk!$C$14</f>
        <v>27.397260273972602</v>
      </c>
      <c r="H338" s="1">
        <f t="shared" si="31"/>
        <v>1.1415525114155252</v>
      </c>
      <c r="I338" s="2">
        <f>Dynamisk!$C$15</f>
        <v>34.246575342465754</v>
      </c>
      <c r="J338" s="2">
        <f>F338/$F$4*Dynamisk!$C$16</f>
        <v>237.11773676316466</v>
      </c>
      <c r="K338" s="2">
        <f t="shared" si="32"/>
        <v>9.8799056984651941</v>
      </c>
      <c r="L338" s="2">
        <f>F338/$F$4*Dynamisk!$C$17</f>
        <v>296.39717095395582</v>
      </c>
      <c r="M338" s="2">
        <f>(F338/$F$4)*Dynamisk!$C$16+G338</f>
        <v>264.51499703713728</v>
      </c>
      <c r="N338" s="2">
        <f>Dynamisk!$C$20/365</f>
        <v>34.246575342465754</v>
      </c>
      <c r="O338" s="2">
        <f t="shared" si="33"/>
        <v>1.4269406392694064</v>
      </c>
      <c r="P338" s="2">
        <f>(F338/$F$4)*Dynamisk!$C$16+G338</f>
        <v>264.51499703713728</v>
      </c>
      <c r="Q338" s="2">
        <f t="shared" si="34"/>
        <v>298.76157237960308</v>
      </c>
      <c r="R338" s="17" t="e">
        <f>IF(P338&lt;=Dynamisk!$F$51,Data_kronologisk!P338,#N/A)</f>
        <v>#N/A</v>
      </c>
      <c r="S338" s="22" t="e">
        <f>IF(AND(P338&gt;=Dynamisk!$F$51,P338&lt;=Dynamisk!$F$50),P338,#N/A)</f>
        <v>#N/A</v>
      </c>
      <c r="T338" s="22">
        <f>IF(AND(P338&gt;=Dynamisk!$F$50,P338&lt;=Dynamisk!$F$49),P338,#N/A)</f>
        <v>264.51499703713728</v>
      </c>
      <c r="U338" s="23" t="e">
        <f>IF(P338&gt;=Dynamisk!$F$49,P338,#N/A)</f>
        <v>#N/A</v>
      </c>
      <c r="V338" s="17">
        <f>IF(Q338&gt;=Dynamisk!$F$41,Dynamisk!$F$41,Q338)</f>
        <v>74.703333321584452</v>
      </c>
      <c r="W338" s="22">
        <f>(IF(AND(Q338&gt;=Dynamisk!$F$41,Q338&lt;=Dynamisk!$F$40),Q338,(IF(Q338&gt;Dynamisk!$F$40,Dynamisk!$F$40,#N/A))))-V338</f>
        <v>112.05499998237669</v>
      </c>
      <c r="X338" s="22">
        <f>(IF(AND(Q338&gt;=Dynamisk!$F$40,Q338&lt;=Dynamisk!$F$39),Q338,(IF(Q338&gt;Dynamisk!$F$39,Dynamisk!$F$39,#N/A))))-W338-V338</f>
        <v>112.00323907564196</v>
      </c>
      <c r="Y338" s="23" t="e">
        <f>(IF(AND(Q338&gt;=Dynamisk!$F$39,Q338&lt;=Dynamisk!$F$38),Q338,(IF(Q338&gt;Dynamisk!$F$38,Dynamisk!$F$38,#N/A))))-W338-V338-X338</f>
        <v>#N/A</v>
      </c>
      <c r="Z338" t="e">
        <f>IF(OR(Data_sæsontarif!D338=Dynamisk!$E$76,Data_sæsontarif!D338=Dynamisk!$E$77,Data_sæsontarif!D338=Dynamisk!$E$78,Data_sæsontarif!D338=Dynamisk!$E$79),Data_sæsontarif!M338,#N/A)</f>
        <v>#N/A</v>
      </c>
      <c r="AA338">
        <f>IF(OR(Data_sæsontarif!D338=Dynamisk!$E$72,Data_sæsontarif!D338=Dynamisk!$E$73,Data_sæsontarif!D338=Dynamisk!$E$74,Data_sæsontarif!D338=Dynamisk!$E$75),Data_sæsontarif!M338,#N/A)</f>
        <v>264.51499703713728</v>
      </c>
      <c r="AB338" t="e">
        <f>IF(OR(Data_sæsontarif!D338=Dynamisk!$E$68,Data_sæsontarif!D338=Dynamisk!$E$69,Data_sæsontarif!D338=Dynamisk!$E$70,Data_sæsontarif!D338=Dynamisk!$E$71),Data_sæsontarif!M338,#N/A)</f>
        <v>#N/A</v>
      </c>
    </row>
    <row r="339" spans="1:28" x14ac:dyDescent="0.15">
      <c r="A339">
        <v>333</v>
      </c>
      <c r="B339">
        <v>333</v>
      </c>
      <c r="C339" t="s">
        <v>388</v>
      </c>
      <c r="D339" t="str">
        <f t="shared" si="35"/>
        <v>11</v>
      </c>
      <c r="E339" s="1">
        <v>-2.6916666666666669</v>
      </c>
      <c r="F339" s="2">
        <f t="shared" si="30"/>
        <v>19.691666666666666</v>
      </c>
      <c r="G339" s="1">
        <f>Dynamisk!$C$14</f>
        <v>27.397260273972602</v>
      </c>
      <c r="H339" s="1">
        <f t="shared" si="31"/>
        <v>1.1415525114155252</v>
      </c>
      <c r="I339" s="2">
        <f>Dynamisk!$C$15</f>
        <v>34.246575342465754</v>
      </c>
      <c r="J339" s="2">
        <f>F339/$F$4*Dynamisk!$C$16</f>
        <v>237.26835145939364</v>
      </c>
      <c r="K339" s="2">
        <f t="shared" si="32"/>
        <v>9.8861813108080678</v>
      </c>
      <c r="L339" s="2">
        <f>F339/$F$4*Dynamisk!$C$17</f>
        <v>296.58543932424203</v>
      </c>
      <c r="M339" s="2">
        <f>(F339/$F$4)*Dynamisk!$C$16+G339</f>
        <v>264.66561173336623</v>
      </c>
      <c r="N339" s="2">
        <f>Dynamisk!$C$20/365</f>
        <v>34.246575342465754</v>
      </c>
      <c r="O339" s="2">
        <f t="shared" si="33"/>
        <v>1.4269406392694064</v>
      </c>
      <c r="P339" s="2">
        <f>(F339/$F$4)*Dynamisk!$C$16+G339</f>
        <v>264.66561173336623</v>
      </c>
      <c r="Q339" s="2">
        <f t="shared" si="34"/>
        <v>298.91218707583198</v>
      </c>
      <c r="R339" s="17" t="e">
        <f>IF(P339&lt;=Dynamisk!$F$51,Data_kronologisk!P339,#N/A)</f>
        <v>#N/A</v>
      </c>
      <c r="S339" s="22" t="e">
        <f>IF(AND(P339&gt;=Dynamisk!$F$51,P339&lt;=Dynamisk!$F$50),P339,#N/A)</f>
        <v>#N/A</v>
      </c>
      <c r="T339" s="22">
        <f>IF(AND(P339&gt;=Dynamisk!$F$50,P339&lt;=Dynamisk!$F$49),P339,#N/A)</f>
        <v>264.66561173336623</v>
      </c>
      <c r="U339" s="23" t="e">
        <f>IF(P339&gt;=Dynamisk!$F$49,P339,#N/A)</f>
        <v>#N/A</v>
      </c>
      <c r="V339" s="17">
        <f>IF(Q339&gt;=Dynamisk!$F$41,Dynamisk!$F$41,Q339)</f>
        <v>74.703333321584452</v>
      </c>
      <c r="W339" s="22">
        <f>(IF(AND(Q339&gt;=Dynamisk!$F$41,Q339&lt;=Dynamisk!$F$40),Q339,(IF(Q339&gt;Dynamisk!$F$40,Dynamisk!$F$40,#N/A))))-V339</f>
        <v>112.05499998237669</v>
      </c>
      <c r="X339" s="22">
        <f>(IF(AND(Q339&gt;=Dynamisk!$F$40,Q339&lt;=Dynamisk!$F$39),Q339,(IF(Q339&gt;Dynamisk!$F$39,Dynamisk!$F$39,#N/A))))-W339-V339</f>
        <v>112.05499998237669</v>
      </c>
      <c r="Y339" s="23">
        <f>(IF(AND(Q339&gt;=Dynamisk!$F$39,Q339&lt;=Dynamisk!$F$38),Q339,(IF(Q339&gt;Dynamisk!$F$38,Dynamisk!$F$38,#N/A))))-W339-V339-X339</f>
        <v>9.8853789494171451E-2</v>
      </c>
      <c r="Z339" t="e">
        <f>IF(OR(Data_sæsontarif!D339=Dynamisk!$E$76,Data_sæsontarif!D339=Dynamisk!$E$77,Data_sæsontarif!D339=Dynamisk!$E$78,Data_sæsontarif!D339=Dynamisk!$E$79),Data_sæsontarif!M339,#N/A)</f>
        <v>#N/A</v>
      </c>
      <c r="AA339">
        <f>IF(OR(Data_sæsontarif!D339=Dynamisk!$E$72,Data_sæsontarif!D339=Dynamisk!$E$73,Data_sæsontarif!D339=Dynamisk!$E$74,Data_sæsontarif!D339=Dynamisk!$E$75),Data_sæsontarif!M339,#N/A)</f>
        <v>264.66561173336623</v>
      </c>
      <c r="AB339" t="e">
        <f>IF(OR(Data_sæsontarif!D339=Dynamisk!$E$68,Data_sæsontarif!D339=Dynamisk!$E$69,Data_sæsontarif!D339=Dynamisk!$E$70,Data_sæsontarif!D339=Dynamisk!$E$71),Data_sæsontarif!M339,#N/A)</f>
        <v>#N/A</v>
      </c>
    </row>
    <row r="340" spans="1:28" x14ac:dyDescent="0.15">
      <c r="A340">
        <v>334</v>
      </c>
      <c r="B340">
        <v>334</v>
      </c>
      <c r="C340" t="s">
        <v>389</v>
      </c>
      <c r="D340" t="str">
        <f t="shared" si="35"/>
        <v>11</v>
      </c>
      <c r="E340" s="1">
        <v>-6.375</v>
      </c>
      <c r="F340" s="2">
        <f t="shared" si="30"/>
        <v>23.375</v>
      </c>
      <c r="G340" s="1">
        <f>Dynamisk!$C$14</f>
        <v>27.397260273972602</v>
      </c>
      <c r="H340" s="1">
        <f t="shared" si="31"/>
        <v>1.1415525114155252</v>
      </c>
      <c r="I340" s="2">
        <f>Dynamisk!$C$15</f>
        <v>34.246575342465754</v>
      </c>
      <c r="J340" s="2">
        <f>F340/$F$4*Dynamisk!$C$16</f>
        <v>281.64948194820107</v>
      </c>
      <c r="K340" s="2">
        <f t="shared" si="32"/>
        <v>11.735395081175044</v>
      </c>
      <c r="L340" s="2">
        <f>F340/$F$4*Dynamisk!$C$17</f>
        <v>352.06185243525135</v>
      </c>
      <c r="M340" s="2">
        <f>(F340/$F$4)*Dynamisk!$C$16+G340</f>
        <v>309.04674222217369</v>
      </c>
      <c r="N340" s="2">
        <f>Dynamisk!$C$20/365</f>
        <v>34.246575342465754</v>
      </c>
      <c r="O340" s="2">
        <f t="shared" si="33"/>
        <v>1.4269406392694064</v>
      </c>
      <c r="P340" s="2">
        <f>(F340/$F$4)*Dynamisk!$C$16+G340</f>
        <v>309.04674222217369</v>
      </c>
      <c r="Q340" s="2">
        <f t="shared" si="34"/>
        <v>343.29331756463944</v>
      </c>
      <c r="R340" s="17" t="e">
        <f>IF(P340&lt;=Dynamisk!$F$51,Data_kronologisk!P340,#N/A)</f>
        <v>#N/A</v>
      </c>
      <c r="S340" s="22" t="e">
        <f>IF(AND(P340&gt;=Dynamisk!$F$51,P340&lt;=Dynamisk!$F$50),P340,#N/A)</f>
        <v>#N/A</v>
      </c>
      <c r="T340" s="22" t="e">
        <f>IF(AND(P340&gt;=Dynamisk!$F$50,P340&lt;=Dynamisk!$F$49),P340,#N/A)</f>
        <v>#N/A</v>
      </c>
      <c r="U340" s="23">
        <f>IF(P340&gt;=Dynamisk!$F$49,P340,#N/A)</f>
        <v>309.04674222217369</v>
      </c>
      <c r="V340" s="17">
        <f>IF(Q340&gt;=Dynamisk!$F$41,Dynamisk!$F$41,Q340)</f>
        <v>74.703333321584452</v>
      </c>
      <c r="W340" s="22">
        <f>(IF(AND(Q340&gt;=Dynamisk!$F$41,Q340&lt;=Dynamisk!$F$40),Q340,(IF(Q340&gt;Dynamisk!$F$40,Dynamisk!$F$40,#N/A))))-V340</f>
        <v>112.05499998237669</v>
      </c>
      <c r="X340" s="22">
        <f>(IF(AND(Q340&gt;=Dynamisk!$F$40,Q340&lt;=Dynamisk!$F$39),Q340,(IF(Q340&gt;Dynamisk!$F$39,Dynamisk!$F$39,#N/A))))-W340-V340</f>
        <v>112.05499998237669</v>
      </c>
      <c r="Y340" s="23">
        <f>(IF(AND(Q340&gt;=Dynamisk!$F$39,Q340&lt;=Dynamisk!$F$38),Q340,(IF(Q340&gt;Dynamisk!$F$38,Dynamisk!$F$38,#N/A))))-W340-V340-X340</f>
        <v>44.479984278301615</v>
      </c>
      <c r="Z340" t="e">
        <f>IF(OR(Data_sæsontarif!D340=Dynamisk!$E$76,Data_sæsontarif!D340=Dynamisk!$E$77,Data_sæsontarif!D340=Dynamisk!$E$78,Data_sæsontarif!D340=Dynamisk!$E$79),Data_sæsontarif!M340,#N/A)</f>
        <v>#N/A</v>
      </c>
      <c r="AA340">
        <f>IF(OR(Data_sæsontarif!D340=Dynamisk!$E$72,Data_sæsontarif!D340=Dynamisk!$E$73,Data_sæsontarif!D340=Dynamisk!$E$74,Data_sæsontarif!D340=Dynamisk!$E$75),Data_sæsontarif!M340,#N/A)</f>
        <v>309.04674222217369</v>
      </c>
      <c r="AB340" t="e">
        <f>IF(OR(Data_sæsontarif!D340=Dynamisk!$E$68,Data_sæsontarif!D340=Dynamisk!$E$69,Data_sæsontarif!D340=Dynamisk!$E$70,Data_sæsontarif!D340=Dynamisk!$E$71),Data_sæsontarif!M340,#N/A)</f>
        <v>#N/A</v>
      </c>
    </row>
    <row r="341" spans="1:28" x14ac:dyDescent="0.15">
      <c r="A341">
        <v>335</v>
      </c>
      <c r="B341">
        <v>335</v>
      </c>
      <c r="C341" t="s">
        <v>390</v>
      </c>
      <c r="D341" t="str">
        <f t="shared" si="35"/>
        <v>12</v>
      </c>
      <c r="E341" s="1">
        <v>2.7916666666666661</v>
      </c>
      <c r="F341" s="2">
        <f t="shared" si="30"/>
        <v>14.208333333333334</v>
      </c>
      <c r="G341" s="1">
        <f>Dynamisk!$C$14</f>
        <v>27.397260273972602</v>
      </c>
      <c r="H341" s="1">
        <f t="shared" si="31"/>
        <v>1.1415525114155252</v>
      </c>
      <c r="I341" s="2">
        <f>Dynamisk!$C$15</f>
        <v>34.246575342465754</v>
      </c>
      <c r="J341" s="2">
        <f>F341/$F$4*Dynamisk!$C$16</f>
        <v>171.19870471361241</v>
      </c>
      <c r="K341" s="2">
        <f t="shared" si="32"/>
        <v>7.1332793630671842</v>
      </c>
      <c r="L341" s="2">
        <f>F341/$F$4*Dynamisk!$C$17</f>
        <v>213.99838089201552</v>
      </c>
      <c r="M341" s="2">
        <f>(F341/$F$4)*Dynamisk!$C$16+G341</f>
        <v>198.59596498758501</v>
      </c>
      <c r="N341" s="2">
        <f>Dynamisk!$C$20/365</f>
        <v>34.246575342465754</v>
      </c>
      <c r="O341" s="2">
        <f t="shared" si="33"/>
        <v>1.4269406392694064</v>
      </c>
      <c r="P341" s="2">
        <f>(F341/$F$4)*Dynamisk!$C$16+G341</f>
        <v>198.59596498758501</v>
      </c>
      <c r="Q341" s="2">
        <f t="shared" si="34"/>
        <v>232.84254033005078</v>
      </c>
      <c r="R341" s="17" t="e">
        <f>IF(P341&lt;=Dynamisk!$F$51,Data_kronologisk!P341,#N/A)</f>
        <v>#N/A</v>
      </c>
      <c r="S341" s="22" t="e">
        <f>IF(AND(P341&gt;=Dynamisk!$F$51,P341&lt;=Dynamisk!$F$50),P341,#N/A)</f>
        <v>#N/A</v>
      </c>
      <c r="T341" s="22">
        <f>IF(AND(P341&gt;=Dynamisk!$F$50,P341&lt;=Dynamisk!$F$49),P341,#N/A)</f>
        <v>198.59596498758501</v>
      </c>
      <c r="U341" s="23" t="e">
        <f>IF(P341&gt;=Dynamisk!$F$49,P341,#N/A)</f>
        <v>#N/A</v>
      </c>
      <c r="V341" s="17">
        <f>IF(Q341&gt;=Dynamisk!$F$41,Dynamisk!$F$41,Q341)</f>
        <v>74.703333321584452</v>
      </c>
      <c r="W341" s="22">
        <f>(IF(AND(Q341&gt;=Dynamisk!$F$41,Q341&lt;=Dynamisk!$F$40),Q341,(IF(Q341&gt;Dynamisk!$F$40,Dynamisk!$F$40,#N/A))))-V341</f>
        <v>112.05499998237669</v>
      </c>
      <c r="X341" s="22">
        <f>(IF(AND(Q341&gt;=Dynamisk!$F$40,Q341&lt;=Dynamisk!$F$39),Q341,(IF(Q341&gt;Dynamisk!$F$39,Dynamisk!$F$39,#N/A))))-W341-V341</f>
        <v>46.084207026089643</v>
      </c>
      <c r="Y341" s="23" t="e">
        <f>(IF(AND(Q341&gt;=Dynamisk!$F$39,Q341&lt;=Dynamisk!$F$38),Q341,(IF(Q341&gt;Dynamisk!$F$38,Dynamisk!$F$38,#N/A))))-W341-V341-X341</f>
        <v>#N/A</v>
      </c>
      <c r="Z341" t="e">
        <f>IF(OR(Data_sæsontarif!D341=Dynamisk!$E$76,Data_sæsontarif!D341=Dynamisk!$E$77,Data_sæsontarif!D341=Dynamisk!$E$78,Data_sæsontarif!D341=Dynamisk!$E$79),Data_sæsontarif!M341,#N/A)</f>
        <v>#N/A</v>
      </c>
      <c r="AA341" t="e">
        <f>IF(OR(Data_sæsontarif!D341=Dynamisk!$E$72,Data_sæsontarif!D341=Dynamisk!$E$73,Data_sæsontarif!D341=Dynamisk!$E$74,Data_sæsontarif!D341=Dynamisk!$E$75),Data_sæsontarif!M341,#N/A)</f>
        <v>#N/A</v>
      </c>
      <c r="AB341">
        <f>IF(OR(Data_sæsontarif!D341=Dynamisk!$E$68,Data_sæsontarif!D341=Dynamisk!$E$69,Data_sæsontarif!D341=Dynamisk!$E$70,Data_sæsontarif!D341=Dynamisk!$E$71),Data_sæsontarif!M341,#N/A)</f>
        <v>198.59596498758501</v>
      </c>
    </row>
    <row r="342" spans="1:28" x14ac:dyDescent="0.15">
      <c r="A342">
        <v>336</v>
      </c>
      <c r="B342">
        <v>336</v>
      </c>
      <c r="C342" t="s">
        <v>391</v>
      </c>
      <c r="D342" t="str">
        <f t="shared" si="35"/>
        <v>12</v>
      </c>
      <c r="E342" s="1">
        <v>-0.18333333333333326</v>
      </c>
      <c r="F342" s="2">
        <f t="shared" si="30"/>
        <v>17.183333333333334</v>
      </c>
      <c r="G342" s="1">
        <f>Dynamisk!$C$14</f>
        <v>27.397260273972602</v>
      </c>
      <c r="H342" s="1">
        <f t="shared" si="31"/>
        <v>1.1415525114155252</v>
      </c>
      <c r="I342" s="2">
        <f>Dynamisk!$C$15</f>
        <v>34.246575342465754</v>
      </c>
      <c r="J342" s="2">
        <f>F342/$F$4*Dynamisk!$C$16</f>
        <v>207.04500241611072</v>
      </c>
      <c r="K342" s="2">
        <f t="shared" si="32"/>
        <v>8.6268751006712794</v>
      </c>
      <c r="L342" s="2">
        <f>F342/$F$4*Dynamisk!$C$17</f>
        <v>258.8062530201384</v>
      </c>
      <c r="M342" s="2">
        <f>(F342/$F$4)*Dynamisk!$C$16+G342</f>
        <v>234.44226269008331</v>
      </c>
      <c r="N342" s="2">
        <f>Dynamisk!$C$20/365</f>
        <v>34.246575342465754</v>
      </c>
      <c r="O342" s="2">
        <f t="shared" si="33"/>
        <v>1.4269406392694064</v>
      </c>
      <c r="P342" s="2">
        <f>(F342/$F$4)*Dynamisk!$C$16+G342</f>
        <v>234.44226269008331</v>
      </c>
      <c r="Q342" s="2">
        <f t="shared" si="34"/>
        <v>268.68883803254903</v>
      </c>
      <c r="R342" s="17" t="e">
        <f>IF(P342&lt;=Dynamisk!$F$51,Data_kronologisk!P342,#N/A)</f>
        <v>#N/A</v>
      </c>
      <c r="S342" s="22" t="e">
        <f>IF(AND(P342&gt;=Dynamisk!$F$51,P342&lt;=Dynamisk!$F$50),P342,#N/A)</f>
        <v>#N/A</v>
      </c>
      <c r="T342" s="22">
        <f>IF(AND(P342&gt;=Dynamisk!$F$50,P342&lt;=Dynamisk!$F$49),P342,#N/A)</f>
        <v>234.44226269008331</v>
      </c>
      <c r="U342" s="23" t="e">
        <f>IF(P342&gt;=Dynamisk!$F$49,P342,#N/A)</f>
        <v>#N/A</v>
      </c>
      <c r="V342" s="17">
        <f>IF(Q342&gt;=Dynamisk!$F$41,Dynamisk!$F$41,Q342)</f>
        <v>74.703333321584452</v>
      </c>
      <c r="W342" s="22">
        <f>(IF(AND(Q342&gt;=Dynamisk!$F$41,Q342&lt;=Dynamisk!$F$40),Q342,(IF(Q342&gt;Dynamisk!$F$40,Dynamisk!$F$40,#N/A))))-V342</f>
        <v>112.05499998237669</v>
      </c>
      <c r="X342" s="22">
        <f>(IF(AND(Q342&gt;=Dynamisk!$F$40,Q342&lt;=Dynamisk!$F$39),Q342,(IF(Q342&gt;Dynamisk!$F$39,Dynamisk!$F$39,#N/A))))-W342-V342</f>
        <v>81.930504728587906</v>
      </c>
      <c r="Y342" s="23" t="e">
        <f>(IF(AND(Q342&gt;=Dynamisk!$F$39,Q342&lt;=Dynamisk!$F$38),Q342,(IF(Q342&gt;Dynamisk!$F$38,Dynamisk!$F$38,#N/A))))-W342-V342-X342</f>
        <v>#N/A</v>
      </c>
      <c r="Z342" t="e">
        <f>IF(OR(Data_sæsontarif!D342=Dynamisk!$E$76,Data_sæsontarif!D342=Dynamisk!$E$77,Data_sæsontarif!D342=Dynamisk!$E$78,Data_sæsontarif!D342=Dynamisk!$E$79),Data_sæsontarif!M342,#N/A)</f>
        <v>#N/A</v>
      </c>
      <c r="AA342" t="e">
        <f>IF(OR(Data_sæsontarif!D342=Dynamisk!$E$72,Data_sæsontarif!D342=Dynamisk!$E$73,Data_sæsontarif!D342=Dynamisk!$E$74,Data_sæsontarif!D342=Dynamisk!$E$75),Data_sæsontarif!M342,#N/A)</f>
        <v>#N/A</v>
      </c>
      <c r="AB342">
        <f>IF(OR(Data_sæsontarif!D342=Dynamisk!$E$68,Data_sæsontarif!D342=Dynamisk!$E$69,Data_sæsontarif!D342=Dynamisk!$E$70,Data_sæsontarif!D342=Dynamisk!$E$71),Data_sæsontarif!M342,#N/A)</f>
        <v>234.44226269008331</v>
      </c>
    </row>
    <row r="343" spans="1:28" x14ac:dyDescent="0.15">
      <c r="A343">
        <v>337</v>
      </c>
      <c r="B343">
        <v>337</v>
      </c>
      <c r="C343" t="s">
        <v>392</v>
      </c>
      <c r="D343" t="str">
        <f t="shared" si="35"/>
        <v>12</v>
      </c>
      <c r="E343" s="1">
        <v>3.587499999999999</v>
      </c>
      <c r="F343" s="2">
        <f t="shared" si="30"/>
        <v>13.412500000000001</v>
      </c>
      <c r="G343" s="1">
        <f>Dynamisk!$C$14</f>
        <v>27.397260273972602</v>
      </c>
      <c r="H343" s="1">
        <f t="shared" si="31"/>
        <v>1.1415525114155252</v>
      </c>
      <c r="I343" s="2">
        <f>Dynamisk!$C$15</f>
        <v>34.246575342465754</v>
      </c>
      <c r="J343" s="2">
        <f>F343/$F$4*Dynamisk!$C$16</f>
        <v>161.60956905370043</v>
      </c>
      <c r="K343" s="2">
        <f t="shared" si="32"/>
        <v>6.7337320439041841</v>
      </c>
      <c r="L343" s="2">
        <f>F343/$F$4*Dynamisk!$C$17</f>
        <v>202.01196131712555</v>
      </c>
      <c r="M343" s="2">
        <f>(F343/$F$4)*Dynamisk!$C$16+G343</f>
        <v>189.00682932767302</v>
      </c>
      <c r="N343" s="2">
        <f>Dynamisk!$C$20/365</f>
        <v>34.246575342465754</v>
      </c>
      <c r="O343" s="2">
        <f t="shared" si="33"/>
        <v>1.4269406392694064</v>
      </c>
      <c r="P343" s="2">
        <f>(F343/$F$4)*Dynamisk!$C$16+G343</f>
        <v>189.00682932767302</v>
      </c>
      <c r="Q343" s="2">
        <f t="shared" si="34"/>
        <v>223.25340467013879</v>
      </c>
      <c r="R343" s="17" t="e">
        <f>IF(P343&lt;=Dynamisk!$F$51,Data_kronologisk!P343,#N/A)</f>
        <v>#N/A</v>
      </c>
      <c r="S343" s="22" t="e">
        <f>IF(AND(P343&gt;=Dynamisk!$F$51,P343&lt;=Dynamisk!$F$50),P343,#N/A)</f>
        <v>#N/A</v>
      </c>
      <c r="T343" s="22">
        <f>IF(AND(P343&gt;=Dynamisk!$F$50,P343&lt;=Dynamisk!$F$49),P343,#N/A)</f>
        <v>189.00682932767302</v>
      </c>
      <c r="U343" s="23" t="e">
        <f>IF(P343&gt;=Dynamisk!$F$49,P343,#N/A)</f>
        <v>#N/A</v>
      </c>
      <c r="V343" s="17">
        <f>IF(Q343&gt;=Dynamisk!$F$41,Dynamisk!$F$41,Q343)</f>
        <v>74.703333321584452</v>
      </c>
      <c r="W343" s="22">
        <f>(IF(AND(Q343&gt;=Dynamisk!$F$41,Q343&lt;=Dynamisk!$F$40),Q343,(IF(Q343&gt;Dynamisk!$F$40,Dynamisk!$F$40,#N/A))))-V343</f>
        <v>112.05499998237669</v>
      </c>
      <c r="X343" s="22">
        <f>(IF(AND(Q343&gt;=Dynamisk!$F$40,Q343&lt;=Dynamisk!$F$39),Q343,(IF(Q343&gt;Dynamisk!$F$39,Dynamisk!$F$39,#N/A))))-W343-V343</f>
        <v>36.495071366177655</v>
      </c>
      <c r="Y343" s="23" t="e">
        <f>(IF(AND(Q343&gt;=Dynamisk!$F$39,Q343&lt;=Dynamisk!$F$38),Q343,(IF(Q343&gt;Dynamisk!$F$38,Dynamisk!$F$38,#N/A))))-W343-V343-X343</f>
        <v>#N/A</v>
      </c>
      <c r="Z343" t="e">
        <f>IF(OR(Data_sæsontarif!D343=Dynamisk!$E$76,Data_sæsontarif!D343=Dynamisk!$E$77,Data_sæsontarif!D343=Dynamisk!$E$78,Data_sæsontarif!D343=Dynamisk!$E$79),Data_sæsontarif!M343,#N/A)</f>
        <v>#N/A</v>
      </c>
      <c r="AA343" t="e">
        <f>IF(OR(Data_sæsontarif!D343=Dynamisk!$E$72,Data_sæsontarif!D343=Dynamisk!$E$73,Data_sæsontarif!D343=Dynamisk!$E$74,Data_sæsontarif!D343=Dynamisk!$E$75),Data_sæsontarif!M343,#N/A)</f>
        <v>#N/A</v>
      </c>
      <c r="AB343">
        <f>IF(OR(Data_sæsontarif!D343=Dynamisk!$E$68,Data_sæsontarif!D343=Dynamisk!$E$69,Data_sæsontarif!D343=Dynamisk!$E$70,Data_sæsontarif!D343=Dynamisk!$E$71),Data_sæsontarif!M343,#N/A)</f>
        <v>189.00682932767302</v>
      </c>
    </row>
    <row r="344" spans="1:28" x14ac:dyDescent="0.15">
      <c r="A344">
        <v>338</v>
      </c>
      <c r="B344">
        <v>338</v>
      </c>
      <c r="C344" t="s">
        <v>393</v>
      </c>
      <c r="D344" t="str">
        <f t="shared" si="35"/>
        <v>12</v>
      </c>
      <c r="E344" s="1">
        <v>5.2833333333333341</v>
      </c>
      <c r="F344" s="2">
        <f t="shared" si="30"/>
        <v>11.716666666666665</v>
      </c>
      <c r="G344" s="1">
        <f>Dynamisk!$C$14</f>
        <v>27.397260273972602</v>
      </c>
      <c r="H344" s="1">
        <f t="shared" si="31"/>
        <v>1.1415525114155252</v>
      </c>
      <c r="I344" s="2">
        <f>Dynamisk!$C$15</f>
        <v>34.246575342465754</v>
      </c>
      <c r="J344" s="2">
        <f>F344/$F$4*Dynamisk!$C$16</f>
        <v>141.17617526530148</v>
      </c>
      <c r="K344" s="2">
        <f t="shared" si="32"/>
        <v>5.8823406360542281</v>
      </c>
      <c r="L344" s="2">
        <f>F344/$F$4*Dynamisk!$C$17</f>
        <v>176.47021908162685</v>
      </c>
      <c r="M344" s="2">
        <f>(F344/$F$4)*Dynamisk!$C$16+G344</f>
        <v>168.57343553927407</v>
      </c>
      <c r="N344" s="2">
        <f>Dynamisk!$C$20/365</f>
        <v>34.246575342465754</v>
      </c>
      <c r="O344" s="2">
        <f t="shared" si="33"/>
        <v>1.4269406392694064</v>
      </c>
      <c r="P344" s="2">
        <f>(F344/$F$4)*Dynamisk!$C$16+G344</f>
        <v>168.57343553927407</v>
      </c>
      <c r="Q344" s="2">
        <f t="shared" si="34"/>
        <v>202.82001088173985</v>
      </c>
      <c r="R344" s="17" t="e">
        <f>IF(P344&lt;=Dynamisk!$F$51,Data_kronologisk!P344,#N/A)</f>
        <v>#N/A</v>
      </c>
      <c r="S344" s="22" t="e">
        <f>IF(AND(P344&gt;=Dynamisk!$F$51,P344&lt;=Dynamisk!$F$50),P344,#N/A)</f>
        <v>#N/A</v>
      </c>
      <c r="T344" s="22">
        <f>IF(AND(P344&gt;=Dynamisk!$F$50,P344&lt;=Dynamisk!$F$49),P344,#N/A)</f>
        <v>168.57343553927407</v>
      </c>
      <c r="U344" s="23" t="e">
        <f>IF(P344&gt;=Dynamisk!$F$49,P344,#N/A)</f>
        <v>#N/A</v>
      </c>
      <c r="V344" s="17">
        <f>IF(Q344&gt;=Dynamisk!$F$41,Dynamisk!$F$41,Q344)</f>
        <v>74.703333321584452</v>
      </c>
      <c r="W344" s="22">
        <f>(IF(AND(Q344&gt;=Dynamisk!$F$41,Q344&lt;=Dynamisk!$F$40),Q344,(IF(Q344&gt;Dynamisk!$F$40,Dynamisk!$F$40,#N/A))))-V344</f>
        <v>112.05499998237669</v>
      </c>
      <c r="X344" s="22">
        <f>(IF(AND(Q344&gt;=Dynamisk!$F$40,Q344&lt;=Dynamisk!$F$39),Q344,(IF(Q344&gt;Dynamisk!$F$39,Dynamisk!$F$39,#N/A))))-W344-V344</f>
        <v>16.06167757777871</v>
      </c>
      <c r="Y344" s="23" t="e">
        <f>(IF(AND(Q344&gt;=Dynamisk!$F$39,Q344&lt;=Dynamisk!$F$38),Q344,(IF(Q344&gt;Dynamisk!$F$38,Dynamisk!$F$38,#N/A))))-W344-V344-X344</f>
        <v>#N/A</v>
      </c>
      <c r="Z344" t="e">
        <f>IF(OR(Data_sæsontarif!D344=Dynamisk!$E$76,Data_sæsontarif!D344=Dynamisk!$E$77,Data_sæsontarif!D344=Dynamisk!$E$78,Data_sæsontarif!D344=Dynamisk!$E$79),Data_sæsontarif!M344,#N/A)</f>
        <v>#N/A</v>
      </c>
      <c r="AA344" t="e">
        <f>IF(OR(Data_sæsontarif!D344=Dynamisk!$E$72,Data_sæsontarif!D344=Dynamisk!$E$73,Data_sæsontarif!D344=Dynamisk!$E$74,Data_sæsontarif!D344=Dynamisk!$E$75),Data_sæsontarif!M344,#N/A)</f>
        <v>#N/A</v>
      </c>
      <c r="AB344">
        <f>IF(OR(Data_sæsontarif!D344=Dynamisk!$E$68,Data_sæsontarif!D344=Dynamisk!$E$69,Data_sæsontarif!D344=Dynamisk!$E$70,Data_sæsontarif!D344=Dynamisk!$E$71),Data_sæsontarif!M344,#N/A)</f>
        <v>168.57343553927407</v>
      </c>
    </row>
    <row r="345" spans="1:28" x14ac:dyDescent="0.15">
      <c r="A345">
        <v>339</v>
      </c>
      <c r="B345">
        <v>339</v>
      </c>
      <c r="C345" t="s">
        <v>394</v>
      </c>
      <c r="D345" t="str">
        <f t="shared" si="35"/>
        <v>12</v>
      </c>
      <c r="E345" s="1">
        <v>3.4750000000000001</v>
      </c>
      <c r="F345" s="2">
        <f t="shared" si="30"/>
        <v>13.525</v>
      </c>
      <c r="G345" s="1">
        <f>Dynamisk!$C$14</f>
        <v>27.397260273972602</v>
      </c>
      <c r="H345" s="1">
        <f t="shared" si="31"/>
        <v>1.1415525114155252</v>
      </c>
      <c r="I345" s="2">
        <f>Dynamisk!$C$15</f>
        <v>34.246575342465754</v>
      </c>
      <c r="J345" s="2">
        <f>F345/$F$4*Dynamisk!$C$16</f>
        <v>162.96510131976129</v>
      </c>
      <c r="K345" s="2">
        <f t="shared" si="32"/>
        <v>6.7902125549900534</v>
      </c>
      <c r="L345" s="2">
        <f>F345/$F$4*Dynamisk!$C$17</f>
        <v>203.70637664970161</v>
      </c>
      <c r="M345" s="2">
        <f>(F345/$F$4)*Dynamisk!$C$16+G345</f>
        <v>190.36236159373388</v>
      </c>
      <c r="N345" s="2">
        <f>Dynamisk!$C$20/365</f>
        <v>34.246575342465754</v>
      </c>
      <c r="O345" s="2">
        <f t="shared" si="33"/>
        <v>1.4269406392694064</v>
      </c>
      <c r="P345" s="2">
        <f>(F345/$F$4)*Dynamisk!$C$16+G345</f>
        <v>190.36236159373388</v>
      </c>
      <c r="Q345" s="2">
        <f t="shared" si="34"/>
        <v>224.60893693619965</v>
      </c>
      <c r="R345" s="17" t="e">
        <f>IF(P345&lt;=Dynamisk!$F$51,Data_kronologisk!P345,#N/A)</f>
        <v>#N/A</v>
      </c>
      <c r="S345" s="22" t="e">
        <f>IF(AND(P345&gt;=Dynamisk!$F$51,P345&lt;=Dynamisk!$F$50),P345,#N/A)</f>
        <v>#N/A</v>
      </c>
      <c r="T345" s="22">
        <f>IF(AND(P345&gt;=Dynamisk!$F$50,P345&lt;=Dynamisk!$F$49),P345,#N/A)</f>
        <v>190.36236159373388</v>
      </c>
      <c r="U345" s="23" t="e">
        <f>IF(P345&gt;=Dynamisk!$F$49,P345,#N/A)</f>
        <v>#N/A</v>
      </c>
      <c r="V345" s="17">
        <f>IF(Q345&gt;=Dynamisk!$F$41,Dynamisk!$F$41,Q345)</f>
        <v>74.703333321584452</v>
      </c>
      <c r="W345" s="22">
        <f>(IF(AND(Q345&gt;=Dynamisk!$F$41,Q345&lt;=Dynamisk!$F$40),Q345,(IF(Q345&gt;Dynamisk!$F$40,Dynamisk!$F$40,#N/A))))-V345</f>
        <v>112.05499998237669</v>
      </c>
      <c r="X345" s="22">
        <f>(IF(AND(Q345&gt;=Dynamisk!$F$40,Q345&lt;=Dynamisk!$F$39),Q345,(IF(Q345&gt;Dynamisk!$F$39,Dynamisk!$F$39,#N/A))))-W345-V345</f>
        <v>37.850603632238517</v>
      </c>
      <c r="Y345" s="23" t="e">
        <f>(IF(AND(Q345&gt;=Dynamisk!$F$39,Q345&lt;=Dynamisk!$F$38),Q345,(IF(Q345&gt;Dynamisk!$F$38,Dynamisk!$F$38,#N/A))))-W345-V345-X345</f>
        <v>#N/A</v>
      </c>
      <c r="Z345" t="e">
        <f>IF(OR(Data_sæsontarif!D345=Dynamisk!$E$76,Data_sæsontarif!D345=Dynamisk!$E$77,Data_sæsontarif!D345=Dynamisk!$E$78,Data_sæsontarif!D345=Dynamisk!$E$79),Data_sæsontarif!M345,#N/A)</f>
        <v>#N/A</v>
      </c>
      <c r="AA345" t="e">
        <f>IF(OR(Data_sæsontarif!D345=Dynamisk!$E$72,Data_sæsontarif!D345=Dynamisk!$E$73,Data_sæsontarif!D345=Dynamisk!$E$74,Data_sæsontarif!D345=Dynamisk!$E$75),Data_sæsontarif!M345,#N/A)</f>
        <v>#N/A</v>
      </c>
      <c r="AB345">
        <f>IF(OR(Data_sæsontarif!D345=Dynamisk!$E$68,Data_sæsontarif!D345=Dynamisk!$E$69,Data_sæsontarif!D345=Dynamisk!$E$70,Data_sæsontarif!D345=Dynamisk!$E$71),Data_sæsontarif!M345,#N/A)</f>
        <v>190.36236159373388</v>
      </c>
    </row>
    <row r="346" spans="1:28" x14ac:dyDescent="0.15">
      <c r="A346">
        <v>340</v>
      </c>
      <c r="B346">
        <v>340</v>
      </c>
      <c r="C346" t="s">
        <v>395</v>
      </c>
      <c r="D346" t="str">
        <f t="shared" si="35"/>
        <v>12</v>
      </c>
      <c r="E346" s="1">
        <v>5.1416666666666666</v>
      </c>
      <c r="F346" s="2">
        <f t="shared" si="30"/>
        <v>11.858333333333334</v>
      </c>
      <c r="G346" s="1">
        <f>Dynamisk!$C$14</f>
        <v>27.397260273972602</v>
      </c>
      <c r="H346" s="1">
        <f t="shared" si="31"/>
        <v>1.1415525114155252</v>
      </c>
      <c r="I346" s="2">
        <f>Dynamisk!$C$15</f>
        <v>34.246575342465754</v>
      </c>
      <c r="J346" s="2">
        <f>F346/$F$4*Dynamisk!$C$16</f>
        <v>142.88314182256335</v>
      </c>
      <c r="K346" s="2">
        <f t="shared" si="32"/>
        <v>5.9534642426068061</v>
      </c>
      <c r="L346" s="2">
        <f>F346/$F$4*Dynamisk!$C$17</f>
        <v>178.60392727820417</v>
      </c>
      <c r="M346" s="2">
        <f>(F346/$F$4)*Dynamisk!$C$16+G346</f>
        <v>170.28040209653594</v>
      </c>
      <c r="N346" s="2">
        <f>Dynamisk!$C$20/365</f>
        <v>34.246575342465754</v>
      </c>
      <c r="O346" s="2">
        <f t="shared" si="33"/>
        <v>1.4269406392694064</v>
      </c>
      <c r="P346" s="2">
        <f>(F346/$F$4)*Dynamisk!$C$16+G346</f>
        <v>170.28040209653594</v>
      </c>
      <c r="Q346" s="2">
        <f t="shared" si="34"/>
        <v>204.52697743900171</v>
      </c>
      <c r="R346" s="17" t="e">
        <f>IF(P346&lt;=Dynamisk!$F$51,Data_kronologisk!P346,#N/A)</f>
        <v>#N/A</v>
      </c>
      <c r="S346" s="22" t="e">
        <f>IF(AND(P346&gt;=Dynamisk!$F$51,P346&lt;=Dynamisk!$F$50),P346,#N/A)</f>
        <v>#N/A</v>
      </c>
      <c r="T346" s="22">
        <f>IF(AND(P346&gt;=Dynamisk!$F$50,P346&lt;=Dynamisk!$F$49),P346,#N/A)</f>
        <v>170.28040209653594</v>
      </c>
      <c r="U346" s="23" t="e">
        <f>IF(P346&gt;=Dynamisk!$F$49,P346,#N/A)</f>
        <v>#N/A</v>
      </c>
      <c r="V346" s="17">
        <f>IF(Q346&gt;=Dynamisk!$F$41,Dynamisk!$F$41,Q346)</f>
        <v>74.703333321584452</v>
      </c>
      <c r="W346" s="22">
        <f>(IF(AND(Q346&gt;=Dynamisk!$F$41,Q346&lt;=Dynamisk!$F$40),Q346,(IF(Q346&gt;Dynamisk!$F$40,Dynamisk!$F$40,#N/A))))-V346</f>
        <v>112.05499998237669</v>
      </c>
      <c r="X346" s="22">
        <f>(IF(AND(Q346&gt;=Dynamisk!$F$40,Q346&lt;=Dynamisk!$F$39),Q346,(IF(Q346&gt;Dynamisk!$F$39,Dynamisk!$F$39,#N/A))))-W346-V346</f>
        <v>17.768644135040574</v>
      </c>
      <c r="Y346" s="23" t="e">
        <f>(IF(AND(Q346&gt;=Dynamisk!$F$39,Q346&lt;=Dynamisk!$F$38),Q346,(IF(Q346&gt;Dynamisk!$F$38,Dynamisk!$F$38,#N/A))))-W346-V346-X346</f>
        <v>#N/A</v>
      </c>
      <c r="Z346" t="e">
        <f>IF(OR(Data_sæsontarif!D346=Dynamisk!$E$76,Data_sæsontarif!D346=Dynamisk!$E$77,Data_sæsontarif!D346=Dynamisk!$E$78,Data_sæsontarif!D346=Dynamisk!$E$79),Data_sæsontarif!M346,#N/A)</f>
        <v>#N/A</v>
      </c>
      <c r="AA346" t="e">
        <f>IF(OR(Data_sæsontarif!D346=Dynamisk!$E$72,Data_sæsontarif!D346=Dynamisk!$E$73,Data_sæsontarif!D346=Dynamisk!$E$74,Data_sæsontarif!D346=Dynamisk!$E$75),Data_sæsontarif!M346,#N/A)</f>
        <v>#N/A</v>
      </c>
      <c r="AB346">
        <f>IF(OR(Data_sæsontarif!D346=Dynamisk!$E$68,Data_sæsontarif!D346=Dynamisk!$E$69,Data_sæsontarif!D346=Dynamisk!$E$70,Data_sæsontarif!D346=Dynamisk!$E$71),Data_sæsontarif!M346,#N/A)</f>
        <v>170.28040209653594</v>
      </c>
    </row>
    <row r="347" spans="1:28" x14ac:dyDescent="0.15">
      <c r="A347">
        <v>341</v>
      </c>
      <c r="B347">
        <v>341</v>
      </c>
      <c r="C347" t="s">
        <v>396</v>
      </c>
      <c r="D347" t="str">
        <f t="shared" si="35"/>
        <v>12</v>
      </c>
      <c r="E347" s="1">
        <v>5.8666666666666671</v>
      </c>
      <c r="F347" s="2">
        <f t="shared" si="30"/>
        <v>11.133333333333333</v>
      </c>
      <c r="G347" s="1">
        <f>Dynamisk!$C$14</f>
        <v>27.397260273972602</v>
      </c>
      <c r="H347" s="1">
        <f t="shared" si="31"/>
        <v>1.1415525114155252</v>
      </c>
      <c r="I347" s="2">
        <f>Dynamisk!$C$15</f>
        <v>34.246575342465754</v>
      </c>
      <c r="J347" s="2">
        <f>F347/$F$4*Dynamisk!$C$16</f>
        <v>134.1474894412822</v>
      </c>
      <c r="K347" s="2">
        <f t="shared" si="32"/>
        <v>5.5894787267200918</v>
      </c>
      <c r="L347" s="2">
        <f>F347/$F$4*Dynamisk!$C$17</f>
        <v>167.68436180160276</v>
      </c>
      <c r="M347" s="2">
        <f>(F347/$F$4)*Dynamisk!$C$16+G347</f>
        <v>161.5447497152548</v>
      </c>
      <c r="N347" s="2">
        <f>Dynamisk!$C$20/365</f>
        <v>34.246575342465754</v>
      </c>
      <c r="O347" s="2">
        <f t="shared" si="33"/>
        <v>1.4269406392694064</v>
      </c>
      <c r="P347" s="2">
        <f>(F347/$F$4)*Dynamisk!$C$16+G347</f>
        <v>161.5447497152548</v>
      </c>
      <c r="Q347" s="2">
        <f t="shared" si="34"/>
        <v>195.79132505772054</v>
      </c>
      <c r="R347" s="17" t="e">
        <f>IF(P347&lt;=Dynamisk!$F$51,Data_kronologisk!P347,#N/A)</f>
        <v>#N/A</v>
      </c>
      <c r="S347" s="22">
        <f>IF(AND(P347&gt;=Dynamisk!$F$51,P347&lt;=Dynamisk!$F$50),P347,#N/A)</f>
        <v>161.5447497152548</v>
      </c>
      <c r="T347" s="22" t="e">
        <f>IF(AND(P347&gt;=Dynamisk!$F$50,P347&lt;=Dynamisk!$F$49),P347,#N/A)</f>
        <v>#N/A</v>
      </c>
      <c r="U347" s="23" t="e">
        <f>IF(P347&gt;=Dynamisk!$F$49,P347,#N/A)</f>
        <v>#N/A</v>
      </c>
      <c r="V347" s="17">
        <f>IF(Q347&gt;=Dynamisk!$F$41,Dynamisk!$F$41,Q347)</f>
        <v>74.703333321584452</v>
      </c>
      <c r="W347" s="22">
        <f>(IF(AND(Q347&gt;=Dynamisk!$F$41,Q347&lt;=Dynamisk!$F$40),Q347,(IF(Q347&gt;Dynamisk!$F$40,Dynamisk!$F$40,#N/A))))-V347</f>
        <v>112.05499998237669</v>
      </c>
      <c r="X347" s="22">
        <f>(IF(AND(Q347&gt;=Dynamisk!$F$40,Q347&lt;=Dynamisk!$F$39),Q347,(IF(Q347&gt;Dynamisk!$F$39,Dynamisk!$F$39,#N/A))))-W347-V347</f>
        <v>9.0329917537594042</v>
      </c>
      <c r="Y347" s="23" t="e">
        <f>(IF(AND(Q347&gt;=Dynamisk!$F$39,Q347&lt;=Dynamisk!$F$38),Q347,(IF(Q347&gt;Dynamisk!$F$38,Dynamisk!$F$38,#N/A))))-W347-V347-X347</f>
        <v>#N/A</v>
      </c>
      <c r="Z347" t="e">
        <f>IF(OR(Data_sæsontarif!D347=Dynamisk!$E$76,Data_sæsontarif!D347=Dynamisk!$E$77,Data_sæsontarif!D347=Dynamisk!$E$78,Data_sæsontarif!D347=Dynamisk!$E$79),Data_sæsontarif!M347,#N/A)</f>
        <v>#N/A</v>
      </c>
      <c r="AA347" t="e">
        <f>IF(OR(Data_sæsontarif!D347=Dynamisk!$E$72,Data_sæsontarif!D347=Dynamisk!$E$73,Data_sæsontarif!D347=Dynamisk!$E$74,Data_sæsontarif!D347=Dynamisk!$E$75),Data_sæsontarif!M347,#N/A)</f>
        <v>#N/A</v>
      </c>
      <c r="AB347">
        <f>IF(OR(Data_sæsontarif!D347=Dynamisk!$E$68,Data_sæsontarif!D347=Dynamisk!$E$69,Data_sæsontarif!D347=Dynamisk!$E$70,Data_sæsontarif!D347=Dynamisk!$E$71),Data_sæsontarif!M347,#N/A)</f>
        <v>161.5447497152548</v>
      </c>
    </row>
    <row r="348" spans="1:28" x14ac:dyDescent="0.15">
      <c r="A348">
        <v>342</v>
      </c>
      <c r="B348">
        <v>342</v>
      </c>
      <c r="C348" t="s">
        <v>397</v>
      </c>
      <c r="D348" t="str">
        <f t="shared" si="35"/>
        <v>12</v>
      </c>
      <c r="E348" s="1">
        <v>5.4083333333333341</v>
      </c>
      <c r="F348" s="2">
        <f t="shared" si="30"/>
        <v>11.591666666666665</v>
      </c>
      <c r="G348" s="1">
        <f>Dynamisk!$C$14</f>
        <v>27.397260273972602</v>
      </c>
      <c r="H348" s="1">
        <f t="shared" si="31"/>
        <v>1.1415525114155252</v>
      </c>
      <c r="I348" s="2">
        <f>Dynamisk!$C$15</f>
        <v>34.246575342465754</v>
      </c>
      <c r="J348" s="2">
        <f>F348/$F$4*Dynamisk!$C$16</f>
        <v>139.67002830301163</v>
      </c>
      <c r="K348" s="2">
        <f t="shared" si="32"/>
        <v>5.819584512625485</v>
      </c>
      <c r="L348" s="2">
        <f>F348/$F$4*Dynamisk!$C$17</f>
        <v>174.58753537876456</v>
      </c>
      <c r="M348" s="2">
        <f>(F348/$F$4)*Dynamisk!$C$16+G348</f>
        <v>167.06728857698423</v>
      </c>
      <c r="N348" s="2">
        <f>Dynamisk!$C$20/365</f>
        <v>34.246575342465754</v>
      </c>
      <c r="O348" s="2">
        <f t="shared" si="33"/>
        <v>1.4269406392694064</v>
      </c>
      <c r="P348" s="2">
        <f>(F348/$F$4)*Dynamisk!$C$16+G348</f>
        <v>167.06728857698423</v>
      </c>
      <c r="Q348" s="2">
        <f t="shared" si="34"/>
        <v>201.31386391945</v>
      </c>
      <c r="R348" s="17" t="e">
        <f>IF(P348&lt;=Dynamisk!$F$51,Data_kronologisk!P348,#N/A)</f>
        <v>#N/A</v>
      </c>
      <c r="S348" s="22" t="e">
        <f>IF(AND(P348&gt;=Dynamisk!$F$51,P348&lt;=Dynamisk!$F$50),P348,#N/A)</f>
        <v>#N/A</v>
      </c>
      <c r="T348" s="22">
        <f>IF(AND(P348&gt;=Dynamisk!$F$50,P348&lt;=Dynamisk!$F$49),P348,#N/A)</f>
        <v>167.06728857698423</v>
      </c>
      <c r="U348" s="23" t="e">
        <f>IF(P348&gt;=Dynamisk!$F$49,P348,#N/A)</f>
        <v>#N/A</v>
      </c>
      <c r="V348" s="17">
        <f>IF(Q348&gt;=Dynamisk!$F$41,Dynamisk!$F$41,Q348)</f>
        <v>74.703333321584452</v>
      </c>
      <c r="W348" s="22">
        <f>(IF(AND(Q348&gt;=Dynamisk!$F$41,Q348&lt;=Dynamisk!$F$40),Q348,(IF(Q348&gt;Dynamisk!$F$40,Dynamisk!$F$40,#N/A))))-V348</f>
        <v>112.05499998237669</v>
      </c>
      <c r="X348" s="22">
        <f>(IF(AND(Q348&gt;=Dynamisk!$F$40,Q348&lt;=Dynamisk!$F$39),Q348,(IF(Q348&gt;Dynamisk!$F$39,Dynamisk!$F$39,#N/A))))-W348-V348</f>
        <v>14.555530615488863</v>
      </c>
      <c r="Y348" s="23" t="e">
        <f>(IF(AND(Q348&gt;=Dynamisk!$F$39,Q348&lt;=Dynamisk!$F$38),Q348,(IF(Q348&gt;Dynamisk!$F$38,Dynamisk!$F$38,#N/A))))-W348-V348-X348</f>
        <v>#N/A</v>
      </c>
      <c r="Z348" t="e">
        <f>IF(OR(Data_sæsontarif!D348=Dynamisk!$E$76,Data_sæsontarif!D348=Dynamisk!$E$77,Data_sæsontarif!D348=Dynamisk!$E$78,Data_sæsontarif!D348=Dynamisk!$E$79),Data_sæsontarif!M348,#N/A)</f>
        <v>#N/A</v>
      </c>
      <c r="AA348" t="e">
        <f>IF(OR(Data_sæsontarif!D348=Dynamisk!$E$72,Data_sæsontarif!D348=Dynamisk!$E$73,Data_sæsontarif!D348=Dynamisk!$E$74,Data_sæsontarif!D348=Dynamisk!$E$75),Data_sæsontarif!M348,#N/A)</f>
        <v>#N/A</v>
      </c>
      <c r="AB348">
        <f>IF(OR(Data_sæsontarif!D348=Dynamisk!$E$68,Data_sæsontarif!D348=Dynamisk!$E$69,Data_sæsontarif!D348=Dynamisk!$E$70,Data_sæsontarif!D348=Dynamisk!$E$71),Data_sæsontarif!M348,#N/A)</f>
        <v>167.06728857698423</v>
      </c>
    </row>
    <row r="349" spans="1:28" x14ac:dyDescent="0.15">
      <c r="A349">
        <v>343</v>
      </c>
      <c r="B349">
        <v>343</v>
      </c>
      <c r="C349" t="s">
        <v>398</v>
      </c>
      <c r="D349" t="str">
        <f t="shared" si="35"/>
        <v>12</v>
      </c>
      <c r="E349" s="1">
        <v>4.8</v>
      </c>
      <c r="F349" s="2">
        <f t="shared" si="30"/>
        <v>12.2</v>
      </c>
      <c r="G349" s="1">
        <f>Dynamisk!$C$14</f>
        <v>27.397260273972602</v>
      </c>
      <c r="H349" s="1">
        <f t="shared" si="31"/>
        <v>1.1415525114155252</v>
      </c>
      <c r="I349" s="2">
        <f>Dynamisk!$C$15</f>
        <v>34.246575342465754</v>
      </c>
      <c r="J349" s="2">
        <f>F349/$F$4*Dynamisk!$C$16</f>
        <v>146.99994351948888</v>
      </c>
      <c r="K349" s="2">
        <f t="shared" si="32"/>
        <v>6.1249976466453697</v>
      </c>
      <c r="L349" s="2">
        <f>F349/$F$4*Dynamisk!$C$17</f>
        <v>183.74992939936112</v>
      </c>
      <c r="M349" s="2">
        <f>(F349/$F$4)*Dynamisk!$C$16+G349</f>
        <v>174.39720379346147</v>
      </c>
      <c r="N349" s="2">
        <f>Dynamisk!$C$20/365</f>
        <v>34.246575342465754</v>
      </c>
      <c r="O349" s="2">
        <f t="shared" si="33"/>
        <v>1.4269406392694064</v>
      </c>
      <c r="P349" s="2">
        <f>(F349/$F$4)*Dynamisk!$C$16+G349</f>
        <v>174.39720379346147</v>
      </c>
      <c r="Q349" s="2">
        <f t="shared" si="34"/>
        <v>208.64377913592725</v>
      </c>
      <c r="R349" s="17" t="e">
        <f>IF(P349&lt;=Dynamisk!$F$51,Data_kronologisk!P349,#N/A)</f>
        <v>#N/A</v>
      </c>
      <c r="S349" s="22" t="e">
        <f>IF(AND(P349&gt;=Dynamisk!$F$51,P349&lt;=Dynamisk!$F$50),P349,#N/A)</f>
        <v>#N/A</v>
      </c>
      <c r="T349" s="22">
        <f>IF(AND(P349&gt;=Dynamisk!$F$50,P349&lt;=Dynamisk!$F$49),P349,#N/A)</f>
        <v>174.39720379346147</v>
      </c>
      <c r="U349" s="23" t="e">
        <f>IF(P349&gt;=Dynamisk!$F$49,P349,#N/A)</f>
        <v>#N/A</v>
      </c>
      <c r="V349" s="17">
        <f>IF(Q349&gt;=Dynamisk!$F$41,Dynamisk!$F$41,Q349)</f>
        <v>74.703333321584452</v>
      </c>
      <c r="W349" s="22">
        <f>(IF(AND(Q349&gt;=Dynamisk!$F$41,Q349&lt;=Dynamisk!$F$40),Q349,(IF(Q349&gt;Dynamisk!$F$40,Dynamisk!$F$40,#N/A))))-V349</f>
        <v>112.05499998237669</v>
      </c>
      <c r="X349" s="22">
        <f>(IF(AND(Q349&gt;=Dynamisk!$F$40,Q349&lt;=Dynamisk!$F$39),Q349,(IF(Q349&gt;Dynamisk!$F$39,Dynamisk!$F$39,#N/A))))-W349-V349</f>
        <v>21.885445831966109</v>
      </c>
      <c r="Y349" s="23" t="e">
        <f>(IF(AND(Q349&gt;=Dynamisk!$F$39,Q349&lt;=Dynamisk!$F$38),Q349,(IF(Q349&gt;Dynamisk!$F$38,Dynamisk!$F$38,#N/A))))-W349-V349-X349</f>
        <v>#N/A</v>
      </c>
      <c r="Z349" t="e">
        <f>IF(OR(Data_sæsontarif!D349=Dynamisk!$E$76,Data_sæsontarif!D349=Dynamisk!$E$77,Data_sæsontarif!D349=Dynamisk!$E$78,Data_sæsontarif!D349=Dynamisk!$E$79),Data_sæsontarif!M349,#N/A)</f>
        <v>#N/A</v>
      </c>
      <c r="AA349" t="e">
        <f>IF(OR(Data_sæsontarif!D349=Dynamisk!$E$72,Data_sæsontarif!D349=Dynamisk!$E$73,Data_sæsontarif!D349=Dynamisk!$E$74,Data_sæsontarif!D349=Dynamisk!$E$75),Data_sæsontarif!M349,#N/A)</f>
        <v>#N/A</v>
      </c>
      <c r="AB349">
        <f>IF(OR(Data_sæsontarif!D349=Dynamisk!$E$68,Data_sæsontarif!D349=Dynamisk!$E$69,Data_sæsontarif!D349=Dynamisk!$E$70,Data_sæsontarif!D349=Dynamisk!$E$71),Data_sæsontarif!M349,#N/A)</f>
        <v>174.39720379346147</v>
      </c>
    </row>
    <row r="350" spans="1:28" x14ac:dyDescent="0.15">
      <c r="A350">
        <v>344</v>
      </c>
      <c r="B350">
        <v>344</v>
      </c>
      <c r="C350" t="s">
        <v>399</v>
      </c>
      <c r="D350" t="str">
        <f t="shared" si="35"/>
        <v>12</v>
      </c>
      <c r="E350" s="1">
        <v>4.9083333333333332</v>
      </c>
      <c r="F350" s="2">
        <f t="shared" si="30"/>
        <v>12.091666666666667</v>
      </c>
      <c r="G350" s="1">
        <f>Dynamisk!$C$14</f>
        <v>27.397260273972602</v>
      </c>
      <c r="H350" s="1">
        <f t="shared" si="31"/>
        <v>1.1415525114155252</v>
      </c>
      <c r="I350" s="2">
        <f>Dynamisk!$C$15</f>
        <v>34.246575342465754</v>
      </c>
      <c r="J350" s="2">
        <f>F350/$F$4*Dynamisk!$C$16</f>
        <v>145.69461615217102</v>
      </c>
      <c r="K350" s="2">
        <f t="shared" si="32"/>
        <v>6.070609006340459</v>
      </c>
      <c r="L350" s="2">
        <f>F350/$F$4*Dynamisk!$C$17</f>
        <v>182.11827019021379</v>
      </c>
      <c r="M350" s="2">
        <f>(F350/$F$4)*Dynamisk!$C$16+G350</f>
        <v>173.09187642614361</v>
      </c>
      <c r="N350" s="2">
        <f>Dynamisk!$C$20/365</f>
        <v>34.246575342465754</v>
      </c>
      <c r="O350" s="2">
        <f t="shared" si="33"/>
        <v>1.4269406392694064</v>
      </c>
      <c r="P350" s="2">
        <f>(F350/$F$4)*Dynamisk!$C$16+G350</f>
        <v>173.09187642614361</v>
      </c>
      <c r="Q350" s="2">
        <f t="shared" si="34"/>
        <v>207.33845176860939</v>
      </c>
      <c r="R350" s="17" t="e">
        <f>IF(P350&lt;=Dynamisk!$F$51,Data_kronologisk!P350,#N/A)</f>
        <v>#N/A</v>
      </c>
      <c r="S350" s="22" t="e">
        <f>IF(AND(P350&gt;=Dynamisk!$F$51,P350&lt;=Dynamisk!$F$50),P350,#N/A)</f>
        <v>#N/A</v>
      </c>
      <c r="T350" s="22">
        <f>IF(AND(P350&gt;=Dynamisk!$F$50,P350&lt;=Dynamisk!$F$49),P350,#N/A)</f>
        <v>173.09187642614361</v>
      </c>
      <c r="U350" s="23" t="e">
        <f>IF(P350&gt;=Dynamisk!$F$49,P350,#N/A)</f>
        <v>#N/A</v>
      </c>
      <c r="V350" s="17">
        <f>IF(Q350&gt;=Dynamisk!$F$41,Dynamisk!$F$41,Q350)</f>
        <v>74.703333321584452</v>
      </c>
      <c r="W350" s="22">
        <f>(IF(AND(Q350&gt;=Dynamisk!$F$41,Q350&lt;=Dynamisk!$F$40),Q350,(IF(Q350&gt;Dynamisk!$F$40,Dynamisk!$F$40,#N/A))))-V350</f>
        <v>112.05499998237669</v>
      </c>
      <c r="X350" s="22">
        <f>(IF(AND(Q350&gt;=Dynamisk!$F$40,Q350&lt;=Dynamisk!$F$39),Q350,(IF(Q350&gt;Dynamisk!$F$39,Dynamisk!$F$39,#N/A))))-W350-V350</f>
        <v>20.580118464648251</v>
      </c>
      <c r="Y350" s="23" t="e">
        <f>(IF(AND(Q350&gt;=Dynamisk!$F$39,Q350&lt;=Dynamisk!$F$38),Q350,(IF(Q350&gt;Dynamisk!$F$38,Dynamisk!$F$38,#N/A))))-W350-V350-X350</f>
        <v>#N/A</v>
      </c>
      <c r="Z350" t="e">
        <f>IF(OR(Data_sæsontarif!D350=Dynamisk!$E$76,Data_sæsontarif!D350=Dynamisk!$E$77,Data_sæsontarif!D350=Dynamisk!$E$78,Data_sæsontarif!D350=Dynamisk!$E$79),Data_sæsontarif!M350,#N/A)</f>
        <v>#N/A</v>
      </c>
      <c r="AA350" t="e">
        <f>IF(OR(Data_sæsontarif!D350=Dynamisk!$E$72,Data_sæsontarif!D350=Dynamisk!$E$73,Data_sæsontarif!D350=Dynamisk!$E$74,Data_sæsontarif!D350=Dynamisk!$E$75),Data_sæsontarif!M350,#N/A)</f>
        <v>#N/A</v>
      </c>
      <c r="AB350">
        <f>IF(OR(Data_sæsontarif!D350=Dynamisk!$E$68,Data_sæsontarif!D350=Dynamisk!$E$69,Data_sæsontarif!D350=Dynamisk!$E$70,Data_sæsontarif!D350=Dynamisk!$E$71),Data_sæsontarif!M350,#N/A)</f>
        <v>173.09187642614361</v>
      </c>
    </row>
    <row r="351" spans="1:28" x14ac:dyDescent="0.15">
      <c r="A351">
        <v>345</v>
      </c>
      <c r="B351">
        <v>345</v>
      </c>
      <c r="C351" t="s">
        <v>400</v>
      </c>
      <c r="D351" t="str">
        <f t="shared" si="35"/>
        <v>12</v>
      </c>
      <c r="E351" s="1">
        <v>3.6374999999999993</v>
      </c>
      <c r="F351" s="2">
        <f t="shared" si="30"/>
        <v>13.362500000000001</v>
      </c>
      <c r="G351" s="1">
        <f>Dynamisk!$C$14</f>
        <v>27.397260273972602</v>
      </c>
      <c r="H351" s="1">
        <f t="shared" si="31"/>
        <v>1.1415525114155252</v>
      </c>
      <c r="I351" s="2">
        <f>Dynamisk!$C$15</f>
        <v>34.246575342465754</v>
      </c>
      <c r="J351" s="2">
        <f>F351/$F$4*Dynamisk!$C$16</f>
        <v>161.00711026878449</v>
      </c>
      <c r="K351" s="2">
        <f t="shared" si="32"/>
        <v>6.7086295945326873</v>
      </c>
      <c r="L351" s="2">
        <f>F351/$F$4*Dynamisk!$C$17</f>
        <v>201.2588878359806</v>
      </c>
      <c r="M351" s="2">
        <f>(F351/$F$4)*Dynamisk!$C$16+G351</f>
        <v>188.40437054275708</v>
      </c>
      <c r="N351" s="2">
        <f>Dynamisk!$C$20/365</f>
        <v>34.246575342465754</v>
      </c>
      <c r="O351" s="2">
        <f t="shared" si="33"/>
        <v>1.4269406392694064</v>
      </c>
      <c r="P351" s="2">
        <f>(F351/$F$4)*Dynamisk!$C$16+G351</f>
        <v>188.40437054275708</v>
      </c>
      <c r="Q351" s="2">
        <f t="shared" si="34"/>
        <v>222.65094588522288</v>
      </c>
      <c r="R351" s="17" t="e">
        <f>IF(P351&lt;=Dynamisk!$F$51,Data_kronologisk!P351,#N/A)</f>
        <v>#N/A</v>
      </c>
      <c r="S351" s="22" t="e">
        <f>IF(AND(P351&gt;=Dynamisk!$F$51,P351&lt;=Dynamisk!$F$50),P351,#N/A)</f>
        <v>#N/A</v>
      </c>
      <c r="T351" s="22">
        <f>IF(AND(P351&gt;=Dynamisk!$F$50,P351&lt;=Dynamisk!$F$49),P351,#N/A)</f>
        <v>188.40437054275708</v>
      </c>
      <c r="U351" s="23" t="e">
        <f>IF(P351&gt;=Dynamisk!$F$49,P351,#N/A)</f>
        <v>#N/A</v>
      </c>
      <c r="V351" s="17">
        <f>IF(Q351&gt;=Dynamisk!$F$41,Dynamisk!$F$41,Q351)</f>
        <v>74.703333321584452</v>
      </c>
      <c r="W351" s="22">
        <f>(IF(AND(Q351&gt;=Dynamisk!$F$41,Q351&lt;=Dynamisk!$F$40),Q351,(IF(Q351&gt;Dynamisk!$F$40,Dynamisk!$F$40,#N/A))))-V351</f>
        <v>112.05499998237669</v>
      </c>
      <c r="X351" s="22">
        <f>(IF(AND(Q351&gt;=Dynamisk!$F$40,Q351&lt;=Dynamisk!$F$39),Q351,(IF(Q351&gt;Dynamisk!$F$39,Dynamisk!$F$39,#N/A))))-W351-V351</f>
        <v>35.892612581261744</v>
      </c>
      <c r="Y351" s="23" t="e">
        <f>(IF(AND(Q351&gt;=Dynamisk!$F$39,Q351&lt;=Dynamisk!$F$38),Q351,(IF(Q351&gt;Dynamisk!$F$38,Dynamisk!$F$38,#N/A))))-W351-V351-X351</f>
        <v>#N/A</v>
      </c>
      <c r="Z351" t="e">
        <f>IF(OR(Data_sæsontarif!D351=Dynamisk!$E$76,Data_sæsontarif!D351=Dynamisk!$E$77,Data_sæsontarif!D351=Dynamisk!$E$78,Data_sæsontarif!D351=Dynamisk!$E$79),Data_sæsontarif!M351,#N/A)</f>
        <v>#N/A</v>
      </c>
      <c r="AA351" t="e">
        <f>IF(OR(Data_sæsontarif!D351=Dynamisk!$E$72,Data_sæsontarif!D351=Dynamisk!$E$73,Data_sæsontarif!D351=Dynamisk!$E$74,Data_sæsontarif!D351=Dynamisk!$E$75),Data_sæsontarif!M351,#N/A)</f>
        <v>#N/A</v>
      </c>
      <c r="AB351">
        <f>IF(OR(Data_sæsontarif!D351=Dynamisk!$E$68,Data_sæsontarif!D351=Dynamisk!$E$69,Data_sæsontarif!D351=Dynamisk!$E$70,Data_sæsontarif!D351=Dynamisk!$E$71),Data_sæsontarif!M351,#N/A)</f>
        <v>188.40437054275708</v>
      </c>
    </row>
    <row r="352" spans="1:28" x14ac:dyDescent="0.15">
      <c r="A352">
        <v>346</v>
      </c>
      <c r="B352">
        <v>346</v>
      </c>
      <c r="C352" t="s">
        <v>401</v>
      </c>
      <c r="D352" t="str">
        <f t="shared" si="35"/>
        <v>12</v>
      </c>
      <c r="E352" s="1">
        <v>1.8666666666666665</v>
      </c>
      <c r="F352" s="2">
        <f t="shared" si="30"/>
        <v>15.133333333333333</v>
      </c>
      <c r="G352" s="1">
        <f>Dynamisk!$C$14</f>
        <v>27.397260273972602</v>
      </c>
      <c r="H352" s="1">
        <f t="shared" si="31"/>
        <v>1.1415525114155252</v>
      </c>
      <c r="I352" s="2">
        <f>Dynamisk!$C$15</f>
        <v>34.246575342465754</v>
      </c>
      <c r="J352" s="2">
        <f>F352/$F$4*Dynamisk!$C$16</f>
        <v>182.34419223455728</v>
      </c>
      <c r="K352" s="2">
        <f t="shared" si="32"/>
        <v>7.5976746764398868</v>
      </c>
      <c r="L352" s="2">
        <f>F352/$F$4*Dynamisk!$C$17</f>
        <v>227.93024029319659</v>
      </c>
      <c r="M352" s="2">
        <f>(F352/$F$4)*Dynamisk!$C$16+G352</f>
        <v>209.74145250852987</v>
      </c>
      <c r="N352" s="2">
        <f>Dynamisk!$C$20/365</f>
        <v>34.246575342465754</v>
      </c>
      <c r="O352" s="2">
        <f t="shared" si="33"/>
        <v>1.4269406392694064</v>
      </c>
      <c r="P352" s="2">
        <f>(F352/$F$4)*Dynamisk!$C$16+G352</f>
        <v>209.74145250852987</v>
      </c>
      <c r="Q352" s="2">
        <f t="shared" si="34"/>
        <v>243.98802785099568</v>
      </c>
      <c r="R352" s="17" t="e">
        <f>IF(P352&lt;=Dynamisk!$F$51,Data_kronologisk!P352,#N/A)</f>
        <v>#N/A</v>
      </c>
      <c r="S352" s="22" t="e">
        <f>IF(AND(P352&gt;=Dynamisk!$F$51,P352&lt;=Dynamisk!$F$50),P352,#N/A)</f>
        <v>#N/A</v>
      </c>
      <c r="T352" s="22">
        <f>IF(AND(P352&gt;=Dynamisk!$F$50,P352&lt;=Dynamisk!$F$49),P352,#N/A)</f>
        <v>209.74145250852987</v>
      </c>
      <c r="U352" s="23" t="e">
        <f>IF(P352&gt;=Dynamisk!$F$49,P352,#N/A)</f>
        <v>#N/A</v>
      </c>
      <c r="V352" s="17">
        <f>IF(Q352&gt;=Dynamisk!$F$41,Dynamisk!$F$41,Q352)</f>
        <v>74.703333321584452</v>
      </c>
      <c r="W352" s="22">
        <f>(IF(AND(Q352&gt;=Dynamisk!$F$41,Q352&lt;=Dynamisk!$F$40),Q352,(IF(Q352&gt;Dynamisk!$F$40,Dynamisk!$F$40,#N/A))))-V352</f>
        <v>112.05499998237669</v>
      </c>
      <c r="X352" s="22">
        <f>(IF(AND(Q352&gt;=Dynamisk!$F$40,Q352&lt;=Dynamisk!$F$39),Q352,(IF(Q352&gt;Dynamisk!$F$39,Dynamisk!$F$39,#N/A))))-W352-V352</f>
        <v>57.229694547034526</v>
      </c>
      <c r="Y352" s="23" t="e">
        <f>(IF(AND(Q352&gt;=Dynamisk!$F$39,Q352&lt;=Dynamisk!$F$38),Q352,(IF(Q352&gt;Dynamisk!$F$38,Dynamisk!$F$38,#N/A))))-W352-V352-X352</f>
        <v>#N/A</v>
      </c>
      <c r="Z352" t="e">
        <f>IF(OR(Data_sæsontarif!D352=Dynamisk!$E$76,Data_sæsontarif!D352=Dynamisk!$E$77,Data_sæsontarif!D352=Dynamisk!$E$78,Data_sæsontarif!D352=Dynamisk!$E$79),Data_sæsontarif!M352,#N/A)</f>
        <v>#N/A</v>
      </c>
      <c r="AA352" t="e">
        <f>IF(OR(Data_sæsontarif!D352=Dynamisk!$E$72,Data_sæsontarif!D352=Dynamisk!$E$73,Data_sæsontarif!D352=Dynamisk!$E$74,Data_sæsontarif!D352=Dynamisk!$E$75),Data_sæsontarif!M352,#N/A)</f>
        <v>#N/A</v>
      </c>
      <c r="AB352">
        <f>IF(OR(Data_sæsontarif!D352=Dynamisk!$E$68,Data_sæsontarif!D352=Dynamisk!$E$69,Data_sæsontarif!D352=Dynamisk!$E$70,Data_sæsontarif!D352=Dynamisk!$E$71),Data_sæsontarif!M352,#N/A)</f>
        <v>209.74145250852987</v>
      </c>
    </row>
    <row r="353" spans="1:28" x14ac:dyDescent="0.15">
      <c r="A353">
        <v>347</v>
      </c>
      <c r="B353">
        <v>347</v>
      </c>
      <c r="C353" t="s">
        <v>402</v>
      </c>
      <c r="D353" t="str">
        <f t="shared" si="35"/>
        <v>12</v>
      </c>
      <c r="E353" s="1">
        <v>-2.5000000000000046E-2</v>
      </c>
      <c r="F353" s="2">
        <f t="shared" si="30"/>
        <v>17.024999999999999</v>
      </c>
      <c r="G353" s="1">
        <f>Dynamisk!$C$14</f>
        <v>27.397260273972602</v>
      </c>
      <c r="H353" s="1">
        <f t="shared" si="31"/>
        <v>1.1415525114155252</v>
      </c>
      <c r="I353" s="2">
        <f>Dynamisk!$C$15</f>
        <v>34.246575342465754</v>
      </c>
      <c r="J353" s="2">
        <f>F353/$F$4*Dynamisk!$C$16</f>
        <v>205.13721626387689</v>
      </c>
      <c r="K353" s="2">
        <f t="shared" si="32"/>
        <v>8.54738401099487</v>
      </c>
      <c r="L353" s="2">
        <f>F353/$F$4*Dynamisk!$C$17</f>
        <v>256.42152032984615</v>
      </c>
      <c r="M353" s="2">
        <f>(F353/$F$4)*Dynamisk!$C$16+G353</f>
        <v>232.53447653784949</v>
      </c>
      <c r="N353" s="2">
        <f>Dynamisk!$C$20/365</f>
        <v>34.246575342465754</v>
      </c>
      <c r="O353" s="2">
        <f t="shared" si="33"/>
        <v>1.4269406392694064</v>
      </c>
      <c r="P353" s="2">
        <f>(F353/$F$4)*Dynamisk!$C$16+G353</f>
        <v>232.53447653784949</v>
      </c>
      <c r="Q353" s="2">
        <f t="shared" si="34"/>
        <v>266.7810518803152</v>
      </c>
      <c r="R353" s="17" t="e">
        <f>IF(P353&lt;=Dynamisk!$F$51,Data_kronologisk!P353,#N/A)</f>
        <v>#N/A</v>
      </c>
      <c r="S353" s="22" t="e">
        <f>IF(AND(P353&gt;=Dynamisk!$F$51,P353&lt;=Dynamisk!$F$50),P353,#N/A)</f>
        <v>#N/A</v>
      </c>
      <c r="T353" s="22">
        <f>IF(AND(P353&gt;=Dynamisk!$F$50,P353&lt;=Dynamisk!$F$49),P353,#N/A)</f>
        <v>232.53447653784949</v>
      </c>
      <c r="U353" s="23" t="e">
        <f>IF(P353&gt;=Dynamisk!$F$49,P353,#N/A)</f>
        <v>#N/A</v>
      </c>
      <c r="V353" s="17">
        <f>IF(Q353&gt;=Dynamisk!$F$41,Dynamisk!$F$41,Q353)</f>
        <v>74.703333321584452</v>
      </c>
      <c r="W353" s="22">
        <f>(IF(AND(Q353&gt;=Dynamisk!$F$41,Q353&lt;=Dynamisk!$F$40),Q353,(IF(Q353&gt;Dynamisk!$F$40,Dynamisk!$F$40,#N/A))))-V353</f>
        <v>112.05499998237669</v>
      </c>
      <c r="X353" s="22">
        <f>(IF(AND(Q353&gt;=Dynamisk!$F$40,Q353&lt;=Dynamisk!$F$39),Q353,(IF(Q353&gt;Dynamisk!$F$39,Dynamisk!$F$39,#N/A))))-W353-V353</f>
        <v>80.02271857635408</v>
      </c>
      <c r="Y353" s="23" t="e">
        <f>(IF(AND(Q353&gt;=Dynamisk!$F$39,Q353&lt;=Dynamisk!$F$38),Q353,(IF(Q353&gt;Dynamisk!$F$38,Dynamisk!$F$38,#N/A))))-W353-V353-X353</f>
        <v>#N/A</v>
      </c>
      <c r="Z353" t="e">
        <f>IF(OR(Data_sæsontarif!D353=Dynamisk!$E$76,Data_sæsontarif!D353=Dynamisk!$E$77,Data_sæsontarif!D353=Dynamisk!$E$78,Data_sæsontarif!D353=Dynamisk!$E$79),Data_sæsontarif!M353,#N/A)</f>
        <v>#N/A</v>
      </c>
      <c r="AA353" t="e">
        <f>IF(OR(Data_sæsontarif!D353=Dynamisk!$E$72,Data_sæsontarif!D353=Dynamisk!$E$73,Data_sæsontarif!D353=Dynamisk!$E$74,Data_sæsontarif!D353=Dynamisk!$E$75),Data_sæsontarif!M353,#N/A)</f>
        <v>#N/A</v>
      </c>
      <c r="AB353">
        <f>IF(OR(Data_sæsontarif!D353=Dynamisk!$E$68,Data_sæsontarif!D353=Dynamisk!$E$69,Data_sæsontarif!D353=Dynamisk!$E$70,Data_sæsontarif!D353=Dynamisk!$E$71),Data_sæsontarif!M353,#N/A)</f>
        <v>232.53447653784949</v>
      </c>
    </row>
    <row r="354" spans="1:28" x14ac:dyDescent="0.15">
      <c r="A354">
        <v>348</v>
      </c>
      <c r="B354">
        <v>348</v>
      </c>
      <c r="C354" t="s">
        <v>403</v>
      </c>
      <c r="D354" t="str">
        <f t="shared" si="35"/>
        <v>12</v>
      </c>
      <c r="E354" s="1">
        <v>0.10833333333333332</v>
      </c>
      <c r="F354" s="2">
        <f t="shared" si="30"/>
        <v>16.891666666666666</v>
      </c>
      <c r="G354" s="1">
        <f>Dynamisk!$C$14</f>
        <v>27.397260273972602</v>
      </c>
      <c r="H354" s="1">
        <f t="shared" si="31"/>
        <v>1.1415525114155252</v>
      </c>
      <c r="I354" s="2">
        <f>Dynamisk!$C$15</f>
        <v>34.246575342465754</v>
      </c>
      <c r="J354" s="2">
        <f>F354/$F$4*Dynamisk!$C$16</f>
        <v>203.5306595041011</v>
      </c>
      <c r="K354" s="2">
        <f t="shared" si="32"/>
        <v>8.4804441460042117</v>
      </c>
      <c r="L354" s="2">
        <f>F354/$F$4*Dynamisk!$C$17</f>
        <v>254.41332438012634</v>
      </c>
      <c r="M354" s="2">
        <f>(F354/$F$4)*Dynamisk!$C$16+G354</f>
        <v>230.92791977807369</v>
      </c>
      <c r="N354" s="2">
        <f>Dynamisk!$C$20/365</f>
        <v>34.246575342465754</v>
      </c>
      <c r="O354" s="2">
        <f t="shared" si="33"/>
        <v>1.4269406392694064</v>
      </c>
      <c r="P354" s="2">
        <f>(F354/$F$4)*Dynamisk!$C$16+G354</f>
        <v>230.92791977807369</v>
      </c>
      <c r="Q354" s="2">
        <f t="shared" si="34"/>
        <v>265.1744951205394</v>
      </c>
      <c r="R354" s="17" t="e">
        <f>IF(P354&lt;=Dynamisk!$F$51,Data_kronologisk!P354,#N/A)</f>
        <v>#N/A</v>
      </c>
      <c r="S354" s="22" t="e">
        <f>IF(AND(P354&gt;=Dynamisk!$F$51,P354&lt;=Dynamisk!$F$50),P354,#N/A)</f>
        <v>#N/A</v>
      </c>
      <c r="T354" s="22">
        <f>IF(AND(P354&gt;=Dynamisk!$F$50,P354&lt;=Dynamisk!$F$49),P354,#N/A)</f>
        <v>230.92791977807369</v>
      </c>
      <c r="U354" s="23" t="e">
        <f>IF(P354&gt;=Dynamisk!$F$49,P354,#N/A)</f>
        <v>#N/A</v>
      </c>
      <c r="V354" s="17">
        <f>IF(Q354&gt;=Dynamisk!$F$41,Dynamisk!$F$41,Q354)</f>
        <v>74.703333321584452</v>
      </c>
      <c r="W354" s="22">
        <f>(IF(AND(Q354&gt;=Dynamisk!$F$41,Q354&lt;=Dynamisk!$F$40),Q354,(IF(Q354&gt;Dynamisk!$F$40,Dynamisk!$F$40,#N/A))))-V354</f>
        <v>112.05499998237669</v>
      </c>
      <c r="X354" s="22">
        <f>(IF(AND(Q354&gt;=Dynamisk!$F$40,Q354&lt;=Dynamisk!$F$39),Q354,(IF(Q354&gt;Dynamisk!$F$39,Dynamisk!$F$39,#N/A))))-W354-V354</f>
        <v>78.416161816578281</v>
      </c>
      <c r="Y354" s="23" t="e">
        <f>(IF(AND(Q354&gt;=Dynamisk!$F$39,Q354&lt;=Dynamisk!$F$38),Q354,(IF(Q354&gt;Dynamisk!$F$38,Dynamisk!$F$38,#N/A))))-W354-V354-X354</f>
        <v>#N/A</v>
      </c>
      <c r="Z354" t="e">
        <f>IF(OR(Data_sæsontarif!D354=Dynamisk!$E$76,Data_sæsontarif!D354=Dynamisk!$E$77,Data_sæsontarif!D354=Dynamisk!$E$78,Data_sæsontarif!D354=Dynamisk!$E$79),Data_sæsontarif!M354,#N/A)</f>
        <v>#N/A</v>
      </c>
      <c r="AA354" t="e">
        <f>IF(OR(Data_sæsontarif!D354=Dynamisk!$E$72,Data_sæsontarif!D354=Dynamisk!$E$73,Data_sæsontarif!D354=Dynamisk!$E$74,Data_sæsontarif!D354=Dynamisk!$E$75),Data_sæsontarif!M354,#N/A)</f>
        <v>#N/A</v>
      </c>
      <c r="AB354">
        <f>IF(OR(Data_sæsontarif!D354=Dynamisk!$E$68,Data_sæsontarif!D354=Dynamisk!$E$69,Data_sæsontarif!D354=Dynamisk!$E$70,Data_sæsontarif!D354=Dynamisk!$E$71),Data_sæsontarif!M354,#N/A)</f>
        <v>230.92791977807369</v>
      </c>
    </row>
    <row r="355" spans="1:28" x14ac:dyDescent="0.15">
      <c r="A355">
        <v>349</v>
      </c>
      <c r="B355">
        <v>349</v>
      </c>
      <c r="C355" t="s">
        <v>404</v>
      </c>
      <c r="D355" t="str">
        <f t="shared" si="35"/>
        <v>12</v>
      </c>
      <c r="E355" s="1">
        <v>0.75833333333333341</v>
      </c>
      <c r="F355" s="2">
        <f t="shared" si="30"/>
        <v>16.241666666666667</v>
      </c>
      <c r="G355" s="1">
        <f>Dynamisk!$C$14</f>
        <v>27.397260273972602</v>
      </c>
      <c r="H355" s="1">
        <f t="shared" si="31"/>
        <v>1.1415525114155252</v>
      </c>
      <c r="I355" s="2">
        <f>Dynamisk!$C$15</f>
        <v>34.246575342465754</v>
      </c>
      <c r="J355" s="2">
        <f>F355/$F$4*Dynamisk!$C$16</f>
        <v>195.69869530019389</v>
      </c>
      <c r="K355" s="2">
        <f t="shared" si="32"/>
        <v>8.1541123041747454</v>
      </c>
      <c r="L355" s="2">
        <f>F355/$F$4*Dynamisk!$C$17</f>
        <v>244.62336912524236</v>
      </c>
      <c r="M355" s="2">
        <f>(F355/$F$4)*Dynamisk!$C$16+G355</f>
        <v>223.09595557416648</v>
      </c>
      <c r="N355" s="2">
        <f>Dynamisk!$C$20/365</f>
        <v>34.246575342465754</v>
      </c>
      <c r="O355" s="2">
        <f t="shared" si="33"/>
        <v>1.4269406392694064</v>
      </c>
      <c r="P355" s="2">
        <f>(F355/$F$4)*Dynamisk!$C$16+G355</f>
        <v>223.09595557416648</v>
      </c>
      <c r="Q355" s="2">
        <f t="shared" si="34"/>
        <v>257.34253091663231</v>
      </c>
      <c r="R355" s="17" t="e">
        <f>IF(P355&lt;=Dynamisk!$F$51,Data_kronologisk!P355,#N/A)</f>
        <v>#N/A</v>
      </c>
      <c r="S355" s="22" t="e">
        <f>IF(AND(P355&gt;=Dynamisk!$F$51,P355&lt;=Dynamisk!$F$50),P355,#N/A)</f>
        <v>#N/A</v>
      </c>
      <c r="T355" s="22">
        <f>IF(AND(P355&gt;=Dynamisk!$F$50,P355&lt;=Dynamisk!$F$49),P355,#N/A)</f>
        <v>223.09595557416648</v>
      </c>
      <c r="U355" s="23" t="e">
        <f>IF(P355&gt;=Dynamisk!$F$49,P355,#N/A)</f>
        <v>#N/A</v>
      </c>
      <c r="V355" s="17">
        <f>IF(Q355&gt;=Dynamisk!$F$41,Dynamisk!$F$41,Q355)</f>
        <v>74.703333321584452</v>
      </c>
      <c r="W355" s="22">
        <f>(IF(AND(Q355&gt;=Dynamisk!$F$41,Q355&lt;=Dynamisk!$F$40),Q355,(IF(Q355&gt;Dynamisk!$F$40,Dynamisk!$F$40,#N/A))))-V355</f>
        <v>112.05499998237669</v>
      </c>
      <c r="X355" s="22">
        <f>(IF(AND(Q355&gt;=Dynamisk!$F$40,Q355&lt;=Dynamisk!$F$39),Q355,(IF(Q355&gt;Dynamisk!$F$39,Dynamisk!$F$39,#N/A))))-W355-V355</f>
        <v>70.58419761267119</v>
      </c>
      <c r="Y355" s="23" t="e">
        <f>(IF(AND(Q355&gt;=Dynamisk!$F$39,Q355&lt;=Dynamisk!$F$38),Q355,(IF(Q355&gt;Dynamisk!$F$38,Dynamisk!$F$38,#N/A))))-W355-V355-X355</f>
        <v>#N/A</v>
      </c>
      <c r="Z355" t="e">
        <f>IF(OR(Data_sæsontarif!D355=Dynamisk!$E$76,Data_sæsontarif!D355=Dynamisk!$E$77,Data_sæsontarif!D355=Dynamisk!$E$78,Data_sæsontarif!D355=Dynamisk!$E$79),Data_sæsontarif!M355,#N/A)</f>
        <v>#N/A</v>
      </c>
      <c r="AA355" t="e">
        <f>IF(OR(Data_sæsontarif!D355=Dynamisk!$E$72,Data_sæsontarif!D355=Dynamisk!$E$73,Data_sæsontarif!D355=Dynamisk!$E$74,Data_sæsontarif!D355=Dynamisk!$E$75),Data_sæsontarif!M355,#N/A)</f>
        <v>#N/A</v>
      </c>
      <c r="AB355">
        <f>IF(OR(Data_sæsontarif!D355=Dynamisk!$E$68,Data_sæsontarif!D355=Dynamisk!$E$69,Data_sæsontarif!D355=Dynamisk!$E$70,Data_sæsontarif!D355=Dynamisk!$E$71),Data_sæsontarif!M355,#N/A)</f>
        <v>223.09595557416648</v>
      </c>
    </row>
    <row r="356" spans="1:28" x14ac:dyDescent="0.15">
      <c r="A356">
        <v>350</v>
      </c>
      <c r="B356">
        <v>350</v>
      </c>
      <c r="C356" t="s">
        <v>405</v>
      </c>
      <c r="D356" t="str">
        <f t="shared" si="35"/>
        <v>12</v>
      </c>
      <c r="E356" s="1">
        <v>-1.4802973661668753E-16</v>
      </c>
      <c r="F356" s="2">
        <f t="shared" si="30"/>
        <v>17</v>
      </c>
      <c r="G356" s="1">
        <f>Dynamisk!$C$14</f>
        <v>27.397260273972602</v>
      </c>
      <c r="H356" s="1">
        <f t="shared" si="31"/>
        <v>1.1415525114155252</v>
      </c>
      <c r="I356" s="2">
        <f>Dynamisk!$C$15</f>
        <v>34.246575342465754</v>
      </c>
      <c r="J356" s="2">
        <f>F356/$F$4*Dynamisk!$C$16</f>
        <v>204.83598687141898</v>
      </c>
      <c r="K356" s="2">
        <f t="shared" si="32"/>
        <v>8.5348327863091242</v>
      </c>
      <c r="L356" s="2">
        <f>F356/$F$4*Dynamisk!$C$17</f>
        <v>256.04498358927373</v>
      </c>
      <c r="M356" s="2">
        <f>(F356/$F$4)*Dynamisk!$C$16+G356</f>
        <v>232.23324714539157</v>
      </c>
      <c r="N356" s="2">
        <f>Dynamisk!$C$20/365</f>
        <v>34.246575342465754</v>
      </c>
      <c r="O356" s="2">
        <f t="shared" si="33"/>
        <v>1.4269406392694064</v>
      </c>
      <c r="P356" s="2">
        <f>(F356/$F$4)*Dynamisk!$C$16+G356</f>
        <v>232.23324714539157</v>
      </c>
      <c r="Q356" s="2">
        <f t="shared" si="34"/>
        <v>266.4798224878574</v>
      </c>
      <c r="R356" s="17" t="e">
        <f>IF(P356&lt;=Dynamisk!$F$51,Data_kronologisk!P356,#N/A)</f>
        <v>#N/A</v>
      </c>
      <c r="S356" s="22" t="e">
        <f>IF(AND(P356&gt;=Dynamisk!$F$51,P356&lt;=Dynamisk!$F$50),P356,#N/A)</f>
        <v>#N/A</v>
      </c>
      <c r="T356" s="22">
        <f>IF(AND(P356&gt;=Dynamisk!$F$50,P356&lt;=Dynamisk!$F$49),P356,#N/A)</f>
        <v>232.23324714539157</v>
      </c>
      <c r="U356" s="23" t="e">
        <f>IF(P356&gt;=Dynamisk!$F$49,P356,#N/A)</f>
        <v>#N/A</v>
      </c>
      <c r="V356" s="17">
        <f>IF(Q356&gt;=Dynamisk!$F$41,Dynamisk!$F$41,Q356)</f>
        <v>74.703333321584452</v>
      </c>
      <c r="W356" s="22">
        <f>(IF(AND(Q356&gt;=Dynamisk!$F$41,Q356&lt;=Dynamisk!$F$40),Q356,(IF(Q356&gt;Dynamisk!$F$40,Dynamisk!$F$40,#N/A))))-V356</f>
        <v>112.05499998237669</v>
      </c>
      <c r="X356" s="22">
        <f>(IF(AND(Q356&gt;=Dynamisk!$F$40,Q356&lt;=Dynamisk!$F$39),Q356,(IF(Q356&gt;Dynamisk!$F$39,Dynamisk!$F$39,#N/A))))-W356-V356</f>
        <v>79.721489183896281</v>
      </c>
      <c r="Y356" s="23" t="e">
        <f>(IF(AND(Q356&gt;=Dynamisk!$F$39,Q356&lt;=Dynamisk!$F$38),Q356,(IF(Q356&gt;Dynamisk!$F$38,Dynamisk!$F$38,#N/A))))-W356-V356-X356</f>
        <v>#N/A</v>
      </c>
      <c r="Z356" t="e">
        <f>IF(OR(Data_sæsontarif!D356=Dynamisk!$E$76,Data_sæsontarif!D356=Dynamisk!$E$77,Data_sæsontarif!D356=Dynamisk!$E$78,Data_sæsontarif!D356=Dynamisk!$E$79),Data_sæsontarif!M356,#N/A)</f>
        <v>#N/A</v>
      </c>
      <c r="AA356" t="e">
        <f>IF(OR(Data_sæsontarif!D356=Dynamisk!$E$72,Data_sæsontarif!D356=Dynamisk!$E$73,Data_sæsontarif!D356=Dynamisk!$E$74,Data_sæsontarif!D356=Dynamisk!$E$75),Data_sæsontarif!M356,#N/A)</f>
        <v>#N/A</v>
      </c>
      <c r="AB356">
        <f>IF(OR(Data_sæsontarif!D356=Dynamisk!$E$68,Data_sæsontarif!D356=Dynamisk!$E$69,Data_sæsontarif!D356=Dynamisk!$E$70,Data_sæsontarif!D356=Dynamisk!$E$71),Data_sæsontarif!M356,#N/A)</f>
        <v>232.23324714539157</v>
      </c>
    </row>
    <row r="357" spans="1:28" x14ac:dyDescent="0.15">
      <c r="A357">
        <v>351</v>
      </c>
      <c r="B357">
        <v>351</v>
      </c>
      <c r="C357" t="s">
        <v>406</v>
      </c>
      <c r="D357" t="str">
        <f t="shared" si="35"/>
        <v>12</v>
      </c>
      <c r="E357" s="1">
        <v>-4.2500000000000009</v>
      </c>
      <c r="F357" s="2">
        <f t="shared" si="30"/>
        <v>21.25</v>
      </c>
      <c r="G357" s="1">
        <f>Dynamisk!$C$14</f>
        <v>27.397260273972602</v>
      </c>
      <c r="H357" s="1">
        <f t="shared" si="31"/>
        <v>1.1415525114155252</v>
      </c>
      <c r="I357" s="2">
        <f>Dynamisk!$C$15</f>
        <v>34.246575342465754</v>
      </c>
      <c r="J357" s="2">
        <f>F357/$F$4*Dynamisk!$C$16</f>
        <v>256.04498358927373</v>
      </c>
      <c r="K357" s="2">
        <f t="shared" si="32"/>
        <v>10.668540982886405</v>
      </c>
      <c r="L357" s="2">
        <f>F357/$F$4*Dynamisk!$C$17</f>
        <v>320.05622948659214</v>
      </c>
      <c r="M357" s="2">
        <f>(F357/$F$4)*Dynamisk!$C$16+G357</f>
        <v>283.44224386324635</v>
      </c>
      <c r="N357" s="2">
        <f>Dynamisk!$C$20/365</f>
        <v>34.246575342465754</v>
      </c>
      <c r="O357" s="2">
        <f t="shared" si="33"/>
        <v>1.4269406392694064</v>
      </c>
      <c r="P357" s="2">
        <f>(F357/$F$4)*Dynamisk!$C$16+G357</f>
        <v>283.44224386324635</v>
      </c>
      <c r="Q357" s="2">
        <f t="shared" si="34"/>
        <v>317.68881920571209</v>
      </c>
      <c r="R357" s="17" t="e">
        <f>IF(P357&lt;=Dynamisk!$F$51,Data_kronologisk!P357,#N/A)</f>
        <v>#N/A</v>
      </c>
      <c r="S357" s="22" t="e">
        <f>IF(AND(P357&gt;=Dynamisk!$F$51,P357&lt;=Dynamisk!$F$50),P357,#N/A)</f>
        <v>#N/A</v>
      </c>
      <c r="T357" s="22" t="e">
        <f>IF(AND(P357&gt;=Dynamisk!$F$50,P357&lt;=Dynamisk!$F$49),P357,#N/A)</f>
        <v>#N/A</v>
      </c>
      <c r="U357" s="23">
        <f>IF(P357&gt;=Dynamisk!$F$49,P357,#N/A)</f>
        <v>283.44224386324635</v>
      </c>
      <c r="V357" s="17">
        <f>IF(Q357&gt;=Dynamisk!$F$41,Dynamisk!$F$41,Q357)</f>
        <v>74.703333321584452</v>
      </c>
      <c r="W357" s="22">
        <f>(IF(AND(Q357&gt;=Dynamisk!$F$41,Q357&lt;=Dynamisk!$F$40),Q357,(IF(Q357&gt;Dynamisk!$F$40,Dynamisk!$F$40,#N/A))))-V357</f>
        <v>112.05499998237669</v>
      </c>
      <c r="X357" s="22">
        <f>(IF(AND(Q357&gt;=Dynamisk!$F$40,Q357&lt;=Dynamisk!$F$39),Q357,(IF(Q357&gt;Dynamisk!$F$39,Dynamisk!$F$39,#N/A))))-W357-V357</f>
        <v>112.05499998237669</v>
      </c>
      <c r="Y357" s="23">
        <f>(IF(AND(Q357&gt;=Dynamisk!$F$39,Q357&lt;=Dynamisk!$F$38),Q357,(IF(Q357&gt;Dynamisk!$F$38,Dynamisk!$F$38,#N/A))))-W357-V357-X357</f>
        <v>18.87548591937427</v>
      </c>
      <c r="Z357" t="e">
        <f>IF(OR(Data_sæsontarif!D357=Dynamisk!$E$76,Data_sæsontarif!D357=Dynamisk!$E$77,Data_sæsontarif!D357=Dynamisk!$E$78,Data_sæsontarif!D357=Dynamisk!$E$79),Data_sæsontarif!M357,#N/A)</f>
        <v>#N/A</v>
      </c>
      <c r="AA357" t="e">
        <f>IF(OR(Data_sæsontarif!D357=Dynamisk!$E$72,Data_sæsontarif!D357=Dynamisk!$E$73,Data_sæsontarif!D357=Dynamisk!$E$74,Data_sæsontarif!D357=Dynamisk!$E$75),Data_sæsontarif!M357,#N/A)</f>
        <v>#N/A</v>
      </c>
      <c r="AB357">
        <f>IF(OR(Data_sæsontarif!D357=Dynamisk!$E$68,Data_sæsontarif!D357=Dynamisk!$E$69,Data_sæsontarif!D357=Dynamisk!$E$70,Data_sæsontarif!D357=Dynamisk!$E$71),Data_sæsontarif!M357,#N/A)</f>
        <v>283.44224386324635</v>
      </c>
    </row>
    <row r="358" spans="1:28" x14ac:dyDescent="0.15">
      <c r="A358">
        <v>352</v>
      </c>
      <c r="B358">
        <v>352</v>
      </c>
      <c r="C358" t="s">
        <v>407</v>
      </c>
      <c r="D358" t="str">
        <f t="shared" si="35"/>
        <v>12</v>
      </c>
      <c r="E358" s="1">
        <v>-3.6458333333333339</v>
      </c>
      <c r="F358" s="2">
        <f t="shared" si="30"/>
        <v>20.645833333333336</v>
      </c>
      <c r="G358" s="1">
        <f>Dynamisk!$C$14</f>
        <v>27.397260273972602</v>
      </c>
      <c r="H358" s="1">
        <f t="shared" si="31"/>
        <v>1.1415525114155252</v>
      </c>
      <c r="I358" s="2">
        <f>Dynamisk!$C$15</f>
        <v>34.246575342465754</v>
      </c>
      <c r="J358" s="2">
        <f>F358/$F$4*Dynamisk!$C$16</f>
        <v>248.76527327153948</v>
      </c>
      <c r="K358" s="2">
        <f t="shared" si="32"/>
        <v>10.365219719647479</v>
      </c>
      <c r="L358" s="2">
        <f>F358/$F$4*Dynamisk!$C$17</f>
        <v>310.95659158942436</v>
      </c>
      <c r="M358" s="2">
        <f>(F358/$F$4)*Dynamisk!$C$16+G358</f>
        <v>276.16253354551208</v>
      </c>
      <c r="N358" s="2">
        <f>Dynamisk!$C$20/365</f>
        <v>34.246575342465754</v>
      </c>
      <c r="O358" s="2">
        <f t="shared" si="33"/>
        <v>1.4269406392694064</v>
      </c>
      <c r="P358" s="2">
        <f>(F358/$F$4)*Dynamisk!$C$16+G358</f>
        <v>276.16253354551208</v>
      </c>
      <c r="Q358" s="2">
        <f t="shared" si="34"/>
        <v>310.40910888797782</v>
      </c>
      <c r="R358" s="17" t="e">
        <f>IF(P358&lt;=Dynamisk!$F$51,Data_kronologisk!P358,#N/A)</f>
        <v>#N/A</v>
      </c>
      <c r="S358" s="22" t="e">
        <f>IF(AND(P358&gt;=Dynamisk!$F$51,P358&lt;=Dynamisk!$F$50),P358,#N/A)</f>
        <v>#N/A</v>
      </c>
      <c r="T358" s="22" t="e">
        <f>IF(AND(P358&gt;=Dynamisk!$F$50,P358&lt;=Dynamisk!$F$49),P358,#N/A)</f>
        <v>#N/A</v>
      </c>
      <c r="U358" s="23">
        <f>IF(P358&gt;=Dynamisk!$F$49,P358,#N/A)</f>
        <v>276.16253354551208</v>
      </c>
      <c r="V358" s="17">
        <f>IF(Q358&gt;=Dynamisk!$F$41,Dynamisk!$F$41,Q358)</f>
        <v>74.703333321584452</v>
      </c>
      <c r="W358" s="22">
        <f>(IF(AND(Q358&gt;=Dynamisk!$F$41,Q358&lt;=Dynamisk!$F$40),Q358,(IF(Q358&gt;Dynamisk!$F$40,Dynamisk!$F$40,#N/A))))-V358</f>
        <v>112.05499998237669</v>
      </c>
      <c r="X358" s="22">
        <f>(IF(AND(Q358&gt;=Dynamisk!$F$40,Q358&lt;=Dynamisk!$F$39),Q358,(IF(Q358&gt;Dynamisk!$F$39,Dynamisk!$F$39,#N/A))))-W358-V358</f>
        <v>112.05499998237669</v>
      </c>
      <c r="Y358" s="23">
        <f>(IF(AND(Q358&gt;=Dynamisk!$F$39,Q358&lt;=Dynamisk!$F$38),Q358,(IF(Q358&gt;Dynamisk!$F$38,Dynamisk!$F$38,#N/A))))-W358-V358-X358</f>
        <v>11.595775601640014</v>
      </c>
      <c r="Z358" t="e">
        <f>IF(OR(Data_sæsontarif!D358=Dynamisk!$E$76,Data_sæsontarif!D358=Dynamisk!$E$77,Data_sæsontarif!D358=Dynamisk!$E$78,Data_sæsontarif!D358=Dynamisk!$E$79),Data_sæsontarif!M358,#N/A)</f>
        <v>#N/A</v>
      </c>
      <c r="AA358" t="e">
        <f>IF(OR(Data_sæsontarif!D358=Dynamisk!$E$72,Data_sæsontarif!D358=Dynamisk!$E$73,Data_sæsontarif!D358=Dynamisk!$E$74,Data_sæsontarif!D358=Dynamisk!$E$75),Data_sæsontarif!M358,#N/A)</f>
        <v>#N/A</v>
      </c>
      <c r="AB358">
        <f>IF(OR(Data_sæsontarif!D358=Dynamisk!$E$68,Data_sæsontarif!D358=Dynamisk!$E$69,Data_sæsontarif!D358=Dynamisk!$E$70,Data_sæsontarif!D358=Dynamisk!$E$71),Data_sæsontarif!M358,#N/A)</f>
        <v>276.16253354551208</v>
      </c>
    </row>
    <row r="359" spans="1:28" x14ac:dyDescent="0.15">
      <c r="A359">
        <v>353</v>
      </c>
      <c r="B359">
        <v>353</v>
      </c>
      <c r="C359" t="s">
        <v>408</v>
      </c>
      <c r="D359" t="str">
        <f t="shared" si="35"/>
        <v>12</v>
      </c>
      <c r="E359" s="1">
        <v>-8.4124999999999996</v>
      </c>
      <c r="F359" s="2">
        <f t="shared" si="30"/>
        <v>25.412500000000001</v>
      </c>
      <c r="G359" s="1">
        <f>Dynamisk!$C$14</f>
        <v>27.397260273972602</v>
      </c>
      <c r="H359" s="1">
        <f t="shared" si="31"/>
        <v>1.1415525114155252</v>
      </c>
      <c r="I359" s="2">
        <f>Dynamisk!$C$15</f>
        <v>34.246575342465754</v>
      </c>
      <c r="J359" s="2">
        <f>F359/$F$4*Dynamisk!$C$16</f>
        <v>306.19967743352561</v>
      </c>
      <c r="K359" s="2">
        <f t="shared" si="32"/>
        <v>12.758319893063566</v>
      </c>
      <c r="L359" s="2">
        <f>F359/$F$4*Dynamisk!$C$17</f>
        <v>382.74959679190698</v>
      </c>
      <c r="M359" s="2">
        <f>(F359/$F$4)*Dynamisk!$C$16+G359</f>
        <v>333.59693770749823</v>
      </c>
      <c r="N359" s="2">
        <f>Dynamisk!$C$20/365</f>
        <v>34.246575342465754</v>
      </c>
      <c r="O359" s="2">
        <f t="shared" si="33"/>
        <v>1.4269406392694064</v>
      </c>
      <c r="P359" s="2">
        <f>(F359/$F$4)*Dynamisk!$C$16+G359</f>
        <v>333.59693770749823</v>
      </c>
      <c r="Q359" s="2">
        <f t="shared" si="34"/>
        <v>367.84351304996392</v>
      </c>
      <c r="R359" s="17" t="e">
        <f>IF(P359&lt;=Dynamisk!$F$51,Data_kronologisk!P359,#N/A)</f>
        <v>#N/A</v>
      </c>
      <c r="S359" s="22" t="e">
        <f>IF(AND(P359&gt;=Dynamisk!$F$51,P359&lt;=Dynamisk!$F$50),P359,#N/A)</f>
        <v>#N/A</v>
      </c>
      <c r="T359" s="22" t="e">
        <f>IF(AND(P359&gt;=Dynamisk!$F$50,P359&lt;=Dynamisk!$F$49),P359,#N/A)</f>
        <v>#N/A</v>
      </c>
      <c r="U359" s="23">
        <f>IF(P359&gt;=Dynamisk!$F$49,P359,#N/A)</f>
        <v>333.59693770749823</v>
      </c>
      <c r="V359" s="17">
        <f>IF(Q359&gt;=Dynamisk!$F$41,Dynamisk!$F$41,Q359)</f>
        <v>74.703333321584452</v>
      </c>
      <c r="W359" s="22">
        <f>(IF(AND(Q359&gt;=Dynamisk!$F$41,Q359&lt;=Dynamisk!$F$40),Q359,(IF(Q359&gt;Dynamisk!$F$40,Dynamisk!$F$40,#N/A))))-V359</f>
        <v>112.05499998237669</v>
      </c>
      <c r="X359" s="22">
        <f>(IF(AND(Q359&gt;=Dynamisk!$F$40,Q359&lt;=Dynamisk!$F$39),Q359,(IF(Q359&gt;Dynamisk!$F$39,Dynamisk!$F$39,#N/A))))-W359-V359</f>
        <v>112.05499998237669</v>
      </c>
      <c r="Y359" s="23">
        <f>(IF(AND(Q359&gt;=Dynamisk!$F$39,Q359&lt;=Dynamisk!$F$38),Q359,(IF(Q359&gt;Dynamisk!$F$38,Dynamisk!$F$38,#N/A))))-W359-V359-X359</f>
        <v>69.030179763626094</v>
      </c>
      <c r="Z359" t="e">
        <f>IF(OR(Data_sæsontarif!D359=Dynamisk!$E$76,Data_sæsontarif!D359=Dynamisk!$E$77,Data_sæsontarif!D359=Dynamisk!$E$78,Data_sæsontarif!D359=Dynamisk!$E$79),Data_sæsontarif!M359,#N/A)</f>
        <v>#N/A</v>
      </c>
      <c r="AA359" t="e">
        <f>IF(OR(Data_sæsontarif!D359=Dynamisk!$E$72,Data_sæsontarif!D359=Dynamisk!$E$73,Data_sæsontarif!D359=Dynamisk!$E$74,Data_sæsontarif!D359=Dynamisk!$E$75),Data_sæsontarif!M359,#N/A)</f>
        <v>#N/A</v>
      </c>
      <c r="AB359">
        <f>IF(OR(Data_sæsontarif!D359=Dynamisk!$E$68,Data_sæsontarif!D359=Dynamisk!$E$69,Data_sæsontarif!D359=Dynamisk!$E$70,Data_sæsontarif!D359=Dynamisk!$E$71),Data_sæsontarif!M359,#N/A)</f>
        <v>333.59693770749823</v>
      </c>
    </row>
    <row r="360" spans="1:28" x14ac:dyDescent="0.15">
      <c r="A360">
        <v>354</v>
      </c>
      <c r="B360">
        <v>354</v>
      </c>
      <c r="C360" t="s">
        <v>409</v>
      </c>
      <c r="D360" t="str">
        <f t="shared" si="35"/>
        <v>12</v>
      </c>
      <c r="E360" s="1">
        <v>-6.9458333333333337</v>
      </c>
      <c r="F360" s="2">
        <f t="shared" si="30"/>
        <v>23.945833333333333</v>
      </c>
      <c r="G360" s="1">
        <f>Dynamisk!$C$14</f>
        <v>27.397260273972602</v>
      </c>
      <c r="H360" s="1">
        <f t="shared" si="31"/>
        <v>1.1415525114155252</v>
      </c>
      <c r="I360" s="2">
        <f>Dynamisk!$C$15</f>
        <v>34.246575342465754</v>
      </c>
      <c r="J360" s="2">
        <f>F360/$F$4*Dynamisk!$C$16</f>
        <v>288.52755307599136</v>
      </c>
      <c r="K360" s="2">
        <f t="shared" si="32"/>
        <v>12.021981378166307</v>
      </c>
      <c r="L360" s="2">
        <f>F360/$F$4*Dynamisk!$C$17</f>
        <v>360.6594413449892</v>
      </c>
      <c r="M360" s="2">
        <f>(F360/$F$4)*Dynamisk!$C$16+G360</f>
        <v>315.92481334996398</v>
      </c>
      <c r="N360" s="2">
        <f>Dynamisk!$C$20/365</f>
        <v>34.246575342465754</v>
      </c>
      <c r="O360" s="2">
        <f t="shared" si="33"/>
        <v>1.4269406392694064</v>
      </c>
      <c r="P360" s="2">
        <f>(F360/$F$4)*Dynamisk!$C$16+G360</f>
        <v>315.92481334996398</v>
      </c>
      <c r="Q360" s="2">
        <f t="shared" si="34"/>
        <v>350.17138869242973</v>
      </c>
      <c r="R360" s="17" t="e">
        <f>IF(P360&lt;=Dynamisk!$F$51,Data_kronologisk!P360,#N/A)</f>
        <v>#N/A</v>
      </c>
      <c r="S360" s="22" t="e">
        <f>IF(AND(P360&gt;=Dynamisk!$F$51,P360&lt;=Dynamisk!$F$50),P360,#N/A)</f>
        <v>#N/A</v>
      </c>
      <c r="T360" s="22" t="e">
        <f>IF(AND(P360&gt;=Dynamisk!$F$50,P360&lt;=Dynamisk!$F$49),P360,#N/A)</f>
        <v>#N/A</v>
      </c>
      <c r="U360" s="23">
        <f>IF(P360&gt;=Dynamisk!$F$49,P360,#N/A)</f>
        <v>315.92481334996398</v>
      </c>
      <c r="V360" s="17">
        <f>IF(Q360&gt;=Dynamisk!$F$41,Dynamisk!$F$41,Q360)</f>
        <v>74.703333321584452</v>
      </c>
      <c r="W360" s="22">
        <f>(IF(AND(Q360&gt;=Dynamisk!$F$41,Q360&lt;=Dynamisk!$F$40),Q360,(IF(Q360&gt;Dynamisk!$F$40,Dynamisk!$F$40,#N/A))))-V360</f>
        <v>112.05499998237669</v>
      </c>
      <c r="X360" s="22">
        <f>(IF(AND(Q360&gt;=Dynamisk!$F$40,Q360&lt;=Dynamisk!$F$39),Q360,(IF(Q360&gt;Dynamisk!$F$39,Dynamisk!$F$39,#N/A))))-W360-V360</f>
        <v>112.05499998237669</v>
      </c>
      <c r="Y360" s="23">
        <f>(IF(AND(Q360&gt;=Dynamisk!$F$39,Q360&lt;=Dynamisk!$F$38),Q360,(IF(Q360&gt;Dynamisk!$F$38,Dynamisk!$F$38,#N/A))))-W360-V360-X360</f>
        <v>51.358055406091907</v>
      </c>
      <c r="Z360" t="e">
        <f>IF(OR(Data_sæsontarif!D360=Dynamisk!$E$76,Data_sæsontarif!D360=Dynamisk!$E$77,Data_sæsontarif!D360=Dynamisk!$E$78,Data_sæsontarif!D360=Dynamisk!$E$79),Data_sæsontarif!M360,#N/A)</f>
        <v>#N/A</v>
      </c>
      <c r="AA360" t="e">
        <f>IF(OR(Data_sæsontarif!D360=Dynamisk!$E$72,Data_sæsontarif!D360=Dynamisk!$E$73,Data_sæsontarif!D360=Dynamisk!$E$74,Data_sæsontarif!D360=Dynamisk!$E$75),Data_sæsontarif!M360,#N/A)</f>
        <v>#N/A</v>
      </c>
      <c r="AB360">
        <f>IF(OR(Data_sæsontarif!D360=Dynamisk!$E$68,Data_sæsontarif!D360=Dynamisk!$E$69,Data_sæsontarif!D360=Dynamisk!$E$70,Data_sæsontarif!D360=Dynamisk!$E$71),Data_sæsontarif!M360,#N/A)</f>
        <v>315.92481334996398</v>
      </c>
    </row>
    <row r="361" spans="1:28" x14ac:dyDescent="0.15">
      <c r="A361">
        <v>355</v>
      </c>
      <c r="B361">
        <v>355</v>
      </c>
      <c r="C361" t="s">
        <v>410</v>
      </c>
      <c r="D361" t="str">
        <f t="shared" si="35"/>
        <v>12</v>
      </c>
      <c r="E361" s="1">
        <v>-8.8833333333333311</v>
      </c>
      <c r="F361" s="2">
        <f t="shared" si="30"/>
        <v>25.883333333333333</v>
      </c>
      <c r="G361" s="1">
        <f>Dynamisk!$C$14</f>
        <v>27.397260273972602</v>
      </c>
      <c r="H361" s="1">
        <f t="shared" si="31"/>
        <v>1.1415525114155252</v>
      </c>
      <c r="I361" s="2">
        <f>Dynamisk!$C$15</f>
        <v>34.246575342465754</v>
      </c>
      <c r="J361" s="2">
        <f>F361/$F$4*Dynamisk!$C$16</f>
        <v>311.87283099148397</v>
      </c>
      <c r="K361" s="2">
        <f t="shared" si="32"/>
        <v>12.994701291311832</v>
      </c>
      <c r="L361" s="2">
        <f>F361/$F$4*Dynamisk!$C$17</f>
        <v>389.84103873935499</v>
      </c>
      <c r="M361" s="2">
        <f>(F361/$F$4)*Dynamisk!$C$16+G361</f>
        <v>339.27009126545659</v>
      </c>
      <c r="N361" s="2">
        <f>Dynamisk!$C$20/365</f>
        <v>34.246575342465754</v>
      </c>
      <c r="O361" s="2">
        <f t="shared" si="33"/>
        <v>1.4269406392694064</v>
      </c>
      <c r="P361" s="2">
        <f>(F361/$F$4)*Dynamisk!$C$16+G361</f>
        <v>339.27009126545659</v>
      </c>
      <c r="Q361" s="2">
        <f t="shared" si="34"/>
        <v>373.51666660792233</v>
      </c>
      <c r="R361" s="17" t="e">
        <f>IF(P361&lt;=Dynamisk!$F$51,Data_kronologisk!P361,#N/A)</f>
        <v>#N/A</v>
      </c>
      <c r="S361" s="22" t="e">
        <f>IF(AND(P361&gt;=Dynamisk!$F$51,P361&lt;=Dynamisk!$F$50),P361,#N/A)</f>
        <v>#N/A</v>
      </c>
      <c r="T361" s="22" t="e">
        <f>IF(AND(P361&gt;=Dynamisk!$F$50,P361&lt;=Dynamisk!$F$49),P361,#N/A)</f>
        <v>#N/A</v>
      </c>
      <c r="U361" s="23">
        <f>IF(P361&gt;=Dynamisk!$F$49,P361,#N/A)</f>
        <v>339.27009126545659</v>
      </c>
      <c r="V361" s="17">
        <f>IF(Q361&gt;=Dynamisk!$F$41,Dynamisk!$F$41,Q361)</f>
        <v>74.703333321584452</v>
      </c>
      <c r="W361" s="22">
        <f>(IF(AND(Q361&gt;=Dynamisk!$F$41,Q361&lt;=Dynamisk!$F$40),Q361,(IF(Q361&gt;Dynamisk!$F$40,Dynamisk!$F$40,#N/A))))-V361</f>
        <v>112.05499998237669</v>
      </c>
      <c r="X361" s="22">
        <f>(IF(AND(Q361&gt;=Dynamisk!$F$40,Q361&lt;=Dynamisk!$F$39),Q361,(IF(Q361&gt;Dynamisk!$F$39,Dynamisk!$F$39,#N/A))))-W361-V361</f>
        <v>112.05499998237669</v>
      </c>
      <c r="Y361" s="23">
        <f>(IF(AND(Q361&gt;=Dynamisk!$F$39,Q361&lt;=Dynamisk!$F$38),Q361,(IF(Q361&gt;Dynamisk!$F$38,Dynamisk!$F$38,#N/A))))-W361-V361-X361</f>
        <v>74.703333321584509</v>
      </c>
      <c r="Z361" t="e">
        <f>IF(OR(Data_sæsontarif!D361=Dynamisk!$E$76,Data_sæsontarif!D361=Dynamisk!$E$77,Data_sæsontarif!D361=Dynamisk!$E$78,Data_sæsontarif!D361=Dynamisk!$E$79),Data_sæsontarif!M361,#N/A)</f>
        <v>#N/A</v>
      </c>
      <c r="AA361" t="e">
        <f>IF(OR(Data_sæsontarif!D361=Dynamisk!$E$72,Data_sæsontarif!D361=Dynamisk!$E$73,Data_sæsontarif!D361=Dynamisk!$E$74,Data_sæsontarif!D361=Dynamisk!$E$75),Data_sæsontarif!M361,#N/A)</f>
        <v>#N/A</v>
      </c>
      <c r="AB361">
        <f>IF(OR(Data_sæsontarif!D361=Dynamisk!$E$68,Data_sæsontarif!D361=Dynamisk!$E$69,Data_sæsontarif!D361=Dynamisk!$E$70,Data_sæsontarif!D361=Dynamisk!$E$71),Data_sæsontarif!M361,#N/A)</f>
        <v>339.27009126545659</v>
      </c>
    </row>
    <row r="362" spans="1:28" x14ac:dyDescent="0.15">
      <c r="A362">
        <v>356</v>
      </c>
      <c r="B362">
        <v>356</v>
      </c>
      <c r="C362" t="s">
        <v>411</v>
      </c>
      <c r="D362" t="str">
        <f t="shared" si="35"/>
        <v>12</v>
      </c>
      <c r="E362" s="1">
        <v>-0.9291666666666667</v>
      </c>
      <c r="F362" s="2">
        <f t="shared" si="30"/>
        <v>17.929166666666667</v>
      </c>
      <c r="G362" s="1">
        <f>Dynamisk!$C$14</f>
        <v>27.397260273972602</v>
      </c>
      <c r="H362" s="1">
        <f t="shared" si="31"/>
        <v>1.1415525114155252</v>
      </c>
      <c r="I362" s="2">
        <f>Dynamisk!$C$15</f>
        <v>34.246575342465754</v>
      </c>
      <c r="J362" s="2">
        <f>F362/$F$4*Dynamisk!$C$16</f>
        <v>216.0316792911068</v>
      </c>
      <c r="K362" s="2">
        <f t="shared" si="32"/>
        <v>9.0013199704627826</v>
      </c>
      <c r="L362" s="2">
        <f>F362/$F$4*Dynamisk!$C$17</f>
        <v>270.03959911388353</v>
      </c>
      <c r="M362" s="2">
        <f>(F362/$F$4)*Dynamisk!$C$16+G362</f>
        <v>243.42893956507939</v>
      </c>
      <c r="N362" s="2">
        <f>Dynamisk!$C$20/365</f>
        <v>34.246575342465754</v>
      </c>
      <c r="O362" s="2">
        <f t="shared" si="33"/>
        <v>1.4269406392694064</v>
      </c>
      <c r="P362" s="2">
        <f>(F362/$F$4)*Dynamisk!$C$16+G362</f>
        <v>243.42893956507939</v>
      </c>
      <c r="Q362" s="2">
        <f t="shared" si="34"/>
        <v>277.67551490754511</v>
      </c>
      <c r="R362" s="17" t="e">
        <f>IF(P362&lt;=Dynamisk!$F$51,Data_kronologisk!P362,#N/A)</f>
        <v>#N/A</v>
      </c>
      <c r="S362" s="22" t="e">
        <f>IF(AND(P362&gt;=Dynamisk!$F$51,P362&lt;=Dynamisk!$F$50),P362,#N/A)</f>
        <v>#N/A</v>
      </c>
      <c r="T362" s="22">
        <f>IF(AND(P362&gt;=Dynamisk!$F$50,P362&lt;=Dynamisk!$F$49),P362,#N/A)</f>
        <v>243.42893956507939</v>
      </c>
      <c r="U362" s="23" t="e">
        <f>IF(P362&gt;=Dynamisk!$F$49,P362,#N/A)</f>
        <v>#N/A</v>
      </c>
      <c r="V362" s="17">
        <f>IF(Q362&gt;=Dynamisk!$F$41,Dynamisk!$F$41,Q362)</f>
        <v>74.703333321584452</v>
      </c>
      <c r="W362" s="22">
        <f>(IF(AND(Q362&gt;=Dynamisk!$F$41,Q362&lt;=Dynamisk!$F$40),Q362,(IF(Q362&gt;Dynamisk!$F$40,Dynamisk!$F$40,#N/A))))-V362</f>
        <v>112.05499998237669</v>
      </c>
      <c r="X362" s="22">
        <f>(IF(AND(Q362&gt;=Dynamisk!$F$40,Q362&lt;=Dynamisk!$F$39),Q362,(IF(Q362&gt;Dynamisk!$F$39,Dynamisk!$F$39,#N/A))))-W362-V362</f>
        <v>90.917181603583984</v>
      </c>
      <c r="Y362" s="23" t="e">
        <f>(IF(AND(Q362&gt;=Dynamisk!$F$39,Q362&lt;=Dynamisk!$F$38),Q362,(IF(Q362&gt;Dynamisk!$F$38,Dynamisk!$F$38,#N/A))))-W362-V362-X362</f>
        <v>#N/A</v>
      </c>
      <c r="Z362" t="e">
        <f>IF(OR(Data_sæsontarif!D362=Dynamisk!$E$76,Data_sæsontarif!D362=Dynamisk!$E$77,Data_sæsontarif!D362=Dynamisk!$E$78,Data_sæsontarif!D362=Dynamisk!$E$79),Data_sæsontarif!M362,#N/A)</f>
        <v>#N/A</v>
      </c>
      <c r="AA362" t="e">
        <f>IF(OR(Data_sæsontarif!D362=Dynamisk!$E$72,Data_sæsontarif!D362=Dynamisk!$E$73,Data_sæsontarif!D362=Dynamisk!$E$74,Data_sæsontarif!D362=Dynamisk!$E$75),Data_sæsontarif!M362,#N/A)</f>
        <v>#N/A</v>
      </c>
      <c r="AB362">
        <f>IF(OR(Data_sæsontarif!D362=Dynamisk!$E$68,Data_sæsontarif!D362=Dynamisk!$E$69,Data_sæsontarif!D362=Dynamisk!$E$70,Data_sæsontarif!D362=Dynamisk!$E$71),Data_sæsontarif!M362,#N/A)</f>
        <v>243.42893956507939</v>
      </c>
    </row>
    <row r="363" spans="1:28" x14ac:dyDescent="0.15">
      <c r="A363">
        <v>357</v>
      </c>
      <c r="B363">
        <v>357</v>
      </c>
      <c r="C363" t="s">
        <v>412</v>
      </c>
      <c r="D363" t="str">
        <f t="shared" si="35"/>
        <v>12</v>
      </c>
      <c r="E363" s="1">
        <v>1.1625000000000001</v>
      </c>
      <c r="F363" s="2">
        <f t="shared" si="30"/>
        <v>15.8375</v>
      </c>
      <c r="G363" s="1">
        <f>Dynamisk!$C$14</f>
        <v>27.397260273972602</v>
      </c>
      <c r="H363" s="1">
        <f t="shared" si="31"/>
        <v>1.1415525114155252</v>
      </c>
      <c r="I363" s="2">
        <f>Dynamisk!$C$15</f>
        <v>34.246575342465754</v>
      </c>
      <c r="J363" s="2">
        <f>F363/$F$4*Dynamisk!$C$16</f>
        <v>190.8288201221234</v>
      </c>
      <c r="K363" s="2">
        <f t="shared" si="32"/>
        <v>7.9512008384218085</v>
      </c>
      <c r="L363" s="2">
        <f>F363/$F$4*Dynamisk!$C$17</f>
        <v>238.53602515265428</v>
      </c>
      <c r="M363" s="2">
        <f>(F363/$F$4)*Dynamisk!$C$16+G363</f>
        <v>218.22608039609599</v>
      </c>
      <c r="N363" s="2">
        <f>Dynamisk!$C$20/365</f>
        <v>34.246575342465754</v>
      </c>
      <c r="O363" s="2">
        <f t="shared" si="33"/>
        <v>1.4269406392694064</v>
      </c>
      <c r="P363" s="2">
        <f>(F363/$F$4)*Dynamisk!$C$16+G363</f>
        <v>218.22608039609599</v>
      </c>
      <c r="Q363" s="2">
        <f t="shared" si="34"/>
        <v>252.4726557385618</v>
      </c>
      <c r="R363" s="17" t="e">
        <f>IF(P363&lt;=Dynamisk!$F$51,Data_kronologisk!P363,#N/A)</f>
        <v>#N/A</v>
      </c>
      <c r="S363" s="22" t="e">
        <f>IF(AND(P363&gt;=Dynamisk!$F$51,P363&lt;=Dynamisk!$F$50),P363,#N/A)</f>
        <v>#N/A</v>
      </c>
      <c r="T363" s="22">
        <f>IF(AND(P363&gt;=Dynamisk!$F$50,P363&lt;=Dynamisk!$F$49),P363,#N/A)</f>
        <v>218.22608039609599</v>
      </c>
      <c r="U363" s="23" t="e">
        <f>IF(P363&gt;=Dynamisk!$F$49,P363,#N/A)</f>
        <v>#N/A</v>
      </c>
      <c r="V363" s="17">
        <f>IF(Q363&gt;=Dynamisk!$F$41,Dynamisk!$F$41,Q363)</f>
        <v>74.703333321584452</v>
      </c>
      <c r="W363" s="22">
        <f>(IF(AND(Q363&gt;=Dynamisk!$F$41,Q363&lt;=Dynamisk!$F$40),Q363,(IF(Q363&gt;Dynamisk!$F$40,Dynamisk!$F$40,#N/A))))-V363</f>
        <v>112.05499998237669</v>
      </c>
      <c r="X363" s="22">
        <f>(IF(AND(Q363&gt;=Dynamisk!$F$40,Q363&lt;=Dynamisk!$F$39),Q363,(IF(Q363&gt;Dynamisk!$F$39,Dynamisk!$F$39,#N/A))))-W363-V363</f>
        <v>65.714322434600675</v>
      </c>
      <c r="Y363" s="23" t="e">
        <f>(IF(AND(Q363&gt;=Dynamisk!$F$39,Q363&lt;=Dynamisk!$F$38),Q363,(IF(Q363&gt;Dynamisk!$F$38,Dynamisk!$F$38,#N/A))))-W363-V363-X363</f>
        <v>#N/A</v>
      </c>
      <c r="Z363" t="e">
        <f>IF(OR(Data_sæsontarif!D363=Dynamisk!$E$76,Data_sæsontarif!D363=Dynamisk!$E$77,Data_sæsontarif!D363=Dynamisk!$E$78,Data_sæsontarif!D363=Dynamisk!$E$79),Data_sæsontarif!M363,#N/A)</f>
        <v>#N/A</v>
      </c>
      <c r="AA363" t="e">
        <f>IF(OR(Data_sæsontarif!D363=Dynamisk!$E$72,Data_sæsontarif!D363=Dynamisk!$E$73,Data_sæsontarif!D363=Dynamisk!$E$74,Data_sæsontarif!D363=Dynamisk!$E$75),Data_sæsontarif!M363,#N/A)</f>
        <v>#N/A</v>
      </c>
      <c r="AB363">
        <f>IF(OR(Data_sæsontarif!D363=Dynamisk!$E$68,Data_sæsontarif!D363=Dynamisk!$E$69,Data_sæsontarif!D363=Dynamisk!$E$70,Data_sæsontarif!D363=Dynamisk!$E$71),Data_sæsontarif!M363,#N/A)</f>
        <v>218.22608039609599</v>
      </c>
    </row>
    <row r="364" spans="1:28" x14ac:dyDescent="0.15">
      <c r="A364">
        <v>358</v>
      </c>
      <c r="B364">
        <v>358</v>
      </c>
      <c r="C364" t="s">
        <v>413</v>
      </c>
      <c r="D364" t="str">
        <f t="shared" si="35"/>
        <v>12</v>
      </c>
      <c r="E364" s="1">
        <v>8.7500000000000022E-2</v>
      </c>
      <c r="F364" s="2">
        <f t="shared" si="30"/>
        <v>16.912500000000001</v>
      </c>
      <c r="G364" s="1">
        <f>Dynamisk!$C$14</f>
        <v>27.397260273972602</v>
      </c>
      <c r="H364" s="1">
        <f t="shared" si="31"/>
        <v>1.1415525114155252</v>
      </c>
      <c r="I364" s="2">
        <f>Dynamisk!$C$15</f>
        <v>34.246575342465754</v>
      </c>
      <c r="J364" s="2">
        <f>F364/$F$4*Dynamisk!$C$16</f>
        <v>203.78168399781609</v>
      </c>
      <c r="K364" s="2">
        <f t="shared" si="32"/>
        <v>8.4909034999090043</v>
      </c>
      <c r="L364" s="2">
        <f>F364/$F$4*Dynamisk!$C$17</f>
        <v>254.72710499727012</v>
      </c>
      <c r="M364" s="2">
        <f>(F364/$F$4)*Dynamisk!$C$16+G364</f>
        <v>231.17894427178868</v>
      </c>
      <c r="N364" s="2">
        <f>Dynamisk!$C$20/365</f>
        <v>34.246575342465754</v>
      </c>
      <c r="O364" s="2">
        <f t="shared" si="33"/>
        <v>1.4269406392694064</v>
      </c>
      <c r="P364" s="2">
        <f>(F364/$F$4)*Dynamisk!$C$16+G364</f>
        <v>231.17894427178868</v>
      </c>
      <c r="Q364" s="2">
        <f t="shared" si="34"/>
        <v>265.42551961425443</v>
      </c>
      <c r="R364" s="17" t="e">
        <f>IF(P364&lt;=Dynamisk!$F$51,Data_kronologisk!P364,#N/A)</f>
        <v>#N/A</v>
      </c>
      <c r="S364" s="22" t="e">
        <f>IF(AND(P364&gt;=Dynamisk!$F$51,P364&lt;=Dynamisk!$F$50),P364,#N/A)</f>
        <v>#N/A</v>
      </c>
      <c r="T364" s="22">
        <f>IF(AND(P364&gt;=Dynamisk!$F$50,P364&lt;=Dynamisk!$F$49),P364,#N/A)</f>
        <v>231.17894427178868</v>
      </c>
      <c r="U364" s="23" t="e">
        <f>IF(P364&gt;=Dynamisk!$F$49,P364,#N/A)</f>
        <v>#N/A</v>
      </c>
      <c r="V364" s="17">
        <f>IF(Q364&gt;=Dynamisk!$F$41,Dynamisk!$F$41,Q364)</f>
        <v>74.703333321584452</v>
      </c>
      <c r="W364" s="22">
        <f>(IF(AND(Q364&gt;=Dynamisk!$F$41,Q364&lt;=Dynamisk!$F$40),Q364,(IF(Q364&gt;Dynamisk!$F$40,Dynamisk!$F$40,#N/A))))-V364</f>
        <v>112.05499998237669</v>
      </c>
      <c r="X364" s="22">
        <f>(IF(AND(Q364&gt;=Dynamisk!$F$40,Q364&lt;=Dynamisk!$F$39),Q364,(IF(Q364&gt;Dynamisk!$F$39,Dynamisk!$F$39,#N/A))))-W364-V364</f>
        <v>78.667186310293303</v>
      </c>
      <c r="Y364" s="23" t="e">
        <f>(IF(AND(Q364&gt;=Dynamisk!$F$39,Q364&lt;=Dynamisk!$F$38),Q364,(IF(Q364&gt;Dynamisk!$F$38,Dynamisk!$F$38,#N/A))))-W364-V364-X364</f>
        <v>#N/A</v>
      </c>
      <c r="Z364" t="e">
        <f>IF(OR(Data_sæsontarif!D364=Dynamisk!$E$76,Data_sæsontarif!D364=Dynamisk!$E$77,Data_sæsontarif!D364=Dynamisk!$E$78,Data_sæsontarif!D364=Dynamisk!$E$79),Data_sæsontarif!M364,#N/A)</f>
        <v>#N/A</v>
      </c>
      <c r="AA364" t="e">
        <f>IF(OR(Data_sæsontarif!D364=Dynamisk!$E$72,Data_sæsontarif!D364=Dynamisk!$E$73,Data_sæsontarif!D364=Dynamisk!$E$74,Data_sæsontarif!D364=Dynamisk!$E$75),Data_sæsontarif!M364,#N/A)</f>
        <v>#N/A</v>
      </c>
      <c r="AB364">
        <f>IF(OR(Data_sæsontarif!D364=Dynamisk!$E$68,Data_sæsontarif!D364=Dynamisk!$E$69,Data_sæsontarif!D364=Dynamisk!$E$70,Data_sæsontarif!D364=Dynamisk!$E$71),Data_sæsontarif!M364,#N/A)</f>
        <v>231.17894427178868</v>
      </c>
    </row>
    <row r="365" spans="1:28" x14ac:dyDescent="0.15">
      <c r="A365">
        <v>359</v>
      </c>
      <c r="B365">
        <v>359</v>
      </c>
      <c r="C365" t="s">
        <v>414</v>
      </c>
      <c r="D365" t="str">
        <f t="shared" si="35"/>
        <v>12</v>
      </c>
      <c r="E365" s="1">
        <v>1.7000000000000004</v>
      </c>
      <c r="F365" s="2">
        <f t="shared" si="30"/>
        <v>15.299999999999999</v>
      </c>
      <c r="G365" s="1">
        <f>Dynamisk!$C$14</f>
        <v>27.397260273972602</v>
      </c>
      <c r="H365" s="1">
        <f t="shared" si="31"/>
        <v>1.1415525114155252</v>
      </c>
      <c r="I365" s="2">
        <f>Dynamisk!$C$15</f>
        <v>34.246575342465754</v>
      </c>
      <c r="J365" s="2">
        <f>F365/$F$4*Dynamisk!$C$16</f>
        <v>184.35238818427703</v>
      </c>
      <c r="K365" s="2">
        <f t="shared" si="32"/>
        <v>7.6813495076782097</v>
      </c>
      <c r="L365" s="2">
        <f>F365/$F$4*Dynamisk!$C$17</f>
        <v>230.4404852303463</v>
      </c>
      <c r="M365" s="2">
        <f>(F365/$F$4)*Dynamisk!$C$16+G365</f>
        <v>211.74964845824962</v>
      </c>
      <c r="N365" s="2">
        <f>Dynamisk!$C$20/365</f>
        <v>34.246575342465754</v>
      </c>
      <c r="O365" s="2">
        <f t="shared" si="33"/>
        <v>1.4269406392694064</v>
      </c>
      <c r="P365" s="2">
        <f>(F365/$F$4)*Dynamisk!$C$16+G365</f>
        <v>211.74964845824962</v>
      </c>
      <c r="Q365" s="2">
        <f t="shared" si="34"/>
        <v>245.99622380071543</v>
      </c>
      <c r="R365" s="17" t="e">
        <f>IF(P365&lt;=Dynamisk!$F$51,Data_kronologisk!P365,#N/A)</f>
        <v>#N/A</v>
      </c>
      <c r="S365" s="22" t="e">
        <f>IF(AND(P365&gt;=Dynamisk!$F$51,P365&lt;=Dynamisk!$F$50),P365,#N/A)</f>
        <v>#N/A</v>
      </c>
      <c r="T365" s="22">
        <f>IF(AND(P365&gt;=Dynamisk!$F$50,P365&lt;=Dynamisk!$F$49),P365,#N/A)</f>
        <v>211.74964845824962</v>
      </c>
      <c r="U365" s="23" t="e">
        <f>IF(P365&gt;=Dynamisk!$F$49,P365,#N/A)</f>
        <v>#N/A</v>
      </c>
      <c r="V365" s="17">
        <f>IF(Q365&gt;=Dynamisk!$F$41,Dynamisk!$F$41,Q365)</f>
        <v>74.703333321584452</v>
      </c>
      <c r="W365" s="22">
        <f>(IF(AND(Q365&gt;=Dynamisk!$F$41,Q365&lt;=Dynamisk!$F$40),Q365,(IF(Q365&gt;Dynamisk!$F$40,Dynamisk!$F$40,#N/A))))-V365</f>
        <v>112.05499998237669</v>
      </c>
      <c r="X365" s="22">
        <f>(IF(AND(Q365&gt;=Dynamisk!$F$40,Q365&lt;=Dynamisk!$F$39),Q365,(IF(Q365&gt;Dynamisk!$F$39,Dynamisk!$F$39,#N/A))))-W365-V365</f>
        <v>59.237890496754304</v>
      </c>
      <c r="Y365" s="23" t="e">
        <f>(IF(AND(Q365&gt;=Dynamisk!$F$39,Q365&lt;=Dynamisk!$F$38),Q365,(IF(Q365&gt;Dynamisk!$F$38,Dynamisk!$F$38,#N/A))))-W365-V365-X365</f>
        <v>#N/A</v>
      </c>
      <c r="Z365" t="e">
        <f>IF(OR(Data_sæsontarif!D365=Dynamisk!$E$76,Data_sæsontarif!D365=Dynamisk!$E$77,Data_sæsontarif!D365=Dynamisk!$E$78,Data_sæsontarif!D365=Dynamisk!$E$79),Data_sæsontarif!M365,#N/A)</f>
        <v>#N/A</v>
      </c>
      <c r="AA365" t="e">
        <f>IF(OR(Data_sæsontarif!D365=Dynamisk!$E$72,Data_sæsontarif!D365=Dynamisk!$E$73,Data_sæsontarif!D365=Dynamisk!$E$74,Data_sæsontarif!D365=Dynamisk!$E$75),Data_sæsontarif!M365,#N/A)</f>
        <v>#N/A</v>
      </c>
      <c r="AB365">
        <f>IF(OR(Data_sæsontarif!D365=Dynamisk!$E$68,Data_sæsontarif!D365=Dynamisk!$E$69,Data_sæsontarif!D365=Dynamisk!$E$70,Data_sæsontarif!D365=Dynamisk!$E$71),Data_sæsontarif!M365,#N/A)</f>
        <v>211.74964845824962</v>
      </c>
    </row>
    <row r="366" spans="1:28" x14ac:dyDescent="0.15">
      <c r="A366">
        <v>360</v>
      </c>
      <c r="B366">
        <v>360</v>
      </c>
      <c r="C366" t="s">
        <v>415</v>
      </c>
      <c r="D366" t="str">
        <f t="shared" si="35"/>
        <v>12</v>
      </c>
      <c r="E366" s="1">
        <v>2.25</v>
      </c>
      <c r="F366" s="2">
        <f t="shared" si="30"/>
        <v>14.75</v>
      </c>
      <c r="G366" s="1">
        <f>Dynamisk!$C$14</f>
        <v>27.397260273972602</v>
      </c>
      <c r="H366" s="1">
        <f t="shared" si="31"/>
        <v>1.1415525114155252</v>
      </c>
      <c r="I366" s="2">
        <f>Dynamisk!$C$15</f>
        <v>34.246575342465754</v>
      </c>
      <c r="J366" s="2">
        <f>F366/$F$4*Dynamisk!$C$16</f>
        <v>177.72534155020173</v>
      </c>
      <c r="K366" s="2">
        <f t="shared" si="32"/>
        <v>7.4052225645917389</v>
      </c>
      <c r="L366" s="2">
        <f>F366/$F$4*Dynamisk!$C$17</f>
        <v>222.15667693775217</v>
      </c>
      <c r="M366" s="2">
        <f>(F366/$F$4)*Dynamisk!$C$16+G366</f>
        <v>205.12260182417432</v>
      </c>
      <c r="N366" s="2">
        <f>Dynamisk!$C$20/365</f>
        <v>34.246575342465754</v>
      </c>
      <c r="O366" s="2">
        <f t="shared" si="33"/>
        <v>1.4269406392694064</v>
      </c>
      <c r="P366" s="2">
        <f>(F366/$F$4)*Dynamisk!$C$16+G366</f>
        <v>205.12260182417432</v>
      </c>
      <c r="Q366" s="2">
        <f t="shared" si="34"/>
        <v>239.36917716664013</v>
      </c>
      <c r="R366" s="17" t="e">
        <f>IF(P366&lt;=Dynamisk!$F$51,Data_kronologisk!P366,#N/A)</f>
        <v>#N/A</v>
      </c>
      <c r="S366" s="22" t="e">
        <f>IF(AND(P366&gt;=Dynamisk!$F$51,P366&lt;=Dynamisk!$F$50),P366,#N/A)</f>
        <v>#N/A</v>
      </c>
      <c r="T366" s="22">
        <f>IF(AND(P366&gt;=Dynamisk!$F$50,P366&lt;=Dynamisk!$F$49),P366,#N/A)</f>
        <v>205.12260182417432</v>
      </c>
      <c r="U366" s="23" t="e">
        <f>IF(P366&gt;=Dynamisk!$F$49,P366,#N/A)</f>
        <v>#N/A</v>
      </c>
      <c r="V366" s="17">
        <f>IF(Q366&gt;=Dynamisk!$F$41,Dynamisk!$F$41,Q366)</f>
        <v>74.703333321584452</v>
      </c>
      <c r="W366" s="22">
        <f>(IF(AND(Q366&gt;=Dynamisk!$F$41,Q366&lt;=Dynamisk!$F$40),Q366,(IF(Q366&gt;Dynamisk!$F$40,Dynamisk!$F$40,#N/A))))-V366</f>
        <v>112.05499998237669</v>
      </c>
      <c r="X366" s="22">
        <f>(IF(AND(Q366&gt;=Dynamisk!$F$40,Q366&lt;=Dynamisk!$F$39),Q366,(IF(Q366&gt;Dynamisk!$F$39,Dynamisk!$F$39,#N/A))))-W366-V366</f>
        <v>52.61084386267899</v>
      </c>
      <c r="Y366" s="23" t="e">
        <f>(IF(AND(Q366&gt;=Dynamisk!$F$39,Q366&lt;=Dynamisk!$F$38),Q366,(IF(Q366&gt;Dynamisk!$F$38,Dynamisk!$F$38,#N/A))))-W366-V366-X366</f>
        <v>#N/A</v>
      </c>
      <c r="Z366" t="e">
        <f>IF(OR(Data_sæsontarif!D366=Dynamisk!$E$76,Data_sæsontarif!D366=Dynamisk!$E$77,Data_sæsontarif!D366=Dynamisk!$E$78,Data_sæsontarif!D366=Dynamisk!$E$79),Data_sæsontarif!M366,#N/A)</f>
        <v>#N/A</v>
      </c>
      <c r="AA366" t="e">
        <f>IF(OR(Data_sæsontarif!D366=Dynamisk!$E$72,Data_sæsontarif!D366=Dynamisk!$E$73,Data_sæsontarif!D366=Dynamisk!$E$74,Data_sæsontarif!D366=Dynamisk!$E$75),Data_sæsontarif!M366,#N/A)</f>
        <v>#N/A</v>
      </c>
      <c r="AB366">
        <f>IF(OR(Data_sæsontarif!D366=Dynamisk!$E$68,Data_sæsontarif!D366=Dynamisk!$E$69,Data_sæsontarif!D366=Dynamisk!$E$70,Data_sæsontarif!D366=Dynamisk!$E$71),Data_sæsontarif!M366,#N/A)</f>
        <v>205.12260182417432</v>
      </c>
    </row>
    <row r="367" spans="1:28" x14ac:dyDescent="0.15">
      <c r="A367">
        <v>361</v>
      </c>
      <c r="B367">
        <v>361</v>
      </c>
      <c r="C367" t="s">
        <v>416</v>
      </c>
      <c r="D367" t="str">
        <f t="shared" si="35"/>
        <v>12</v>
      </c>
      <c r="E367" s="1">
        <v>3.6916666666666664</v>
      </c>
      <c r="F367" s="2">
        <f t="shared" si="30"/>
        <v>13.308333333333334</v>
      </c>
      <c r="G367" s="1">
        <f>Dynamisk!$C$14</f>
        <v>27.397260273972602</v>
      </c>
      <c r="H367" s="1">
        <f t="shared" si="31"/>
        <v>1.1415525114155252</v>
      </c>
      <c r="I367" s="2">
        <f>Dynamisk!$C$15</f>
        <v>34.246575342465754</v>
      </c>
      <c r="J367" s="2">
        <f>F367/$F$4*Dynamisk!$C$16</f>
        <v>160.35444658512552</v>
      </c>
      <c r="K367" s="2">
        <f t="shared" si="32"/>
        <v>6.6814352743802301</v>
      </c>
      <c r="L367" s="2">
        <f>F367/$F$4*Dynamisk!$C$17</f>
        <v>200.44305823140692</v>
      </c>
      <c r="M367" s="2">
        <f>(F367/$F$4)*Dynamisk!$C$16+G367</f>
        <v>187.75170685909811</v>
      </c>
      <c r="N367" s="2">
        <f>Dynamisk!$C$20/365</f>
        <v>34.246575342465754</v>
      </c>
      <c r="O367" s="2">
        <f t="shared" si="33"/>
        <v>1.4269406392694064</v>
      </c>
      <c r="P367" s="2">
        <f>(F367/$F$4)*Dynamisk!$C$16+G367</f>
        <v>187.75170685909811</v>
      </c>
      <c r="Q367" s="2">
        <f t="shared" si="34"/>
        <v>221.99828220156388</v>
      </c>
      <c r="R367" s="17" t="e">
        <f>IF(P367&lt;=Dynamisk!$F$51,Data_kronologisk!P367,#N/A)</f>
        <v>#N/A</v>
      </c>
      <c r="S367" s="22" t="e">
        <f>IF(AND(P367&gt;=Dynamisk!$F$51,P367&lt;=Dynamisk!$F$50),P367,#N/A)</f>
        <v>#N/A</v>
      </c>
      <c r="T367" s="22">
        <f>IF(AND(P367&gt;=Dynamisk!$F$50,P367&lt;=Dynamisk!$F$49),P367,#N/A)</f>
        <v>187.75170685909811</v>
      </c>
      <c r="U367" s="23" t="e">
        <f>IF(P367&gt;=Dynamisk!$F$49,P367,#N/A)</f>
        <v>#N/A</v>
      </c>
      <c r="V367" s="17">
        <f>IF(Q367&gt;=Dynamisk!$F$41,Dynamisk!$F$41,Q367)</f>
        <v>74.703333321584452</v>
      </c>
      <c r="W367" s="22">
        <f>(IF(AND(Q367&gt;=Dynamisk!$F$41,Q367&lt;=Dynamisk!$F$40),Q367,(IF(Q367&gt;Dynamisk!$F$40,Dynamisk!$F$40,#N/A))))-V367</f>
        <v>112.05499998237669</v>
      </c>
      <c r="X367" s="22">
        <f>(IF(AND(Q367&gt;=Dynamisk!$F$40,Q367&lt;=Dynamisk!$F$39),Q367,(IF(Q367&gt;Dynamisk!$F$39,Dynamisk!$F$39,#N/A))))-W367-V367</f>
        <v>35.239948897602744</v>
      </c>
      <c r="Y367" s="23" t="e">
        <f>(IF(AND(Q367&gt;=Dynamisk!$F$39,Q367&lt;=Dynamisk!$F$38),Q367,(IF(Q367&gt;Dynamisk!$F$38,Dynamisk!$F$38,#N/A))))-W367-V367-X367</f>
        <v>#N/A</v>
      </c>
      <c r="Z367" t="e">
        <f>IF(OR(Data_sæsontarif!D367=Dynamisk!$E$76,Data_sæsontarif!D367=Dynamisk!$E$77,Data_sæsontarif!D367=Dynamisk!$E$78,Data_sæsontarif!D367=Dynamisk!$E$79),Data_sæsontarif!M367,#N/A)</f>
        <v>#N/A</v>
      </c>
      <c r="AA367" t="e">
        <f>IF(OR(Data_sæsontarif!D367=Dynamisk!$E$72,Data_sæsontarif!D367=Dynamisk!$E$73,Data_sæsontarif!D367=Dynamisk!$E$74,Data_sæsontarif!D367=Dynamisk!$E$75),Data_sæsontarif!M367,#N/A)</f>
        <v>#N/A</v>
      </c>
      <c r="AB367">
        <f>IF(OR(Data_sæsontarif!D367=Dynamisk!$E$68,Data_sæsontarif!D367=Dynamisk!$E$69,Data_sæsontarif!D367=Dynamisk!$E$70,Data_sæsontarif!D367=Dynamisk!$E$71),Data_sæsontarif!M367,#N/A)</f>
        <v>187.75170685909811</v>
      </c>
    </row>
    <row r="368" spans="1:28" x14ac:dyDescent="0.15">
      <c r="A368">
        <v>362</v>
      </c>
      <c r="B368">
        <v>362</v>
      </c>
      <c r="C368" t="s">
        <v>417</v>
      </c>
      <c r="D368" t="str">
        <f t="shared" si="35"/>
        <v>12</v>
      </c>
      <c r="E368" s="1">
        <v>2.020833333333333</v>
      </c>
      <c r="F368" s="2">
        <f t="shared" si="30"/>
        <v>14.979166666666668</v>
      </c>
      <c r="G368" s="1">
        <f>Dynamisk!$C$14</f>
        <v>27.397260273972602</v>
      </c>
      <c r="H368" s="1">
        <f t="shared" si="31"/>
        <v>1.1415525114155252</v>
      </c>
      <c r="I368" s="2">
        <f>Dynamisk!$C$15</f>
        <v>34.246575342465754</v>
      </c>
      <c r="J368" s="2">
        <f>F368/$F$4*Dynamisk!$C$16</f>
        <v>180.48661098106649</v>
      </c>
      <c r="K368" s="2">
        <f t="shared" si="32"/>
        <v>7.5202754575444368</v>
      </c>
      <c r="L368" s="2">
        <f>F368/$F$4*Dynamisk!$C$17</f>
        <v>225.60826372633309</v>
      </c>
      <c r="M368" s="2">
        <f>(F368/$F$4)*Dynamisk!$C$16+G368</f>
        <v>207.88387125503908</v>
      </c>
      <c r="N368" s="2">
        <f>Dynamisk!$C$20/365</f>
        <v>34.246575342465754</v>
      </c>
      <c r="O368" s="2">
        <f t="shared" si="33"/>
        <v>1.4269406392694064</v>
      </c>
      <c r="P368" s="2">
        <f>(F368/$F$4)*Dynamisk!$C$16+G368</f>
        <v>207.88387125503908</v>
      </c>
      <c r="Q368" s="2">
        <f t="shared" si="34"/>
        <v>242.13044659750486</v>
      </c>
      <c r="R368" s="17" t="e">
        <f>IF(P368&lt;=Dynamisk!$F$51,Data_kronologisk!P368,#N/A)</f>
        <v>#N/A</v>
      </c>
      <c r="S368" s="22" t="e">
        <f>IF(AND(P368&gt;=Dynamisk!$F$51,P368&lt;=Dynamisk!$F$50),P368,#N/A)</f>
        <v>#N/A</v>
      </c>
      <c r="T368" s="22">
        <f>IF(AND(P368&gt;=Dynamisk!$F$50,P368&lt;=Dynamisk!$F$49),P368,#N/A)</f>
        <v>207.88387125503908</v>
      </c>
      <c r="U368" s="23" t="e">
        <f>IF(P368&gt;=Dynamisk!$F$49,P368,#N/A)</f>
        <v>#N/A</v>
      </c>
      <c r="V368" s="17">
        <f>IF(Q368&gt;=Dynamisk!$F$41,Dynamisk!$F$41,Q368)</f>
        <v>74.703333321584452</v>
      </c>
      <c r="W368" s="22">
        <f>(IF(AND(Q368&gt;=Dynamisk!$F$41,Q368&lt;=Dynamisk!$F$40),Q368,(IF(Q368&gt;Dynamisk!$F$40,Dynamisk!$F$40,#N/A))))-V368</f>
        <v>112.05499998237669</v>
      </c>
      <c r="X368" s="22">
        <f>(IF(AND(Q368&gt;=Dynamisk!$F$40,Q368&lt;=Dynamisk!$F$39),Q368,(IF(Q368&gt;Dynamisk!$F$39,Dynamisk!$F$39,#N/A))))-W368-V368</f>
        <v>55.372113293543705</v>
      </c>
      <c r="Y368" s="23" t="e">
        <f>(IF(AND(Q368&gt;=Dynamisk!$F$39,Q368&lt;=Dynamisk!$F$38),Q368,(IF(Q368&gt;Dynamisk!$F$38,Dynamisk!$F$38,#N/A))))-W368-V368-X368</f>
        <v>#N/A</v>
      </c>
      <c r="Z368" t="e">
        <f>IF(OR(Data_sæsontarif!D368=Dynamisk!$E$76,Data_sæsontarif!D368=Dynamisk!$E$77,Data_sæsontarif!D368=Dynamisk!$E$78,Data_sæsontarif!D368=Dynamisk!$E$79),Data_sæsontarif!M368,#N/A)</f>
        <v>#N/A</v>
      </c>
      <c r="AA368" t="e">
        <f>IF(OR(Data_sæsontarif!D368=Dynamisk!$E$72,Data_sæsontarif!D368=Dynamisk!$E$73,Data_sæsontarif!D368=Dynamisk!$E$74,Data_sæsontarif!D368=Dynamisk!$E$75),Data_sæsontarif!M368,#N/A)</f>
        <v>#N/A</v>
      </c>
      <c r="AB368">
        <f>IF(OR(Data_sæsontarif!D368=Dynamisk!$E$68,Data_sæsontarif!D368=Dynamisk!$E$69,Data_sæsontarif!D368=Dynamisk!$E$70,Data_sæsontarif!D368=Dynamisk!$E$71),Data_sæsontarif!M368,#N/A)</f>
        <v>207.88387125503908</v>
      </c>
    </row>
    <row r="369" spans="1:28" x14ac:dyDescent="0.15">
      <c r="A369">
        <v>363</v>
      </c>
      <c r="B369">
        <v>363</v>
      </c>
      <c r="C369" t="s">
        <v>418</v>
      </c>
      <c r="D369" t="str">
        <f t="shared" si="35"/>
        <v>12</v>
      </c>
      <c r="E369" s="1">
        <v>0.12083333333333335</v>
      </c>
      <c r="F369" s="2">
        <f t="shared" si="30"/>
        <v>16.879166666666666</v>
      </c>
      <c r="G369" s="1">
        <f>Dynamisk!$C$14</f>
        <v>27.397260273972602</v>
      </c>
      <c r="H369" s="1">
        <f t="shared" si="31"/>
        <v>1.1415525114155252</v>
      </c>
      <c r="I369" s="2">
        <f>Dynamisk!$C$15</f>
        <v>34.246575342465754</v>
      </c>
      <c r="J369" s="2">
        <f>F369/$F$4*Dynamisk!$C$16</f>
        <v>203.38004480787211</v>
      </c>
      <c r="K369" s="2">
        <f t="shared" si="32"/>
        <v>8.4741685336613379</v>
      </c>
      <c r="L369" s="2">
        <f>F369/$F$4*Dynamisk!$C$17</f>
        <v>254.22505600984016</v>
      </c>
      <c r="M369" s="2">
        <f>(F369/$F$4)*Dynamisk!$C$16+G369</f>
        <v>230.7773050818447</v>
      </c>
      <c r="N369" s="2">
        <f>Dynamisk!$C$20/365</f>
        <v>34.246575342465754</v>
      </c>
      <c r="O369" s="2">
        <f t="shared" si="33"/>
        <v>1.4269406392694064</v>
      </c>
      <c r="P369" s="2">
        <f>(F369/$F$4)*Dynamisk!$C$16+G369</f>
        <v>230.7773050818447</v>
      </c>
      <c r="Q369" s="2">
        <f t="shared" si="34"/>
        <v>265.02388042431051</v>
      </c>
      <c r="R369" s="17" t="e">
        <f>IF(P369&lt;=Dynamisk!$F$51,Data_kronologisk!P369,#N/A)</f>
        <v>#N/A</v>
      </c>
      <c r="S369" s="22" t="e">
        <f>IF(AND(P369&gt;=Dynamisk!$F$51,P369&lt;=Dynamisk!$F$50),P369,#N/A)</f>
        <v>#N/A</v>
      </c>
      <c r="T369" s="22">
        <f>IF(AND(P369&gt;=Dynamisk!$F$50,P369&lt;=Dynamisk!$F$49),P369,#N/A)</f>
        <v>230.7773050818447</v>
      </c>
      <c r="U369" s="23" t="e">
        <f>IF(P369&gt;=Dynamisk!$F$49,P369,#N/A)</f>
        <v>#N/A</v>
      </c>
      <c r="V369" s="17">
        <f>IF(Q369&gt;=Dynamisk!$F$41,Dynamisk!$F$41,Q369)</f>
        <v>74.703333321584452</v>
      </c>
      <c r="W369" s="22">
        <f>(IF(AND(Q369&gt;=Dynamisk!$F$41,Q369&lt;=Dynamisk!$F$40),Q369,(IF(Q369&gt;Dynamisk!$F$40,Dynamisk!$F$40,#N/A))))-V369</f>
        <v>112.05499998237669</v>
      </c>
      <c r="X369" s="22">
        <f>(IF(AND(Q369&gt;=Dynamisk!$F$40,Q369&lt;=Dynamisk!$F$39),Q369,(IF(Q369&gt;Dynamisk!$F$39,Dynamisk!$F$39,#N/A))))-W369-V369</f>
        <v>78.265547120349382</v>
      </c>
      <c r="Y369" s="23" t="e">
        <f>(IF(AND(Q369&gt;=Dynamisk!$F$39,Q369&lt;=Dynamisk!$F$38),Q369,(IF(Q369&gt;Dynamisk!$F$38,Dynamisk!$F$38,#N/A))))-W369-V369-X369</f>
        <v>#N/A</v>
      </c>
      <c r="Z369" t="e">
        <f>IF(OR(Data_sæsontarif!D369=Dynamisk!$E$76,Data_sæsontarif!D369=Dynamisk!$E$77,Data_sæsontarif!D369=Dynamisk!$E$78,Data_sæsontarif!D369=Dynamisk!$E$79),Data_sæsontarif!M369,#N/A)</f>
        <v>#N/A</v>
      </c>
      <c r="AA369" t="e">
        <f>IF(OR(Data_sæsontarif!D369=Dynamisk!$E$72,Data_sæsontarif!D369=Dynamisk!$E$73,Data_sæsontarif!D369=Dynamisk!$E$74,Data_sæsontarif!D369=Dynamisk!$E$75),Data_sæsontarif!M369,#N/A)</f>
        <v>#N/A</v>
      </c>
      <c r="AB369">
        <f>IF(OR(Data_sæsontarif!D369=Dynamisk!$E$68,Data_sæsontarif!D369=Dynamisk!$E$69,Data_sæsontarif!D369=Dynamisk!$E$70,Data_sæsontarif!D369=Dynamisk!$E$71),Data_sæsontarif!M369,#N/A)</f>
        <v>230.7773050818447</v>
      </c>
    </row>
    <row r="370" spans="1:28" x14ac:dyDescent="0.15">
      <c r="A370">
        <v>364</v>
      </c>
      <c r="B370">
        <v>364</v>
      </c>
      <c r="C370" t="s">
        <v>419</v>
      </c>
      <c r="D370" t="str">
        <f t="shared" si="35"/>
        <v>12</v>
      </c>
      <c r="E370" s="1">
        <v>-1.5083333333333335</v>
      </c>
      <c r="F370" s="2">
        <f t="shared" si="30"/>
        <v>18.508333333333333</v>
      </c>
      <c r="G370" s="1">
        <f>Dynamisk!$C$14</f>
        <v>27.397260273972602</v>
      </c>
      <c r="H370" s="1">
        <f t="shared" si="31"/>
        <v>1.1415525114155252</v>
      </c>
      <c r="I370" s="2">
        <f>Dynamisk!$C$15</f>
        <v>34.246575342465754</v>
      </c>
      <c r="J370" s="2">
        <f>F370/$F$4*Dynamisk!$C$16</f>
        <v>223.0101602163831</v>
      </c>
      <c r="K370" s="2">
        <f t="shared" si="32"/>
        <v>9.292090009015963</v>
      </c>
      <c r="L370" s="2">
        <f>F370/$F$4*Dynamisk!$C$17</f>
        <v>278.76270027047889</v>
      </c>
      <c r="M370" s="2">
        <f>(F370/$F$4)*Dynamisk!$C$16+G370</f>
        <v>250.40742049035569</v>
      </c>
      <c r="N370" s="2">
        <f>Dynamisk!$C$20/365</f>
        <v>34.246575342465754</v>
      </c>
      <c r="O370" s="2">
        <f t="shared" si="33"/>
        <v>1.4269406392694064</v>
      </c>
      <c r="P370" s="2">
        <f>(F370/$F$4)*Dynamisk!$C$16+G370</f>
        <v>250.40742049035569</v>
      </c>
      <c r="Q370" s="2">
        <f t="shared" si="34"/>
        <v>284.65399583282147</v>
      </c>
      <c r="R370" s="17" t="e">
        <f>IF(P370&lt;=Dynamisk!$F$51,Data_kronologisk!P370,#N/A)</f>
        <v>#N/A</v>
      </c>
      <c r="S370" s="22" t="e">
        <f>IF(AND(P370&gt;=Dynamisk!$F$51,P370&lt;=Dynamisk!$F$50),P370,#N/A)</f>
        <v>#N/A</v>
      </c>
      <c r="T370" s="22">
        <f>IF(AND(P370&gt;=Dynamisk!$F$50,P370&lt;=Dynamisk!$F$49),P370,#N/A)</f>
        <v>250.40742049035569</v>
      </c>
      <c r="U370" s="23" t="e">
        <f>IF(P370&gt;=Dynamisk!$F$49,P370,#N/A)</f>
        <v>#N/A</v>
      </c>
      <c r="V370" s="17">
        <f>IF(Q370&gt;=Dynamisk!$F$41,Dynamisk!$F$41,Q370)</f>
        <v>74.703333321584452</v>
      </c>
      <c r="W370" s="22">
        <f>(IF(AND(Q370&gt;=Dynamisk!$F$41,Q370&lt;=Dynamisk!$F$40),Q370,(IF(Q370&gt;Dynamisk!$F$40,Dynamisk!$F$40,#N/A))))-V370</f>
        <v>112.05499998237669</v>
      </c>
      <c r="X370" s="22">
        <f>(IF(AND(Q370&gt;=Dynamisk!$F$40,Q370&lt;=Dynamisk!$F$39),Q370,(IF(Q370&gt;Dynamisk!$F$39,Dynamisk!$F$39,#N/A))))-W370-V370</f>
        <v>97.895662528860342</v>
      </c>
      <c r="Y370" s="23" t="e">
        <f>(IF(AND(Q370&gt;=Dynamisk!$F$39,Q370&lt;=Dynamisk!$F$38),Q370,(IF(Q370&gt;Dynamisk!$F$38,Dynamisk!$F$38,#N/A))))-W370-V370-X370</f>
        <v>#N/A</v>
      </c>
      <c r="Z370" t="e">
        <f>IF(OR(Data_sæsontarif!D370=Dynamisk!$E$76,Data_sæsontarif!D370=Dynamisk!$E$77,Data_sæsontarif!D370=Dynamisk!$E$78,Data_sæsontarif!D370=Dynamisk!$E$79),Data_sæsontarif!M370,#N/A)</f>
        <v>#N/A</v>
      </c>
      <c r="AA370" t="e">
        <f>IF(OR(Data_sæsontarif!D370=Dynamisk!$E$72,Data_sæsontarif!D370=Dynamisk!$E$73,Data_sæsontarif!D370=Dynamisk!$E$74,Data_sæsontarif!D370=Dynamisk!$E$75),Data_sæsontarif!M370,#N/A)</f>
        <v>#N/A</v>
      </c>
      <c r="AB370">
        <f>IF(OR(Data_sæsontarif!D370=Dynamisk!$E$68,Data_sæsontarif!D370=Dynamisk!$E$69,Data_sæsontarif!D370=Dynamisk!$E$70,Data_sæsontarif!D370=Dynamisk!$E$71),Data_sæsontarif!M370,#N/A)</f>
        <v>250.40742049035569</v>
      </c>
    </row>
    <row r="371" spans="1:28" x14ac:dyDescent="0.15">
      <c r="A371">
        <v>365</v>
      </c>
      <c r="B371">
        <v>365</v>
      </c>
      <c r="C371" t="s">
        <v>420</v>
      </c>
      <c r="D371" t="str">
        <f t="shared" si="35"/>
        <v>12</v>
      </c>
      <c r="E371" s="1">
        <v>-3.0166666666666671</v>
      </c>
      <c r="F371" s="2">
        <f t="shared" si="30"/>
        <v>20.016666666666666</v>
      </c>
      <c r="G371" s="1">
        <f>Dynamisk!$C$14</f>
        <v>27.397260273972602</v>
      </c>
      <c r="H371" s="1">
        <f t="shared" si="31"/>
        <v>1.1415525114155252</v>
      </c>
      <c r="I371" s="2">
        <f>Dynamisk!$C$15</f>
        <v>34.246575342465754</v>
      </c>
      <c r="J371" s="2">
        <f>F371/$F$4*Dynamisk!$C$16</f>
        <v>241.18433356134722</v>
      </c>
      <c r="K371" s="2">
        <f t="shared" si="32"/>
        <v>10.0493472317228</v>
      </c>
      <c r="L371" s="2">
        <f>F371/$F$4*Dynamisk!$C$17</f>
        <v>301.48041695168399</v>
      </c>
      <c r="M371" s="2">
        <f>(F371/$F$4)*Dynamisk!$C$16+G371</f>
        <v>268.58159383531984</v>
      </c>
      <c r="N371" s="2">
        <f>Dynamisk!$C$20/365</f>
        <v>34.246575342465754</v>
      </c>
      <c r="O371" s="2">
        <f t="shared" si="33"/>
        <v>1.4269406392694064</v>
      </c>
      <c r="P371" s="2">
        <f>(F371/$F$4)*Dynamisk!$C$16+G371</f>
        <v>268.58159383531984</v>
      </c>
      <c r="Q371" s="2">
        <f t="shared" si="34"/>
        <v>302.82816917778553</v>
      </c>
      <c r="R371" s="17" t="e">
        <f>IF(P371&lt;=Dynamisk!$F$51,Data_kronologisk!P371,#N/A)</f>
        <v>#N/A</v>
      </c>
      <c r="S371" s="22" t="e">
        <f>IF(AND(P371&gt;=Dynamisk!$F$51,P371&lt;=Dynamisk!$F$50),P371,#N/A)</f>
        <v>#N/A</v>
      </c>
      <c r="T371" s="22" t="e">
        <f>IF(AND(P371&gt;=Dynamisk!$F$50,P371&lt;=Dynamisk!$F$49),P371,#N/A)</f>
        <v>#N/A</v>
      </c>
      <c r="U371" s="23">
        <f>IF(P371&gt;=Dynamisk!$F$49,P371,#N/A)</f>
        <v>268.58159383531984</v>
      </c>
      <c r="V371" s="17">
        <f>IF(Q371&gt;=Dynamisk!$F$41,Dynamisk!$F$41,Q371)</f>
        <v>74.703333321584452</v>
      </c>
      <c r="W371" s="22">
        <f>(IF(AND(Q371&gt;=Dynamisk!$F$41,Q371&lt;=Dynamisk!$F$40),Q371,(IF(Q371&gt;Dynamisk!$F$40,Dynamisk!$F$40,#N/A))))-V371</f>
        <v>112.05499998237669</v>
      </c>
      <c r="X371" s="22">
        <f>(IF(AND(Q371&gt;=Dynamisk!$F$40,Q371&lt;=Dynamisk!$F$39),Q371,(IF(Q371&gt;Dynamisk!$F$39,Dynamisk!$F$39,#N/A))))-W371-V371</f>
        <v>112.05499998237669</v>
      </c>
      <c r="Y371" s="23">
        <f>(IF(AND(Q371&gt;=Dynamisk!$F$39,Q371&lt;=Dynamisk!$F$38),Q371,(IF(Q371&gt;Dynamisk!$F$38,Dynamisk!$F$38,#N/A))))-W371-V371-X371</f>
        <v>4.0148358914477171</v>
      </c>
      <c r="Z371" t="e">
        <f>IF(OR(Data_sæsontarif!D371=Dynamisk!$E$76,Data_sæsontarif!D371=Dynamisk!$E$77,Data_sæsontarif!D371=Dynamisk!$E$78,Data_sæsontarif!D371=Dynamisk!$E$79),Data_sæsontarif!M371,#N/A)</f>
        <v>#N/A</v>
      </c>
      <c r="AA371" t="e">
        <f>IF(OR(Data_sæsontarif!D371=Dynamisk!$E$72,Data_sæsontarif!D371=Dynamisk!$E$73,Data_sæsontarif!D371=Dynamisk!$E$74,Data_sæsontarif!D371=Dynamisk!$E$75),Data_sæsontarif!M371,#N/A)</f>
        <v>#N/A</v>
      </c>
      <c r="AB371">
        <f>IF(OR(Data_sæsontarif!D371=Dynamisk!$E$68,Data_sæsontarif!D371=Dynamisk!$E$69,Data_sæsontarif!D371=Dynamisk!$E$70,Data_sæsontarif!D371=Dynamisk!$E$71),Data_sæsontarif!M371,#N/A)</f>
        <v>268.58159383531984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6"/>
  <sheetViews>
    <sheetView workbookViewId="0">
      <selection activeCell="E35" sqref="E35"/>
    </sheetView>
  </sheetViews>
  <sheetFormatPr defaultRowHeight="11.25" x14ac:dyDescent="0.15"/>
  <cols>
    <col min="5" max="5" width="12.375" customWidth="1"/>
    <col min="6" max="6" width="25.375" bestFit="1" customWidth="1"/>
    <col min="8" max="8" width="10.125" bestFit="1" customWidth="1"/>
  </cols>
  <sheetData>
    <row r="1" spans="1:6" x14ac:dyDescent="0.15">
      <c r="A1" t="s">
        <v>435</v>
      </c>
      <c r="B1" t="s">
        <v>1</v>
      </c>
      <c r="C1" t="s">
        <v>2</v>
      </c>
    </row>
    <row r="2" spans="1:6" x14ac:dyDescent="0.15">
      <c r="A2" t="str">
        <f>RIGHT(B2,2)</f>
        <v>01</v>
      </c>
      <c r="B2" t="s">
        <v>56</v>
      </c>
      <c r="C2">
        <v>-1.1083333333333334</v>
      </c>
      <c r="E2" s="56" t="s">
        <v>433</v>
      </c>
      <c r="F2" t="s">
        <v>448</v>
      </c>
    </row>
    <row r="3" spans="1:6" x14ac:dyDescent="0.15">
      <c r="A3" t="str">
        <f t="shared" ref="A3:A66" si="0">RIGHT(B3,2)</f>
        <v>01</v>
      </c>
      <c r="B3" t="s">
        <v>57</v>
      </c>
      <c r="C3">
        <v>-3.6875</v>
      </c>
      <c r="E3" s="57" t="s">
        <v>436</v>
      </c>
      <c r="F3" s="58">
        <v>0.67298387096774182</v>
      </c>
    </row>
    <row r="4" spans="1:6" x14ac:dyDescent="0.15">
      <c r="A4" t="str">
        <f t="shared" si="0"/>
        <v>01</v>
      </c>
      <c r="B4" t="s">
        <v>58</v>
      </c>
      <c r="C4">
        <v>1.416666666666667</v>
      </c>
      <c r="E4" s="57" t="s">
        <v>437</v>
      </c>
      <c r="F4" s="58">
        <v>0.43511904761904757</v>
      </c>
    </row>
    <row r="5" spans="1:6" x14ac:dyDescent="0.15">
      <c r="A5" t="str">
        <f t="shared" si="0"/>
        <v>01</v>
      </c>
      <c r="B5" t="s">
        <v>59</v>
      </c>
      <c r="C5">
        <v>-2.5333333333333328</v>
      </c>
      <c r="E5" s="57" t="s">
        <v>438</v>
      </c>
      <c r="F5" s="58">
        <v>-0.73508064516129057</v>
      </c>
    </row>
    <row r="6" spans="1:6" x14ac:dyDescent="0.15">
      <c r="A6" t="str">
        <f t="shared" si="0"/>
        <v>01</v>
      </c>
      <c r="B6" t="s">
        <v>60</v>
      </c>
      <c r="C6">
        <v>-4.770833333333333</v>
      </c>
      <c r="E6" s="57" t="s">
        <v>439</v>
      </c>
      <c r="F6" s="58">
        <v>7.0987499999999999</v>
      </c>
    </row>
    <row r="7" spans="1:6" x14ac:dyDescent="0.15">
      <c r="A7" t="str">
        <f t="shared" si="0"/>
        <v>01</v>
      </c>
      <c r="B7" t="s">
        <v>61</v>
      </c>
      <c r="C7">
        <v>-0.74583333333333346</v>
      </c>
      <c r="E7" s="57" t="s">
        <v>440</v>
      </c>
      <c r="F7" s="58">
        <v>11.500806451612901</v>
      </c>
    </row>
    <row r="8" spans="1:6" x14ac:dyDescent="0.15">
      <c r="A8" t="str">
        <f t="shared" si="0"/>
        <v>01</v>
      </c>
      <c r="B8" t="s">
        <v>62</v>
      </c>
      <c r="C8">
        <v>-0.12500000000000003</v>
      </c>
      <c r="E8" s="57" t="s">
        <v>441</v>
      </c>
      <c r="F8" s="58">
        <v>14.234861111111112</v>
      </c>
    </row>
    <row r="9" spans="1:6" x14ac:dyDescent="0.15">
      <c r="A9" t="str">
        <f t="shared" si="0"/>
        <v>01</v>
      </c>
      <c r="B9" t="s">
        <v>63</v>
      </c>
      <c r="C9">
        <v>-0.5458333333333335</v>
      </c>
      <c r="E9" s="57" t="s">
        <v>442</v>
      </c>
      <c r="F9" s="58">
        <v>17.782661290322579</v>
      </c>
    </row>
    <row r="10" spans="1:6" x14ac:dyDescent="0.15">
      <c r="A10" t="str">
        <f t="shared" si="0"/>
        <v>01</v>
      </c>
      <c r="B10" t="s">
        <v>64</v>
      </c>
      <c r="C10">
        <v>3.8208333333333333</v>
      </c>
      <c r="E10" s="57" t="s">
        <v>443</v>
      </c>
      <c r="F10" s="58">
        <v>17.880645161290325</v>
      </c>
    </row>
    <row r="11" spans="1:6" x14ac:dyDescent="0.15">
      <c r="A11" t="str">
        <f t="shared" si="0"/>
        <v>01</v>
      </c>
      <c r="B11" t="s">
        <v>65</v>
      </c>
      <c r="C11">
        <v>2.3333333333333335</v>
      </c>
      <c r="E11" s="57" t="s">
        <v>444</v>
      </c>
      <c r="F11" s="58">
        <v>14.535416666666668</v>
      </c>
    </row>
    <row r="12" spans="1:6" x14ac:dyDescent="0.15">
      <c r="A12" t="str">
        <f t="shared" si="0"/>
        <v>01</v>
      </c>
      <c r="B12" t="s">
        <v>66</v>
      </c>
      <c r="C12">
        <v>0.81666666666666676</v>
      </c>
      <c r="E12" s="57" t="s">
        <v>445</v>
      </c>
      <c r="F12" s="58">
        <v>9.7805107526881745</v>
      </c>
    </row>
    <row r="13" spans="1:6" x14ac:dyDescent="0.15">
      <c r="A13" t="str">
        <f t="shared" si="0"/>
        <v>01</v>
      </c>
      <c r="B13" t="s">
        <v>67</v>
      </c>
      <c r="C13">
        <v>3.8166666666666669</v>
      </c>
      <c r="E13" s="57" t="s">
        <v>446</v>
      </c>
      <c r="F13" s="58">
        <v>3.3816666666666668</v>
      </c>
    </row>
    <row r="14" spans="1:6" x14ac:dyDescent="0.15">
      <c r="A14" t="str">
        <f t="shared" si="0"/>
        <v>01</v>
      </c>
      <c r="B14" t="s">
        <v>68</v>
      </c>
      <c r="C14">
        <v>3.7999999999999994</v>
      </c>
      <c r="E14" s="57" t="s">
        <v>447</v>
      </c>
      <c r="F14" s="58">
        <v>0.67311827956989256</v>
      </c>
    </row>
    <row r="15" spans="1:6" x14ac:dyDescent="0.15">
      <c r="A15" t="str">
        <f t="shared" si="0"/>
        <v>01</v>
      </c>
      <c r="B15" t="s">
        <v>69</v>
      </c>
      <c r="C15">
        <v>3.3374999999999999</v>
      </c>
      <c r="E15" s="57" t="s">
        <v>434</v>
      </c>
      <c r="F15" s="58">
        <v>8.1477511415525097</v>
      </c>
    </row>
    <row r="16" spans="1:6" x14ac:dyDescent="0.15">
      <c r="A16" t="str">
        <f t="shared" si="0"/>
        <v>01</v>
      </c>
      <c r="B16" t="s">
        <v>70</v>
      </c>
      <c r="C16">
        <v>1.0708333333333331</v>
      </c>
    </row>
    <row r="17" spans="1:8" x14ac:dyDescent="0.15">
      <c r="A17" t="str">
        <f t="shared" si="0"/>
        <v>01</v>
      </c>
      <c r="B17" t="s">
        <v>71</v>
      </c>
      <c r="C17">
        <v>-0.62499999999999967</v>
      </c>
    </row>
    <row r="18" spans="1:8" x14ac:dyDescent="0.15">
      <c r="A18" t="str">
        <f t="shared" si="0"/>
        <v>01</v>
      </c>
      <c r="B18" t="s">
        <v>72</v>
      </c>
      <c r="C18">
        <v>-1.2500000000000016E-2</v>
      </c>
      <c r="E18" s="65" t="s">
        <v>435</v>
      </c>
      <c r="F18" s="65" t="s">
        <v>448</v>
      </c>
      <c r="G18" s="65" t="s">
        <v>452</v>
      </c>
      <c r="H18" s="65" t="s">
        <v>435</v>
      </c>
    </row>
    <row r="19" spans="1:8" x14ac:dyDescent="0.15">
      <c r="A19" t="str">
        <f t="shared" si="0"/>
        <v>01</v>
      </c>
      <c r="B19" t="s">
        <v>73</v>
      </c>
      <c r="C19">
        <v>1.8624999999999998</v>
      </c>
      <c r="E19" s="59" t="s">
        <v>438</v>
      </c>
      <c r="F19" s="66">
        <v>-0.73508064516129057</v>
      </c>
      <c r="G19" s="59" t="s">
        <v>449</v>
      </c>
      <c r="H19" s="60" t="str">
        <f>TEXT(DATE(2000,E19,1),"Mmmm")</f>
        <v>marts</v>
      </c>
    </row>
    <row r="20" spans="1:8" x14ac:dyDescent="0.15">
      <c r="A20" t="str">
        <f t="shared" si="0"/>
        <v>01</v>
      </c>
      <c r="B20" t="s">
        <v>74</v>
      </c>
      <c r="C20">
        <v>1.9708333333333332</v>
      </c>
      <c r="E20" s="59" t="s">
        <v>437</v>
      </c>
      <c r="F20" s="66">
        <v>0.43511904761904757</v>
      </c>
      <c r="G20" s="59" t="s">
        <v>449</v>
      </c>
      <c r="H20" s="60" t="str">
        <f t="shared" ref="H20:H30" si="1">TEXT(DATE(2000,E20,1),"Mmmm")</f>
        <v>februar</v>
      </c>
    </row>
    <row r="21" spans="1:8" x14ac:dyDescent="0.15">
      <c r="A21" t="str">
        <f t="shared" si="0"/>
        <v>01</v>
      </c>
      <c r="B21" t="s">
        <v>75</v>
      </c>
      <c r="C21">
        <v>3.6750000000000007</v>
      </c>
      <c r="E21" s="59" t="s">
        <v>436</v>
      </c>
      <c r="F21" s="66">
        <v>0.67298387096774182</v>
      </c>
      <c r="G21" s="59" t="s">
        <v>449</v>
      </c>
      <c r="H21" s="60" t="str">
        <f t="shared" si="1"/>
        <v>januar</v>
      </c>
    </row>
    <row r="22" spans="1:8" x14ac:dyDescent="0.15">
      <c r="A22" t="str">
        <f t="shared" si="0"/>
        <v>01</v>
      </c>
      <c r="B22" t="s">
        <v>76</v>
      </c>
      <c r="C22">
        <v>1.3541666666666663</v>
      </c>
      <c r="E22" s="61" t="s">
        <v>447</v>
      </c>
      <c r="F22" s="67">
        <v>0.67311827956989256</v>
      </c>
      <c r="G22" s="61" t="s">
        <v>451</v>
      </c>
      <c r="H22" s="62" t="str">
        <f t="shared" si="1"/>
        <v>december</v>
      </c>
    </row>
    <row r="23" spans="1:8" x14ac:dyDescent="0.15">
      <c r="A23" t="str">
        <f t="shared" si="0"/>
        <v>01</v>
      </c>
      <c r="B23" t="s">
        <v>77</v>
      </c>
      <c r="C23">
        <v>0.51249999999999996</v>
      </c>
      <c r="E23" s="61" t="s">
        <v>446</v>
      </c>
      <c r="F23" s="67">
        <v>3.3816666666666668</v>
      </c>
      <c r="G23" s="61" t="s">
        <v>451</v>
      </c>
      <c r="H23" s="62" t="str">
        <f t="shared" si="1"/>
        <v>november</v>
      </c>
    </row>
    <row r="24" spans="1:8" x14ac:dyDescent="0.15">
      <c r="A24" t="str">
        <f t="shared" si="0"/>
        <v>01</v>
      </c>
      <c r="B24" t="s">
        <v>78</v>
      </c>
      <c r="C24">
        <v>1.5291666666666666</v>
      </c>
      <c r="E24" s="61" t="s">
        <v>439</v>
      </c>
      <c r="F24" s="67">
        <v>7.0987499999999999</v>
      </c>
      <c r="G24" s="61" t="s">
        <v>451</v>
      </c>
      <c r="H24" s="62" t="str">
        <f t="shared" si="1"/>
        <v>april</v>
      </c>
    </row>
    <row r="25" spans="1:8" x14ac:dyDescent="0.15">
      <c r="A25" t="str">
        <f t="shared" si="0"/>
        <v>01</v>
      </c>
      <c r="B25" t="s">
        <v>79</v>
      </c>
      <c r="C25">
        <v>2.2999999999999998</v>
      </c>
      <c r="E25" s="61" t="s">
        <v>445</v>
      </c>
      <c r="F25" s="67">
        <v>9.7805107526881745</v>
      </c>
      <c r="G25" s="61" t="s">
        <v>451</v>
      </c>
      <c r="H25" s="62" t="str">
        <f t="shared" si="1"/>
        <v>oktober</v>
      </c>
    </row>
    <row r="26" spans="1:8" x14ac:dyDescent="0.15">
      <c r="A26" t="str">
        <f t="shared" si="0"/>
        <v>01</v>
      </c>
      <c r="B26" t="s">
        <v>80</v>
      </c>
      <c r="C26">
        <v>2.5375000000000001</v>
      </c>
      <c r="E26" s="61" t="s">
        <v>440</v>
      </c>
      <c r="F26" s="67">
        <v>11.500806451612901</v>
      </c>
      <c r="G26" s="61" t="s">
        <v>451</v>
      </c>
      <c r="H26" s="62" t="str">
        <f t="shared" si="1"/>
        <v>maj</v>
      </c>
    </row>
    <row r="27" spans="1:8" x14ac:dyDescent="0.15">
      <c r="A27" t="str">
        <f t="shared" si="0"/>
        <v>01</v>
      </c>
      <c r="B27" t="s">
        <v>81</v>
      </c>
      <c r="C27">
        <v>1.3208333333333331</v>
      </c>
      <c r="E27" s="61" t="s">
        <v>441</v>
      </c>
      <c r="F27" s="67">
        <v>14.234861111111112</v>
      </c>
      <c r="G27" s="61" t="s">
        <v>451</v>
      </c>
      <c r="H27" s="62" t="str">
        <f t="shared" si="1"/>
        <v>juni</v>
      </c>
    </row>
    <row r="28" spans="1:8" x14ac:dyDescent="0.15">
      <c r="A28" t="str">
        <f t="shared" si="0"/>
        <v>01</v>
      </c>
      <c r="B28" t="s">
        <v>82</v>
      </c>
      <c r="C28">
        <v>1.1000000000000001</v>
      </c>
      <c r="E28" s="63" t="s">
        <v>444</v>
      </c>
      <c r="F28" s="68">
        <v>14.535416666666668</v>
      </c>
      <c r="G28" s="63" t="s">
        <v>450</v>
      </c>
      <c r="H28" s="64" t="str">
        <f t="shared" si="1"/>
        <v>september</v>
      </c>
    </row>
    <row r="29" spans="1:8" x14ac:dyDescent="0.15">
      <c r="A29" t="str">
        <f t="shared" si="0"/>
        <v>01</v>
      </c>
      <c r="B29" t="s">
        <v>83</v>
      </c>
      <c r="C29">
        <v>4.166666666666663E-2</v>
      </c>
      <c r="E29" s="63" t="s">
        <v>442</v>
      </c>
      <c r="F29" s="68">
        <v>17.782661290322579</v>
      </c>
      <c r="G29" s="63" t="s">
        <v>450</v>
      </c>
      <c r="H29" s="64" t="str">
        <f t="shared" si="1"/>
        <v>juli</v>
      </c>
    </row>
    <row r="30" spans="1:8" x14ac:dyDescent="0.15">
      <c r="A30" t="str">
        <f t="shared" si="0"/>
        <v>01</v>
      </c>
      <c r="B30" t="s">
        <v>84</v>
      </c>
      <c r="C30">
        <v>-2.7416666666666671</v>
      </c>
      <c r="E30" s="63" t="s">
        <v>443</v>
      </c>
      <c r="F30" s="68">
        <v>17.880645161290325</v>
      </c>
      <c r="G30" s="63" t="s">
        <v>450</v>
      </c>
      <c r="H30" s="64" t="str">
        <f t="shared" si="1"/>
        <v>august</v>
      </c>
    </row>
    <row r="31" spans="1:8" x14ac:dyDescent="0.15">
      <c r="A31" t="str">
        <f t="shared" si="0"/>
        <v>01</v>
      </c>
      <c r="B31" t="s">
        <v>85</v>
      </c>
      <c r="C31">
        <v>-1.3749999999999993</v>
      </c>
    </row>
    <row r="32" spans="1:8" x14ac:dyDescent="0.15">
      <c r="A32" t="str">
        <f t="shared" si="0"/>
        <v>01</v>
      </c>
      <c r="B32" t="s">
        <v>86</v>
      </c>
      <c r="C32">
        <v>0.51666666666666672</v>
      </c>
    </row>
    <row r="33" spans="1:3" x14ac:dyDescent="0.15">
      <c r="A33" t="str">
        <f t="shared" si="0"/>
        <v>02</v>
      </c>
      <c r="B33" t="s">
        <v>87</v>
      </c>
      <c r="C33">
        <v>-1.6916666666666664</v>
      </c>
    </row>
    <row r="34" spans="1:3" x14ac:dyDescent="0.15">
      <c r="A34" t="str">
        <f t="shared" si="0"/>
        <v>02</v>
      </c>
      <c r="B34" t="s">
        <v>88</v>
      </c>
      <c r="C34">
        <v>-0.26250000000000001</v>
      </c>
    </row>
    <row r="35" spans="1:3" x14ac:dyDescent="0.15">
      <c r="A35" t="str">
        <f t="shared" si="0"/>
        <v>02</v>
      </c>
      <c r="B35" t="s">
        <v>89</v>
      </c>
      <c r="C35">
        <v>0.6791666666666667</v>
      </c>
    </row>
    <row r="36" spans="1:3" x14ac:dyDescent="0.15">
      <c r="A36" t="str">
        <f t="shared" si="0"/>
        <v>02</v>
      </c>
      <c r="B36" t="s">
        <v>90</v>
      </c>
      <c r="C36">
        <v>0.53749999999999998</v>
      </c>
    </row>
    <row r="37" spans="1:3" x14ac:dyDescent="0.15">
      <c r="A37" t="str">
        <f t="shared" si="0"/>
        <v>02</v>
      </c>
      <c r="B37" t="s">
        <v>91</v>
      </c>
      <c r="C37">
        <v>0.64166666666666672</v>
      </c>
    </row>
    <row r="38" spans="1:3" x14ac:dyDescent="0.15">
      <c r="A38" t="str">
        <f t="shared" si="0"/>
        <v>02</v>
      </c>
      <c r="B38" t="s">
        <v>92</v>
      </c>
      <c r="C38">
        <v>3.0541666666666667</v>
      </c>
    </row>
    <row r="39" spans="1:3" x14ac:dyDescent="0.15">
      <c r="A39" t="str">
        <f t="shared" si="0"/>
        <v>02</v>
      </c>
      <c r="B39" t="s">
        <v>93</v>
      </c>
      <c r="C39">
        <v>2.2250000000000001</v>
      </c>
    </row>
    <row r="40" spans="1:3" x14ac:dyDescent="0.15">
      <c r="A40" t="str">
        <f t="shared" si="0"/>
        <v>02</v>
      </c>
      <c r="B40" t="s">
        <v>94</v>
      </c>
      <c r="C40">
        <v>1.5041666666666667</v>
      </c>
    </row>
    <row r="41" spans="1:3" x14ac:dyDescent="0.15">
      <c r="A41" t="str">
        <f t="shared" si="0"/>
        <v>02</v>
      </c>
      <c r="B41" t="s">
        <v>95</v>
      </c>
      <c r="C41">
        <v>0.39583333333333343</v>
      </c>
    </row>
    <row r="42" spans="1:3" x14ac:dyDescent="0.15">
      <c r="A42" t="str">
        <f t="shared" si="0"/>
        <v>02</v>
      </c>
      <c r="B42" t="s">
        <v>96</v>
      </c>
      <c r="C42">
        <v>0.99583333333333313</v>
      </c>
    </row>
    <row r="43" spans="1:3" x14ac:dyDescent="0.15">
      <c r="A43" t="str">
        <f t="shared" si="0"/>
        <v>02</v>
      </c>
      <c r="B43" t="s">
        <v>97</v>
      </c>
      <c r="C43">
        <v>0.16250000000000001</v>
      </c>
    </row>
    <row r="44" spans="1:3" x14ac:dyDescent="0.15">
      <c r="A44" t="str">
        <f t="shared" si="0"/>
        <v>02</v>
      </c>
      <c r="B44" t="s">
        <v>98</v>
      </c>
      <c r="C44">
        <v>-0.69166666666666676</v>
      </c>
    </row>
    <row r="45" spans="1:3" x14ac:dyDescent="0.15">
      <c r="A45" t="str">
        <f t="shared" si="0"/>
        <v>02</v>
      </c>
      <c r="B45" t="s">
        <v>99</v>
      </c>
      <c r="C45">
        <v>-2.0958333333333337</v>
      </c>
    </row>
    <row r="46" spans="1:3" x14ac:dyDescent="0.15">
      <c r="A46" t="str">
        <f t="shared" si="0"/>
        <v>02</v>
      </c>
      <c r="B46" t="s">
        <v>100</v>
      </c>
      <c r="C46">
        <v>-1.2125000000000001</v>
      </c>
    </row>
    <row r="47" spans="1:3" x14ac:dyDescent="0.15">
      <c r="A47" t="str">
        <f t="shared" si="0"/>
        <v>02</v>
      </c>
      <c r="B47" t="s">
        <v>101</v>
      </c>
      <c r="C47">
        <v>-0.65833333333333333</v>
      </c>
    </row>
    <row r="48" spans="1:3" x14ac:dyDescent="0.15">
      <c r="A48" t="str">
        <f t="shared" si="0"/>
        <v>02</v>
      </c>
      <c r="B48" t="s">
        <v>102</v>
      </c>
      <c r="C48">
        <v>-1.0083333333333335</v>
      </c>
    </row>
    <row r="49" spans="1:3" x14ac:dyDescent="0.15">
      <c r="A49" t="str">
        <f t="shared" si="0"/>
        <v>02</v>
      </c>
      <c r="B49" t="s">
        <v>103</v>
      </c>
      <c r="C49">
        <v>-4.958333333333333</v>
      </c>
    </row>
    <row r="50" spans="1:3" x14ac:dyDescent="0.15">
      <c r="A50" t="str">
        <f t="shared" si="0"/>
        <v>02</v>
      </c>
      <c r="B50" t="s">
        <v>104</v>
      </c>
      <c r="C50">
        <v>-3.5250000000000004</v>
      </c>
    </row>
    <row r="51" spans="1:3" x14ac:dyDescent="0.15">
      <c r="A51" t="str">
        <f t="shared" si="0"/>
        <v>02</v>
      </c>
      <c r="B51" t="s">
        <v>105</v>
      </c>
      <c r="C51">
        <v>-1.3333333333333333</v>
      </c>
    </row>
    <row r="52" spans="1:3" x14ac:dyDescent="0.15">
      <c r="A52" t="str">
        <f t="shared" si="0"/>
        <v>02</v>
      </c>
      <c r="B52" t="s">
        <v>106</v>
      </c>
      <c r="C52">
        <v>-0.67499999999999993</v>
      </c>
    </row>
    <row r="53" spans="1:3" x14ac:dyDescent="0.15">
      <c r="A53" t="str">
        <f t="shared" si="0"/>
        <v>02</v>
      </c>
      <c r="B53" t="s">
        <v>107</v>
      </c>
      <c r="C53">
        <v>-7.9166666666666677E-2</v>
      </c>
    </row>
    <row r="54" spans="1:3" x14ac:dyDescent="0.15">
      <c r="A54" t="str">
        <f t="shared" si="0"/>
        <v>02</v>
      </c>
      <c r="B54" t="s">
        <v>108</v>
      </c>
      <c r="C54">
        <v>3.8458333333333332</v>
      </c>
    </row>
    <row r="55" spans="1:3" x14ac:dyDescent="0.15">
      <c r="A55" t="str">
        <f t="shared" si="0"/>
        <v>02</v>
      </c>
      <c r="B55" t="s">
        <v>109</v>
      </c>
      <c r="C55">
        <v>0.96666666666666645</v>
      </c>
    </row>
    <row r="56" spans="1:3" x14ac:dyDescent="0.15">
      <c r="A56" t="str">
        <f t="shared" si="0"/>
        <v>02</v>
      </c>
      <c r="B56" t="s">
        <v>110</v>
      </c>
      <c r="C56">
        <v>1.1708333333333332</v>
      </c>
    </row>
    <row r="57" spans="1:3" x14ac:dyDescent="0.15">
      <c r="A57" t="str">
        <f t="shared" si="0"/>
        <v>02</v>
      </c>
      <c r="B57" t="s">
        <v>111</v>
      </c>
      <c r="C57">
        <v>4.9041666666666668</v>
      </c>
    </row>
    <row r="58" spans="1:3" x14ac:dyDescent="0.15">
      <c r="A58" t="str">
        <f t="shared" si="0"/>
        <v>02</v>
      </c>
      <c r="B58" t="s">
        <v>112</v>
      </c>
      <c r="C58">
        <v>4.4333333333333345</v>
      </c>
    </row>
    <row r="59" spans="1:3" x14ac:dyDescent="0.15">
      <c r="A59" t="str">
        <f t="shared" si="0"/>
        <v>02</v>
      </c>
      <c r="B59" t="s">
        <v>113</v>
      </c>
      <c r="C59">
        <v>3.3541666666666661</v>
      </c>
    </row>
    <row r="60" spans="1:3" x14ac:dyDescent="0.15">
      <c r="A60" t="str">
        <f t="shared" si="0"/>
        <v>02</v>
      </c>
      <c r="B60" t="s">
        <v>114</v>
      </c>
      <c r="C60">
        <v>1.5041666666666667</v>
      </c>
    </row>
    <row r="61" spans="1:3" x14ac:dyDescent="0.15">
      <c r="A61" t="str">
        <f t="shared" si="0"/>
        <v>03</v>
      </c>
      <c r="B61" t="s">
        <v>115</v>
      </c>
      <c r="C61">
        <v>-0.82916666666666661</v>
      </c>
    </row>
    <row r="62" spans="1:3" x14ac:dyDescent="0.15">
      <c r="A62" t="str">
        <f t="shared" si="0"/>
        <v>03</v>
      </c>
      <c r="B62" t="s">
        <v>116</v>
      </c>
      <c r="C62">
        <v>-0.37499999999999994</v>
      </c>
    </row>
    <row r="63" spans="1:3" x14ac:dyDescent="0.15">
      <c r="A63" t="str">
        <f t="shared" si="0"/>
        <v>03</v>
      </c>
      <c r="B63" t="s">
        <v>117</v>
      </c>
      <c r="C63">
        <v>-1.7708333333333337</v>
      </c>
    </row>
    <row r="64" spans="1:3" x14ac:dyDescent="0.15">
      <c r="A64" t="str">
        <f t="shared" si="0"/>
        <v>03</v>
      </c>
      <c r="B64" t="s">
        <v>118</v>
      </c>
      <c r="C64">
        <v>-2.9916666666666667</v>
      </c>
    </row>
    <row r="65" spans="1:3" x14ac:dyDescent="0.15">
      <c r="A65" t="str">
        <f t="shared" si="0"/>
        <v>03</v>
      </c>
      <c r="B65" t="s">
        <v>119</v>
      </c>
      <c r="C65">
        <v>-4.7625000000000002</v>
      </c>
    </row>
    <row r="66" spans="1:3" x14ac:dyDescent="0.15">
      <c r="A66" t="str">
        <f t="shared" si="0"/>
        <v>03</v>
      </c>
      <c r="B66" t="s">
        <v>120</v>
      </c>
      <c r="C66">
        <v>-5.3625000000000007</v>
      </c>
    </row>
    <row r="67" spans="1:3" x14ac:dyDescent="0.15">
      <c r="A67" t="str">
        <f t="shared" ref="A67:A130" si="2">RIGHT(B67,2)</f>
        <v>03</v>
      </c>
      <c r="B67" t="s">
        <v>121</v>
      </c>
      <c r="C67">
        <v>-7.4666666666666659</v>
      </c>
    </row>
    <row r="68" spans="1:3" x14ac:dyDescent="0.15">
      <c r="A68" t="str">
        <f t="shared" si="2"/>
        <v>03</v>
      </c>
      <c r="B68" t="s">
        <v>122</v>
      </c>
      <c r="C68">
        <v>-4.7875000000000005</v>
      </c>
    </row>
    <row r="69" spans="1:3" x14ac:dyDescent="0.15">
      <c r="A69" t="str">
        <f t="shared" si="2"/>
        <v>03</v>
      </c>
      <c r="B69" t="s">
        <v>123</v>
      </c>
      <c r="C69">
        <v>-1.8541666666666667</v>
      </c>
    </row>
    <row r="70" spans="1:3" x14ac:dyDescent="0.15">
      <c r="A70" t="str">
        <f t="shared" si="2"/>
        <v>03</v>
      </c>
      <c r="B70" t="s">
        <v>124</v>
      </c>
      <c r="C70">
        <v>-3.9083333333333332</v>
      </c>
    </row>
    <row r="71" spans="1:3" x14ac:dyDescent="0.15">
      <c r="A71" t="str">
        <f t="shared" si="2"/>
        <v>03</v>
      </c>
      <c r="B71" t="s">
        <v>125</v>
      </c>
      <c r="C71">
        <v>-5.458333333333333</v>
      </c>
    </row>
    <row r="72" spans="1:3" x14ac:dyDescent="0.15">
      <c r="A72" t="str">
        <f t="shared" si="2"/>
        <v>03</v>
      </c>
      <c r="B72" t="s">
        <v>126</v>
      </c>
      <c r="C72">
        <v>-5.2916666666666661</v>
      </c>
    </row>
    <row r="73" spans="1:3" x14ac:dyDescent="0.15">
      <c r="A73" t="str">
        <f t="shared" si="2"/>
        <v>03</v>
      </c>
      <c r="B73" t="s">
        <v>127</v>
      </c>
      <c r="C73">
        <v>-5.7833333333333341</v>
      </c>
    </row>
    <row r="74" spans="1:3" x14ac:dyDescent="0.15">
      <c r="A74" t="str">
        <f t="shared" si="2"/>
        <v>03</v>
      </c>
      <c r="B74" t="s">
        <v>128</v>
      </c>
      <c r="C74">
        <v>-5.7083333333333348</v>
      </c>
    </row>
    <row r="75" spans="1:3" x14ac:dyDescent="0.15">
      <c r="A75" t="str">
        <f t="shared" si="2"/>
        <v>03</v>
      </c>
      <c r="B75" t="s">
        <v>129</v>
      </c>
      <c r="C75">
        <v>-1.2583333333333335</v>
      </c>
    </row>
    <row r="76" spans="1:3" x14ac:dyDescent="0.15">
      <c r="A76" t="str">
        <f t="shared" si="2"/>
        <v>03</v>
      </c>
      <c r="B76" t="s">
        <v>130</v>
      </c>
      <c r="C76">
        <v>-0.17499999999999996</v>
      </c>
    </row>
    <row r="77" spans="1:3" x14ac:dyDescent="0.15">
      <c r="A77" t="str">
        <f t="shared" si="2"/>
        <v>03</v>
      </c>
      <c r="B77" t="s">
        <v>131</v>
      </c>
      <c r="C77">
        <v>-1.9833333333333334</v>
      </c>
    </row>
    <row r="78" spans="1:3" x14ac:dyDescent="0.15">
      <c r="A78" t="str">
        <f t="shared" si="2"/>
        <v>03</v>
      </c>
      <c r="B78" t="s">
        <v>132</v>
      </c>
      <c r="C78">
        <v>-1.175</v>
      </c>
    </row>
    <row r="79" spans="1:3" x14ac:dyDescent="0.15">
      <c r="A79" t="str">
        <f t="shared" si="2"/>
        <v>03</v>
      </c>
      <c r="B79" t="s">
        <v>133</v>
      </c>
      <c r="C79">
        <v>0.77083333333333315</v>
      </c>
    </row>
    <row r="80" spans="1:3" x14ac:dyDescent="0.15">
      <c r="A80" t="str">
        <f t="shared" si="2"/>
        <v>03</v>
      </c>
      <c r="B80" t="s">
        <v>134</v>
      </c>
      <c r="C80">
        <v>-1.2166666666666668</v>
      </c>
    </row>
    <row r="81" spans="1:3" x14ac:dyDescent="0.15">
      <c r="A81" t="str">
        <f t="shared" si="2"/>
        <v>03</v>
      </c>
      <c r="B81" t="s">
        <v>135</v>
      </c>
      <c r="C81">
        <v>-0.60833333333333328</v>
      </c>
    </row>
    <row r="82" spans="1:3" x14ac:dyDescent="0.15">
      <c r="A82" t="str">
        <f t="shared" si="2"/>
        <v>03</v>
      </c>
      <c r="B82" t="s">
        <v>136</v>
      </c>
      <c r="C82">
        <v>-0.40416666666666679</v>
      </c>
    </row>
    <row r="83" spans="1:3" x14ac:dyDescent="0.15">
      <c r="A83" t="str">
        <f t="shared" si="2"/>
        <v>03</v>
      </c>
      <c r="B83" t="s">
        <v>137</v>
      </c>
      <c r="C83">
        <v>0.47916666666666657</v>
      </c>
    </row>
    <row r="84" spans="1:3" x14ac:dyDescent="0.15">
      <c r="A84" t="str">
        <f t="shared" si="2"/>
        <v>03</v>
      </c>
      <c r="B84" t="s">
        <v>138</v>
      </c>
      <c r="C84">
        <v>1.5416666666666667</v>
      </c>
    </row>
    <row r="85" spans="1:3" x14ac:dyDescent="0.15">
      <c r="A85" t="str">
        <f t="shared" si="2"/>
        <v>03</v>
      </c>
      <c r="B85" t="s">
        <v>139</v>
      </c>
      <c r="C85">
        <v>0.83750000000000024</v>
      </c>
    </row>
    <row r="86" spans="1:3" x14ac:dyDescent="0.15">
      <c r="A86" t="str">
        <f t="shared" si="2"/>
        <v>03</v>
      </c>
      <c r="B86" t="s">
        <v>140</v>
      </c>
      <c r="C86">
        <v>2.0083333333333333</v>
      </c>
    </row>
    <row r="87" spans="1:3" x14ac:dyDescent="0.15">
      <c r="A87" t="str">
        <f t="shared" si="2"/>
        <v>03</v>
      </c>
      <c r="B87" t="s">
        <v>141</v>
      </c>
      <c r="C87">
        <v>9.1208333333333336</v>
      </c>
    </row>
    <row r="88" spans="1:3" x14ac:dyDescent="0.15">
      <c r="A88" t="str">
        <f t="shared" si="2"/>
        <v>03</v>
      </c>
      <c r="B88" t="s">
        <v>142</v>
      </c>
      <c r="C88">
        <v>8.1833333333333318</v>
      </c>
    </row>
    <row r="89" spans="1:3" x14ac:dyDescent="0.15">
      <c r="A89" t="str">
        <f t="shared" si="2"/>
        <v>03</v>
      </c>
      <c r="B89" t="s">
        <v>143</v>
      </c>
      <c r="C89">
        <v>5.7041666666666666</v>
      </c>
    </row>
    <row r="90" spans="1:3" x14ac:dyDescent="0.15">
      <c r="A90" t="str">
        <f t="shared" si="2"/>
        <v>03</v>
      </c>
      <c r="B90" t="s">
        <v>144</v>
      </c>
      <c r="C90">
        <v>5.1458333333333339</v>
      </c>
    </row>
    <row r="91" spans="1:3" x14ac:dyDescent="0.15">
      <c r="A91" t="str">
        <f t="shared" si="2"/>
        <v>03</v>
      </c>
      <c r="B91" t="s">
        <v>145</v>
      </c>
      <c r="C91">
        <v>6.5916666666666686</v>
      </c>
    </row>
    <row r="92" spans="1:3" x14ac:dyDescent="0.15">
      <c r="A92" t="str">
        <f t="shared" si="2"/>
        <v>04</v>
      </c>
      <c r="B92" t="s">
        <v>146</v>
      </c>
      <c r="C92">
        <v>4.6875000000000009</v>
      </c>
    </row>
    <row r="93" spans="1:3" x14ac:dyDescent="0.15">
      <c r="A93" t="str">
        <f t="shared" si="2"/>
        <v>04</v>
      </c>
      <c r="B93" t="s">
        <v>147</v>
      </c>
      <c r="C93">
        <v>5.6000000000000005</v>
      </c>
    </row>
    <row r="94" spans="1:3" x14ac:dyDescent="0.15">
      <c r="A94" t="str">
        <f t="shared" si="2"/>
        <v>04</v>
      </c>
      <c r="B94" t="s">
        <v>148</v>
      </c>
      <c r="C94">
        <v>5.1791666666666663</v>
      </c>
    </row>
    <row r="95" spans="1:3" x14ac:dyDescent="0.15">
      <c r="A95" t="str">
        <f t="shared" si="2"/>
        <v>04</v>
      </c>
      <c r="B95" t="s">
        <v>149</v>
      </c>
      <c r="C95">
        <v>4.4000000000000004</v>
      </c>
    </row>
    <row r="96" spans="1:3" x14ac:dyDescent="0.15">
      <c r="A96" t="str">
        <f t="shared" si="2"/>
        <v>04</v>
      </c>
      <c r="B96" t="s">
        <v>150</v>
      </c>
      <c r="C96">
        <v>5.1083333333333334</v>
      </c>
    </row>
    <row r="97" spans="1:3" x14ac:dyDescent="0.15">
      <c r="A97" t="str">
        <f t="shared" si="2"/>
        <v>04</v>
      </c>
      <c r="B97" t="s">
        <v>151</v>
      </c>
      <c r="C97">
        <v>6.7583333333333337</v>
      </c>
    </row>
    <row r="98" spans="1:3" x14ac:dyDescent="0.15">
      <c r="A98" t="str">
        <f t="shared" si="2"/>
        <v>04</v>
      </c>
      <c r="B98" t="s">
        <v>152</v>
      </c>
      <c r="C98">
        <v>7.6000000000000005</v>
      </c>
    </row>
    <row r="99" spans="1:3" x14ac:dyDescent="0.15">
      <c r="A99" t="str">
        <f t="shared" si="2"/>
        <v>04</v>
      </c>
      <c r="B99" t="s">
        <v>153</v>
      </c>
      <c r="C99">
        <v>7.5708333333333329</v>
      </c>
    </row>
    <row r="100" spans="1:3" x14ac:dyDescent="0.15">
      <c r="A100" t="str">
        <f t="shared" si="2"/>
        <v>04</v>
      </c>
      <c r="B100" t="s">
        <v>154</v>
      </c>
      <c r="C100">
        <v>7.195833333333332</v>
      </c>
    </row>
    <row r="101" spans="1:3" x14ac:dyDescent="0.15">
      <c r="A101" t="str">
        <f t="shared" si="2"/>
        <v>04</v>
      </c>
      <c r="B101" t="s">
        <v>155</v>
      </c>
      <c r="C101">
        <v>6.166666666666667</v>
      </c>
    </row>
    <row r="102" spans="1:3" x14ac:dyDescent="0.15">
      <c r="A102" t="str">
        <f t="shared" si="2"/>
        <v>04</v>
      </c>
      <c r="B102" t="s">
        <v>156</v>
      </c>
      <c r="C102">
        <v>7.4958333333333327</v>
      </c>
    </row>
    <row r="103" spans="1:3" x14ac:dyDescent="0.15">
      <c r="A103" t="str">
        <f t="shared" si="2"/>
        <v>04</v>
      </c>
      <c r="B103" t="s">
        <v>157</v>
      </c>
      <c r="C103">
        <v>6.875</v>
      </c>
    </row>
    <row r="104" spans="1:3" x14ac:dyDescent="0.15">
      <c r="A104" t="str">
        <f t="shared" si="2"/>
        <v>04</v>
      </c>
      <c r="B104" t="s">
        <v>158</v>
      </c>
      <c r="C104">
        <v>6.2124999999999995</v>
      </c>
    </row>
    <row r="105" spans="1:3" x14ac:dyDescent="0.15">
      <c r="A105" t="str">
        <f t="shared" si="2"/>
        <v>04</v>
      </c>
      <c r="B105" t="s">
        <v>159</v>
      </c>
      <c r="C105">
        <v>7.3874999999999993</v>
      </c>
    </row>
    <row r="106" spans="1:3" x14ac:dyDescent="0.15">
      <c r="A106" t="str">
        <f t="shared" si="2"/>
        <v>04</v>
      </c>
      <c r="B106" t="s">
        <v>160</v>
      </c>
      <c r="C106">
        <v>7.2041666666666648</v>
      </c>
    </row>
    <row r="107" spans="1:3" x14ac:dyDescent="0.15">
      <c r="A107" t="str">
        <f t="shared" si="2"/>
        <v>04</v>
      </c>
      <c r="B107" t="s">
        <v>161</v>
      </c>
      <c r="C107">
        <v>7.1291666666666673</v>
      </c>
    </row>
    <row r="108" spans="1:3" x14ac:dyDescent="0.15">
      <c r="A108" t="str">
        <f t="shared" si="2"/>
        <v>04</v>
      </c>
      <c r="B108" t="s">
        <v>162</v>
      </c>
      <c r="C108">
        <v>7.2916666666666652</v>
      </c>
    </row>
    <row r="109" spans="1:3" x14ac:dyDescent="0.15">
      <c r="A109" t="str">
        <f t="shared" si="2"/>
        <v>04</v>
      </c>
      <c r="B109" t="s">
        <v>163</v>
      </c>
      <c r="C109">
        <v>7.7791666666666659</v>
      </c>
    </row>
    <row r="110" spans="1:3" x14ac:dyDescent="0.15">
      <c r="A110" t="str">
        <f t="shared" si="2"/>
        <v>04</v>
      </c>
      <c r="B110" t="s">
        <v>164</v>
      </c>
      <c r="C110">
        <v>5.1916666666666664</v>
      </c>
    </row>
    <row r="111" spans="1:3" x14ac:dyDescent="0.15">
      <c r="A111" t="str">
        <f t="shared" si="2"/>
        <v>04</v>
      </c>
      <c r="B111" t="s">
        <v>165</v>
      </c>
      <c r="C111">
        <v>3.5291666666666663</v>
      </c>
    </row>
    <row r="112" spans="1:3" x14ac:dyDescent="0.15">
      <c r="A112" t="str">
        <f t="shared" si="2"/>
        <v>04</v>
      </c>
      <c r="B112" t="s">
        <v>166</v>
      </c>
      <c r="C112">
        <v>3.912500000000001</v>
      </c>
    </row>
    <row r="113" spans="1:3" x14ac:dyDescent="0.15">
      <c r="A113" t="str">
        <f t="shared" si="2"/>
        <v>04</v>
      </c>
      <c r="B113" t="s">
        <v>167</v>
      </c>
      <c r="C113">
        <v>5.6333333333333337</v>
      </c>
    </row>
    <row r="114" spans="1:3" x14ac:dyDescent="0.15">
      <c r="A114" t="str">
        <f t="shared" si="2"/>
        <v>04</v>
      </c>
      <c r="B114" t="s">
        <v>168</v>
      </c>
      <c r="C114">
        <v>5.5916666666666659</v>
      </c>
    </row>
    <row r="115" spans="1:3" x14ac:dyDescent="0.15">
      <c r="A115" t="str">
        <f t="shared" si="2"/>
        <v>04</v>
      </c>
      <c r="B115" t="s">
        <v>169</v>
      </c>
      <c r="C115">
        <v>5.9499999999999993</v>
      </c>
    </row>
    <row r="116" spans="1:3" x14ac:dyDescent="0.15">
      <c r="A116" t="str">
        <f t="shared" si="2"/>
        <v>04</v>
      </c>
      <c r="B116" t="s">
        <v>170</v>
      </c>
      <c r="C116">
        <v>8.1208333333333318</v>
      </c>
    </row>
    <row r="117" spans="1:3" x14ac:dyDescent="0.15">
      <c r="A117" t="str">
        <f t="shared" si="2"/>
        <v>04</v>
      </c>
      <c r="B117" t="s">
        <v>171</v>
      </c>
      <c r="C117">
        <v>10.779166666666667</v>
      </c>
    </row>
    <row r="118" spans="1:3" x14ac:dyDescent="0.15">
      <c r="A118" t="str">
        <f t="shared" si="2"/>
        <v>04</v>
      </c>
      <c r="B118" t="s">
        <v>172</v>
      </c>
      <c r="C118">
        <v>9.6333333333333329</v>
      </c>
    </row>
    <row r="119" spans="1:3" x14ac:dyDescent="0.15">
      <c r="A119" t="str">
        <f t="shared" si="2"/>
        <v>04</v>
      </c>
      <c r="B119" t="s">
        <v>173</v>
      </c>
      <c r="C119">
        <v>10.908333333333333</v>
      </c>
    </row>
    <row r="120" spans="1:3" x14ac:dyDescent="0.15">
      <c r="A120" t="str">
        <f t="shared" si="2"/>
        <v>04</v>
      </c>
      <c r="B120" t="s">
        <v>174</v>
      </c>
      <c r="C120">
        <v>15.108333333333334</v>
      </c>
    </row>
    <row r="121" spans="1:3" x14ac:dyDescent="0.15">
      <c r="A121" t="str">
        <f t="shared" si="2"/>
        <v>04</v>
      </c>
      <c r="B121" t="s">
        <v>175</v>
      </c>
      <c r="C121">
        <v>10.962499999999999</v>
      </c>
    </row>
    <row r="122" spans="1:3" x14ac:dyDescent="0.15">
      <c r="A122" t="str">
        <f t="shared" si="2"/>
        <v>05</v>
      </c>
      <c r="B122" t="s">
        <v>176</v>
      </c>
      <c r="C122">
        <v>7.3666666666666663</v>
      </c>
    </row>
    <row r="123" spans="1:3" x14ac:dyDescent="0.15">
      <c r="A123" t="str">
        <f t="shared" si="2"/>
        <v>05</v>
      </c>
      <c r="B123" t="s">
        <v>177</v>
      </c>
      <c r="C123">
        <v>8.5250000000000004</v>
      </c>
    </row>
    <row r="124" spans="1:3" x14ac:dyDescent="0.15">
      <c r="A124" t="str">
        <f t="shared" si="2"/>
        <v>05</v>
      </c>
      <c r="B124" t="s">
        <v>178</v>
      </c>
      <c r="C124">
        <v>12.249999999999998</v>
      </c>
    </row>
    <row r="125" spans="1:3" x14ac:dyDescent="0.15">
      <c r="A125" t="str">
        <f t="shared" si="2"/>
        <v>05</v>
      </c>
      <c r="B125" t="s">
        <v>179</v>
      </c>
      <c r="C125">
        <v>14.079166666666667</v>
      </c>
    </row>
    <row r="126" spans="1:3" x14ac:dyDescent="0.15">
      <c r="A126" t="str">
        <f t="shared" si="2"/>
        <v>05</v>
      </c>
      <c r="B126" t="s">
        <v>180</v>
      </c>
      <c r="C126">
        <v>14.691666666666665</v>
      </c>
    </row>
    <row r="127" spans="1:3" x14ac:dyDescent="0.15">
      <c r="A127" t="str">
        <f t="shared" si="2"/>
        <v>05</v>
      </c>
      <c r="B127" t="s">
        <v>181</v>
      </c>
      <c r="C127">
        <v>14.566666666666668</v>
      </c>
    </row>
    <row r="128" spans="1:3" x14ac:dyDescent="0.15">
      <c r="A128" t="str">
        <f t="shared" si="2"/>
        <v>05</v>
      </c>
      <c r="B128" t="s">
        <v>182</v>
      </c>
      <c r="C128">
        <v>15.75</v>
      </c>
    </row>
    <row r="129" spans="1:3" x14ac:dyDescent="0.15">
      <c r="A129" t="str">
        <f t="shared" si="2"/>
        <v>05</v>
      </c>
      <c r="B129" t="s">
        <v>183</v>
      </c>
      <c r="C129">
        <v>15.270833333333334</v>
      </c>
    </row>
    <row r="130" spans="1:3" x14ac:dyDescent="0.15">
      <c r="A130" t="str">
        <f t="shared" si="2"/>
        <v>05</v>
      </c>
      <c r="B130" t="s">
        <v>184</v>
      </c>
      <c r="C130">
        <v>14.554166666666665</v>
      </c>
    </row>
    <row r="131" spans="1:3" x14ac:dyDescent="0.15">
      <c r="A131" t="str">
        <f t="shared" ref="A131:A194" si="3">RIGHT(B131,2)</f>
        <v>05</v>
      </c>
      <c r="B131" t="s">
        <v>185</v>
      </c>
      <c r="C131">
        <v>14.995833333333332</v>
      </c>
    </row>
    <row r="132" spans="1:3" x14ac:dyDescent="0.15">
      <c r="A132" t="str">
        <f t="shared" si="3"/>
        <v>05</v>
      </c>
      <c r="B132" t="s">
        <v>186</v>
      </c>
      <c r="C132">
        <v>14.68333333333333</v>
      </c>
    </row>
    <row r="133" spans="1:3" x14ac:dyDescent="0.15">
      <c r="A133" t="str">
        <f t="shared" si="3"/>
        <v>05</v>
      </c>
      <c r="B133" t="s">
        <v>187</v>
      </c>
      <c r="C133">
        <v>13.779166666666667</v>
      </c>
    </row>
    <row r="134" spans="1:3" x14ac:dyDescent="0.15">
      <c r="A134" t="str">
        <f t="shared" si="3"/>
        <v>05</v>
      </c>
      <c r="B134" t="s">
        <v>188</v>
      </c>
      <c r="C134">
        <v>10.779166666666667</v>
      </c>
    </row>
    <row r="135" spans="1:3" x14ac:dyDescent="0.15">
      <c r="A135" t="str">
        <f t="shared" si="3"/>
        <v>05</v>
      </c>
      <c r="B135" t="s">
        <v>189</v>
      </c>
      <c r="C135">
        <v>9.6499999999999968</v>
      </c>
    </row>
    <row r="136" spans="1:3" x14ac:dyDescent="0.15">
      <c r="A136" t="str">
        <f t="shared" si="3"/>
        <v>05</v>
      </c>
      <c r="B136" t="s">
        <v>190</v>
      </c>
      <c r="C136">
        <v>8.1041666666666661</v>
      </c>
    </row>
    <row r="137" spans="1:3" x14ac:dyDescent="0.15">
      <c r="A137" t="str">
        <f t="shared" si="3"/>
        <v>05</v>
      </c>
      <c r="B137" t="s">
        <v>191</v>
      </c>
      <c r="C137">
        <v>8.2416666666666671</v>
      </c>
    </row>
    <row r="138" spans="1:3" x14ac:dyDescent="0.15">
      <c r="A138" t="str">
        <f t="shared" si="3"/>
        <v>05</v>
      </c>
      <c r="B138" t="s">
        <v>192</v>
      </c>
      <c r="C138">
        <v>9.4125000000000014</v>
      </c>
    </row>
    <row r="139" spans="1:3" x14ac:dyDescent="0.15">
      <c r="A139" t="str">
        <f t="shared" si="3"/>
        <v>05</v>
      </c>
      <c r="B139" t="s">
        <v>193</v>
      </c>
      <c r="C139">
        <v>10.691666666666668</v>
      </c>
    </row>
    <row r="140" spans="1:3" x14ac:dyDescent="0.15">
      <c r="A140" t="str">
        <f t="shared" si="3"/>
        <v>05</v>
      </c>
      <c r="B140" t="s">
        <v>194</v>
      </c>
      <c r="C140">
        <v>11.725</v>
      </c>
    </row>
    <row r="141" spans="1:3" x14ac:dyDescent="0.15">
      <c r="A141" t="str">
        <f t="shared" si="3"/>
        <v>05</v>
      </c>
      <c r="B141" t="s">
        <v>195</v>
      </c>
      <c r="C141">
        <v>12.041666666666666</v>
      </c>
    </row>
    <row r="142" spans="1:3" x14ac:dyDescent="0.15">
      <c r="A142" t="str">
        <f t="shared" si="3"/>
        <v>05</v>
      </c>
      <c r="B142" t="s">
        <v>196</v>
      </c>
      <c r="C142">
        <v>11.166666666666664</v>
      </c>
    </row>
    <row r="143" spans="1:3" x14ac:dyDescent="0.15">
      <c r="A143" t="str">
        <f t="shared" si="3"/>
        <v>05</v>
      </c>
      <c r="B143" t="s">
        <v>197</v>
      </c>
      <c r="C143">
        <v>12.825000000000001</v>
      </c>
    </row>
    <row r="144" spans="1:3" x14ac:dyDescent="0.15">
      <c r="A144" t="str">
        <f t="shared" si="3"/>
        <v>05</v>
      </c>
      <c r="B144" t="s">
        <v>198</v>
      </c>
      <c r="C144">
        <v>10.633333333333331</v>
      </c>
    </row>
    <row r="145" spans="1:3" x14ac:dyDescent="0.15">
      <c r="A145" t="str">
        <f t="shared" si="3"/>
        <v>05</v>
      </c>
      <c r="B145" t="s">
        <v>199</v>
      </c>
      <c r="C145">
        <v>9.1333333333333329</v>
      </c>
    </row>
    <row r="146" spans="1:3" x14ac:dyDescent="0.15">
      <c r="A146" t="str">
        <f t="shared" si="3"/>
        <v>05</v>
      </c>
      <c r="B146" t="s">
        <v>200</v>
      </c>
      <c r="C146">
        <v>9.8624999999999989</v>
      </c>
    </row>
    <row r="147" spans="1:3" x14ac:dyDescent="0.15">
      <c r="A147" t="str">
        <f t="shared" si="3"/>
        <v>05</v>
      </c>
      <c r="B147" t="s">
        <v>201</v>
      </c>
      <c r="C147">
        <v>9.8833333333333311</v>
      </c>
    </row>
    <row r="148" spans="1:3" x14ac:dyDescent="0.15">
      <c r="A148" t="str">
        <f t="shared" si="3"/>
        <v>05</v>
      </c>
      <c r="B148" t="s">
        <v>202</v>
      </c>
      <c r="C148">
        <v>9.4375000000000018</v>
      </c>
    </row>
    <row r="149" spans="1:3" x14ac:dyDescent="0.15">
      <c r="A149" t="str">
        <f t="shared" si="3"/>
        <v>05</v>
      </c>
      <c r="B149" t="s">
        <v>203</v>
      </c>
      <c r="C149">
        <v>9.8541666666666679</v>
      </c>
    </row>
    <row r="150" spans="1:3" x14ac:dyDescent="0.15">
      <c r="A150" t="str">
        <f t="shared" si="3"/>
        <v>05</v>
      </c>
      <c r="B150" t="s">
        <v>204</v>
      </c>
      <c r="C150">
        <v>9.7083333333333339</v>
      </c>
    </row>
    <row r="151" spans="1:3" x14ac:dyDescent="0.15">
      <c r="A151" t="str">
        <f t="shared" si="3"/>
        <v>05</v>
      </c>
      <c r="B151" t="s">
        <v>205</v>
      </c>
      <c r="C151">
        <v>10.904166666666663</v>
      </c>
    </row>
    <row r="152" spans="1:3" x14ac:dyDescent="0.15">
      <c r="A152" t="str">
        <f t="shared" si="3"/>
        <v>05</v>
      </c>
      <c r="B152" t="s">
        <v>206</v>
      </c>
      <c r="C152">
        <v>11.95833333333333</v>
      </c>
    </row>
    <row r="153" spans="1:3" x14ac:dyDescent="0.15">
      <c r="A153" t="str">
        <f t="shared" si="3"/>
        <v>06</v>
      </c>
      <c r="B153" t="s">
        <v>207</v>
      </c>
      <c r="C153">
        <v>10.583333333333334</v>
      </c>
    </row>
    <row r="154" spans="1:3" x14ac:dyDescent="0.15">
      <c r="A154" t="str">
        <f t="shared" si="3"/>
        <v>06</v>
      </c>
      <c r="B154" t="s">
        <v>208</v>
      </c>
      <c r="C154">
        <v>9.6541666666666668</v>
      </c>
    </row>
    <row r="155" spans="1:3" x14ac:dyDescent="0.15">
      <c r="A155" t="str">
        <f t="shared" si="3"/>
        <v>06</v>
      </c>
      <c r="B155" t="s">
        <v>209</v>
      </c>
      <c r="C155">
        <v>15.8125</v>
      </c>
    </row>
    <row r="156" spans="1:3" x14ac:dyDescent="0.15">
      <c r="A156" t="str">
        <f t="shared" si="3"/>
        <v>06</v>
      </c>
      <c r="B156" t="s">
        <v>210</v>
      </c>
      <c r="C156">
        <v>13.891666666666667</v>
      </c>
    </row>
    <row r="157" spans="1:3" x14ac:dyDescent="0.15">
      <c r="A157" t="str">
        <f t="shared" si="3"/>
        <v>06</v>
      </c>
      <c r="B157" t="s">
        <v>211</v>
      </c>
      <c r="C157">
        <v>11.658333333333333</v>
      </c>
    </row>
    <row r="158" spans="1:3" x14ac:dyDescent="0.15">
      <c r="A158" t="str">
        <f t="shared" si="3"/>
        <v>06</v>
      </c>
      <c r="B158" t="s">
        <v>212</v>
      </c>
      <c r="C158">
        <v>9.8666666666666689</v>
      </c>
    </row>
    <row r="159" spans="1:3" x14ac:dyDescent="0.15">
      <c r="A159" t="str">
        <f t="shared" si="3"/>
        <v>06</v>
      </c>
      <c r="B159" t="s">
        <v>213</v>
      </c>
      <c r="C159">
        <v>11.345833333333337</v>
      </c>
    </row>
    <row r="160" spans="1:3" x14ac:dyDescent="0.15">
      <c r="A160" t="str">
        <f t="shared" si="3"/>
        <v>06</v>
      </c>
      <c r="B160" t="s">
        <v>214</v>
      </c>
      <c r="C160">
        <v>11.725000000000001</v>
      </c>
    </row>
    <row r="161" spans="1:3" x14ac:dyDescent="0.15">
      <c r="A161" t="str">
        <f t="shared" si="3"/>
        <v>06</v>
      </c>
      <c r="B161" t="s">
        <v>215</v>
      </c>
      <c r="C161">
        <v>12.574999999999998</v>
      </c>
    </row>
    <row r="162" spans="1:3" x14ac:dyDescent="0.15">
      <c r="A162" t="str">
        <f t="shared" si="3"/>
        <v>06</v>
      </c>
      <c r="B162" t="s">
        <v>216</v>
      </c>
      <c r="C162">
        <v>12.383333333333331</v>
      </c>
    </row>
    <row r="163" spans="1:3" x14ac:dyDescent="0.15">
      <c r="A163" t="str">
        <f t="shared" si="3"/>
        <v>06</v>
      </c>
      <c r="B163" t="s">
        <v>217</v>
      </c>
      <c r="C163">
        <v>11.504166666666668</v>
      </c>
    </row>
    <row r="164" spans="1:3" x14ac:dyDescent="0.15">
      <c r="A164" t="str">
        <f t="shared" si="3"/>
        <v>06</v>
      </c>
      <c r="B164" t="s">
        <v>218</v>
      </c>
      <c r="C164">
        <v>10.741666666666667</v>
      </c>
    </row>
    <row r="165" spans="1:3" x14ac:dyDescent="0.15">
      <c r="A165" t="str">
        <f t="shared" si="3"/>
        <v>06</v>
      </c>
      <c r="B165" t="s">
        <v>219</v>
      </c>
      <c r="C165">
        <v>9.4166666666666661</v>
      </c>
    </row>
    <row r="166" spans="1:3" x14ac:dyDescent="0.15">
      <c r="A166" t="str">
        <f t="shared" si="3"/>
        <v>06</v>
      </c>
      <c r="B166" t="s">
        <v>220</v>
      </c>
      <c r="C166">
        <v>13.81666666666667</v>
      </c>
    </row>
    <row r="167" spans="1:3" x14ac:dyDescent="0.15">
      <c r="A167" t="str">
        <f t="shared" si="3"/>
        <v>06</v>
      </c>
      <c r="B167" t="s">
        <v>221</v>
      </c>
      <c r="C167">
        <v>15.679166666666667</v>
      </c>
    </row>
    <row r="168" spans="1:3" x14ac:dyDescent="0.15">
      <c r="A168" t="str">
        <f t="shared" si="3"/>
        <v>06</v>
      </c>
      <c r="B168" t="s">
        <v>222</v>
      </c>
      <c r="C168">
        <v>15.174999999999997</v>
      </c>
    </row>
    <row r="169" spans="1:3" x14ac:dyDescent="0.15">
      <c r="A169" t="str">
        <f t="shared" si="3"/>
        <v>06</v>
      </c>
      <c r="B169" t="s">
        <v>223</v>
      </c>
      <c r="C169">
        <v>15.108333333333334</v>
      </c>
    </row>
    <row r="170" spans="1:3" x14ac:dyDescent="0.15">
      <c r="A170" t="str">
        <f t="shared" si="3"/>
        <v>06</v>
      </c>
      <c r="B170" t="s">
        <v>224</v>
      </c>
      <c r="C170">
        <v>15.170833333333334</v>
      </c>
    </row>
    <row r="171" spans="1:3" x14ac:dyDescent="0.15">
      <c r="A171" t="str">
        <f t="shared" si="3"/>
        <v>06</v>
      </c>
      <c r="B171" t="s">
        <v>225</v>
      </c>
      <c r="C171">
        <v>15.649999999999999</v>
      </c>
    </row>
    <row r="172" spans="1:3" x14ac:dyDescent="0.15">
      <c r="A172" t="str">
        <f t="shared" si="3"/>
        <v>06</v>
      </c>
      <c r="B172" t="s">
        <v>226</v>
      </c>
      <c r="C172">
        <v>17.283333333333335</v>
      </c>
    </row>
    <row r="173" spans="1:3" x14ac:dyDescent="0.15">
      <c r="A173" t="str">
        <f t="shared" si="3"/>
        <v>06</v>
      </c>
      <c r="B173" t="s">
        <v>227</v>
      </c>
      <c r="C173">
        <v>19.333333333333332</v>
      </c>
    </row>
    <row r="174" spans="1:3" x14ac:dyDescent="0.15">
      <c r="A174" t="str">
        <f t="shared" si="3"/>
        <v>06</v>
      </c>
      <c r="B174" t="s">
        <v>228</v>
      </c>
      <c r="C174">
        <v>15.583333333333334</v>
      </c>
    </row>
    <row r="175" spans="1:3" x14ac:dyDescent="0.15">
      <c r="A175" t="str">
        <f t="shared" si="3"/>
        <v>06</v>
      </c>
      <c r="B175" t="s">
        <v>229</v>
      </c>
      <c r="C175">
        <v>18.358333333333338</v>
      </c>
    </row>
    <row r="176" spans="1:3" x14ac:dyDescent="0.15">
      <c r="A176" t="str">
        <f t="shared" si="3"/>
        <v>06</v>
      </c>
      <c r="B176" t="s">
        <v>230</v>
      </c>
      <c r="C176">
        <v>19.920833333333338</v>
      </c>
    </row>
    <row r="177" spans="1:3" x14ac:dyDescent="0.15">
      <c r="A177" t="str">
        <f t="shared" si="3"/>
        <v>06</v>
      </c>
      <c r="B177" t="s">
        <v>231</v>
      </c>
      <c r="C177">
        <v>15.445833333333333</v>
      </c>
    </row>
    <row r="178" spans="1:3" x14ac:dyDescent="0.15">
      <c r="A178" t="str">
        <f t="shared" si="3"/>
        <v>06</v>
      </c>
      <c r="B178" t="s">
        <v>232</v>
      </c>
      <c r="C178">
        <v>15.616666666666665</v>
      </c>
    </row>
    <row r="179" spans="1:3" x14ac:dyDescent="0.15">
      <c r="A179" t="str">
        <f t="shared" si="3"/>
        <v>06</v>
      </c>
      <c r="B179" t="s">
        <v>233</v>
      </c>
      <c r="C179">
        <v>15.316666666666665</v>
      </c>
    </row>
    <row r="180" spans="1:3" x14ac:dyDescent="0.15">
      <c r="A180" t="str">
        <f t="shared" si="3"/>
        <v>06</v>
      </c>
      <c r="B180" t="s">
        <v>234</v>
      </c>
      <c r="C180">
        <v>15.287499999999996</v>
      </c>
    </row>
    <row r="181" spans="1:3" x14ac:dyDescent="0.15">
      <c r="A181" t="str">
        <f t="shared" si="3"/>
        <v>06</v>
      </c>
      <c r="B181" t="s">
        <v>235</v>
      </c>
      <c r="C181">
        <v>15.72083333333333</v>
      </c>
    </row>
    <row r="182" spans="1:3" x14ac:dyDescent="0.15">
      <c r="A182" t="str">
        <f t="shared" si="3"/>
        <v>06</v>
      </c>
      <c r="B182" t="s">
        <v>236</v>
      </c>
      <c r="C182">
        <v>17.420833333333331</v>
      </c>
    </row>
    <row r="183" spans="1:3" x14ac:dyDescent="0.15">
      <c r="A183" t="str">
        <f t="shared" si="3"/>
        <v>07</v>
      </c>
      <c r="B183" t="s">
        <v>237</v>
      </c>
      <c r="C183">
        <v>21.029166666666672</v>
      </c>
    </row>
    <row r="184" spans="1:3" x14ac:dyDescent="0.15">
      <c r="A184" t="str">
        <f t="shared" si="3"/>
        <v>07</v>
      </c>
      <c r="B184" t="s">
        <v>238</v>
      </c>
      <c r="C184">
        <v>20.3</v>
      </c>
    </row>
    <row r="185" spans="1:3" x14ac:dyDescent="0.15">
      <c r="A185" t="str">
        <f t="shared" si="3"/>
        <v>07</v>
      </c>
      <c r="B185" t="s">
        <v>239</v>
      </c>
      <c r="C185">
        <v>21.412499999999998</v>
      </c>
    </row>
    <row r="186" spans="1:3" x14ac:dyDescent="0.15">
      <c r="A186" t="str">
        <f t="shared" si="3"/>
        <v>07</v>
      </c>
      <c r="B186" t="s">
        <v>240</v>
      </c>
      <c r="C186">
        <v>21.745833333333326</v>
      </c>
    </row>
    <row r="187" spans="1:3" x14ac:dyDescent="0.15">
      <c r="A187" t="str">
        <f t="shared" si="3"/>
        <v>07</v>
      </c>
      <c r="B187" t="s">
        <v>241</v>
      </c>
      <c r="C187">
        <v>19.112500000000001</v>
      </c>
    </row>
    <row r="188" spans="1:3" x14ac:dyDescent="0.15">
      <c r="A188" t="str">
        <f t="shared" si="3"/>
        <v>07</v>
      </c>
      <c r="B188" t="s">
        <v>242</v>
      </c>
      <c r="C188">
        <v>17.641666666666669</v>
      </c>
    </row>
    <row r="189" spans="1:3" x14ac:dyDescent="0.15">
      <c r="A189" t="str">
        <f t="shared" si="3"/>
        <v>07</v>
      </c>
      <c r="B189" t="s">
        <v>243</v>
      </c>
      <c r="C189">
        <v>17.008333333333333</v>
      </c>
    </row>
    <row r="190" spans="1:3" x14ac:dyDescent="0.15">
      <c r="A190" t="str">
        <f t="shared" si="3"/>
        <v>07</v>
      </c>
      <c r="B190" t="s">
        <v>244</v>
      </c>
      <c r="C190">
        <v>16.162499999999998</v>
      </c>
    </row>
    <row r="191" spans="1:3" x14ac:dyDescent="0.15">
      <c r="A191" t="str">
        <f t="shared" si="3"/>
        <v>07</v>
      </c>
      <c r="B191" t="s">
        <v>245</v>
      </c>
      <c r="C191">
        <v>15.5375</v>
      </c>
    </row>
    <row r="192" spans="1:3" x14ac:dyDescent="0.15">
      <c r="A192" t="str">
        <f t="shared" si="3"/>
        <v>07</v>
      </c>
      <c r="B192" t="s">
        <v>246</v>
      </c>
      <c r="C192">
        <v>14.295833333333336</v>
      </c>
    </row>
    <row r="193" spans="1:3" x14ac:dyDescent="0.15">
      <c r="A193" t="str">
        <f t="shared" si="3"/>
        <v>07</v>
      </c>
      <c r="B193" t="s">
        <v>247</v>
      </c>
      <c r="C193">
        <v>15.262499999999998</v>
      </c>
    </row>
    <row r="194" spans="1:3" x14ac:dyDescent="0.15">
      <c r="A194" t="str">
        <f t="shared" si="3"/>
        <v>07</v>
      </c>
      <c r="B194" t="s">
        <v>248</v>
      </c>
      <c r="C194">
        <v>16.033333333333331</v>
      </c>
    </row>
    <row r="195" spans="1:3" x14ac:dyDescent="0.15">
      <c r="A195" t="str">
        <f t="shared" ref="A195:A258" si="4">RIGHT(B195,2)</f>
        <v>07</v>
      </c>
      <c r="B195" t="s">
        <v>249</v>
      </c>
      <c r="C195">
        <v>17.854166666666668</v>
      </c>
    </row>
    <row r="196" spans="1:3" x14ac:dyDescent="0.15">
      <c r="A196" t="str">
        <f t="shared" si="4"/>
        <v>07</v>
      </c>
      <c r="B196" t="s">
        <v>250</v>
      </c>
      <c r="C196">
        <v>19.124999999999996</v>
      </c>
    </row>
    <row r="197" spans="1:3" x14ac:dyDescent="0.15">
      <c r="A197" t="str">
        <f t="shared" si="4"/>
        <v>07</v>
      </c>
      <c r="B197" t="s">
        <v>251</v>
      </c>
      <c r="C197">
        <v>20.05</v>
      </c>
    </row>
    <row r="198" spans="1:3" x14ac:dyDescent="0.15">
      <c r="A198" t="str">
        <f t="shared" si="4"/>
        <v>07</v>
      </c>
      <c r="B198" t="s">
        <v>252</v>
      </c>
      <c r="C198">
        <v>18.920833333333331</v>
      </c>
    </row>
    <row r="199" spans="1:3" x14ac:dyDescent="0.15">
      <c r="A199" t="str">
        <f t="shared" si="4"/>
        <v>07</v>
      </c>
      <c r="B199" t="s">
        <v>253</v>
      </c>
      <c r="C199">
        <v>19.220833333333331</v>
      </c>
    </row>
    <row r="200" spans="1:3" x14ac:dyDescent="0.15">
      <c r="A200" t="str">
        <f t="shared" si="4"/>
        <v>07</v>
      </c>
      <c r="B200" t="s">
        <v>254</v>
      </c>
      <c r="C200">
        <v>17.733333333333338</v>
      </c>
    </row>
    <row r="201" spans="1:3" x14ac:dyDescent="0.15">
      <c r="A201" t="str">
        <f t="shared" si="4"/>
        <v>07</v>
      </c>
      <c r="B201" t="s">
        <v>255</v>
      </c>
      <c r="C201">
        <v>16.641666666666666</v>
      </c>
    </row>
    <row r="202" spans="1:3" x14ac:dyDescent="0.15">
      <c r="A202" t="str">
        <f t="shared" si="4"/>
        <v>07</v>
      </c>
      <c r="B202" t="s">
        <v>256</v>
      </c>
      <c r="C202">
        <v>15.429166666666665</v>
      </c>
    </row>
    <row r="203" spans="1:3" x14ac:dyDescent="0.15">
      <c r="A203" t="str">
        <f t="shared" si="4"/>
        <v>07</v>
      </c>
      <c r="B203" t="s">
        <v>257</v>
      </c>
      <c r="C203">
        <v>17.149999999999999</v>
      </c>
    </row>
    <row r="204" spans="1:3" x14ac:dyDescent="0.15">
      <c r="A204" t="str">
        <f t="shared" si="4"/>
        <v>07</v>
      </c>
      <c r="B204" t="s">
        <v>258</v>
      </c>
      <c r="C204">
        <v>17.666666666666664</v>
      </c>
    </row>
    <row r="205" spans="1:3" x14ac:dyDescent="0.15">
      <c r="A205" t="str">
        <f t="shared" si="4"/>
        <v>07</v>
      </c>
      <c r="B205" t="s">
        <v>259</v>
      </c>
      <c r="C205">
        <v>18.083333333333332</v>
      </c>
    </row>
    <row r="206" spans="1:3" x14ac:dyDescent="0.15">
      <c r="A206" t="str">
        <f t="shared" si="4"/>
        <v>07</v>
      </c>
      <c r="B206" t="s">
        <v>260</v>
      </c>
      <c r="C206">
        <v>16.062499999999996</v>
      </c>
    </row>
    <row r="207" spans="1:3" x14ac:dyDescent="0.15">
      <c r="A207" t="str">
        <f t="shared" si="4"/>
        <v>07</v>
      </c>
      <c r="B207" t="s">
        <v>261</v>
      </c>
      <c r="C207">
        <v>16.433333333333334</v>
      </c>
    </row>
    <row r="208" spans="1:3" x14ac:dyDescent="0.15">
      <c r="A208" t="str">
        <f t="shared" si="4"/>
        <v>07</v>
      </c>
      <c r="B208" t="s">
        <v>262</v>
      </c>
      <c r="C208">
        <v>16.587500000000002</v>
      </c>
    </row>
    <row r="209" spans="1:3" x14ac:dyDescent="0.15">
      <c r="A209" t="str">
        <f t="shared" si="4"/>
        <v>07</v>
      </c>
      <c r="B209" t="s">
        <v>263</v>
      </c>
      <c r="C209">
        <v>19.087500000000002</v>
      </c>
    </row>
    <row r="210" spans="1:3" x14ac:dyDescent="0.15">
      <c r="A210" t="str">
        <f t="shared" si="4"/>
        <v>07</v>
      </c>
      <c r="B210" t="s">
        <v>264</v>
      </c>
      <c r="C210">
        <v>17.745833333333334</v>
      </c>
    </row>
    <row r="211" spans="1:3" x14ac:dyDescent="0.15">
      <c r="A211" t="str">
        <f t="shared" si="4"/>
        <v>07</v>
      </c>
      <c r="B211" t="s">
        <v>265</v>
      </c>
      <c r="C211">
        <v>17.879166666666666</v>
      </c>
    </row>
    <row r="212" spans="1:3" x14ac:dyDescent="0.15">
      <c r="A212" t="str">
        <f t="shared" si="4"/>
        <v>07</v>
      </c>
      <c r="B212" t="s">
        <v>266</v>
      </c>
      <c r="C212">
        <v>17.608333333333331</v>
      </c>
    </row>
    <row r="213" spans="1:3" x14ac:dyDescent="0.15">
      <c r="A213" t="str">
        <f t="shared" si="4"/>
        <v>07</v>
      </c>
      <c r="B213" t="s">
        <v>267</v>
      </c>
      <c r="C213">
        <v>16.441666666666659</v>
      </c>
    </row>
    <row r="214" spans="1:3" x14ac:dyDescent="0.15">
      <c r="A214" t="str">
        <f t="shared" si="4"/>
        <v>08</v>
      </c>
      <c r="B214" t="s">
        <v>268</v>
      </c>
      <c r="C214">
        <v>16.487500000000001</v>
      </c>
    </row>
    <row r="215" spans="1:3" x14ac:dyDescent="0.15">
      <c r="A215" t="str">
        <f t="shared" si="4"/>
        <v>08</v>
      </c>
      <c r="B215" t="s">
        <v>269</v>
      </c>
      <c r="C215">
        <v>20.345833333333328</v>
      </c>
    </row>
    <row r="216" spans="1:3" x14ac:dyDescent="0.15">
      <c r="A216" t="str">
        <f t="shared" si="4"/>
        <v>08</v>
      </c>
      <c r="B216" t="s">
        <v>270</v>
      </c>
      <c r="C216">
        <v>17.216666666666665</v>
      </c>
    </row>
    <row r="217" spans="1:3" x14ac:dyDescent="0.15">
      <c r="A217" t="str">
        <f t="shared" si="4"/>
        <v>08</v>
      </c>
      <c r="B217" t="s">
        <v>271</v>
      </c>
      <c r="C217">
        <v>17.158333333333335</v>
      </c>
    </row>
    <row r="218" spans="1:3" x14ac:dyDescent="0.15">
      <c r="A218" t="str">
        <f t="shared" si="4"/>
        <v>08</v>
      </c>
      <c r="B218" t="s">
        <v>272</v>
      </c>
      <c r="C218">
        <v>18.341666666666665</v>
      </c>
    </row>
    <row r="219" spans="1:3" x14ac:dyDescent="0.15">
      <c r="A219" t="str">
        <f t="shared" si="4"/>
        <v>08</v>
      </c>
      <c r="B219" t="s">
        <v>273</v>
      </c>
      <c r="C219">
        <v>19.537499999999998</v>
      </c>
    </row>
    <row r="220" spans="1:3" x14ac:dyDescent="0.15">
      <c r="A220" t="str">
        <f t="shared" si="4"/>
        <v>08</v>
      </c>
      <c r="B220" t="s">
        <v>274</v>
      </c>
      <c r="C220">
        <v>20.029166666666669</v>
      </c>
    </row>
    <row r="221" spans="1:3" x14ac:dyDescent="0.15">
      <c r="A221" t="str">
        <f t="shared" si="4"/>
        <v>08</v>
      </c>
      <c r="B221" t="s">
        <v>275</v>
      </c>
      <c r="C221">
        <v>21.366666666666664</v>
      </c>
    </row>
    <row r="222" spans="1:3" x14ac:dyDescent="0.15">
      <c r="A222" t="str">
        <f t="shared" si="4"/>
        <v>08</v>
      </c>
      <c r="B222" t="s">
        <v>276</v>
      </c>
      <c r="C222">
        <v>21.920833333333334</v>
      </c>
    </row>
    <row r="223" spans="1:3" x14ac:dyDescent="0.15">
      <c r="A223" t="str">
        <f t="shared" si="4"/>
        <v>08</v>
      </c>
      <c r="B223" t="s">
        <v>277</v>
      </c>
      <c r="C223">
        <v>20.116666666666664</v>
      </c>
    </row>
    <row r="224" spans="1:3" x14ac:dyDescent="0.15">
      <c r="A224" t="str">
        <f t="shared" si="4"/>
        <v>08</v>
      </c>
      <c r="B224" t="s">
        <v>278</v>
      </c>
      <c r="C224">
        <v>17.883333333333336</v>
      </c>
    </row>
    <row r="225" spans="1:3" x14ac:dyDescent="0.15">
      <c r="A225" t="str">
        <f t="shared" si="4"/>
        <v>08</v>
      </c>
      <c r="B225" t="s">
        <v>279</v>
      </c>
      <c r="C225">
        <v>16.849999999999998</v>
      </c>
    </row>
    <row r="226" spans="1:3" x14ac:dyDescent="0.15">
      <c r="A226" t="str">
        <f t="shared" si="4"/>
        <v>08</v>
      </c>
      <c r="B226" t="s">
        <v>280</v>
      </c>
      <c r="C226">
        <v>16.829166666666669</v>
      </c>
    </row>
    <row r="227" spans="1:3" x14ac:dyDescent="0.15">
      <c r="A227" t="str">
        <f t="shared" si="4"/>
        <v>08</v>
      </c>
      <c r="B227" t="s">
        <v>281</v>
      </c>
      <c r="C227">
        <v>16.158333333333335</v>
      </c>
    </row>
    <row r="228" spans="1:3" x14ac:dyDescent="0.15">
      <c r="A228" t="str">
        <f t="shared" si="4"/>
        <v>08</v>
      </c>
      <c r="B228" t="s">
        <v>282</v>
      </c>
      <c r="C228">
        <v>16.695833333333336</v>
      </c>
    </row>
    <row r="229" spans="1:3" x14ac:dyDescent="0.15">
      <c r="A229" t="str">
        <f t="shared" si="4"/>
        <v>08</v>
      </c>
      <c r="B229" t="s">
        <v>283</v>
      </c>
      <c r="C229">
        <v>18.833333333333332</v>
      </c>
    </row>
    <row r="230" spans="1:3" x14ac:dyDescent="0.15">
      <c r="A230" t="str">
        <f t="shared" si="4"/>
        <v>08</v>
      </c>
      <c r="B230" t="s">
        <v>284</v>
      </c>
      <c r="C230">
        <v>17.108333333333331</v>
      </c>
    </row>
    <row r="231" spans="1:3" x14ac:dyDescent="0.15">
      <c r="A231" t="str">
        <f t="shared" si="4"/>
        <v>08</v>
      </c>
      <c r="B231" t="s">
        <v>285</v>
      </c>
      <c r="C231">
        <v>15.591666666666663</v>
      </c>
    </row>
    <row r="232" spans="1:3" x14ac:dyDescent="0.15">
      <c r="A232" t="str">
        <f t="shared" si="4"/>
        <v>08</v>
      </c>
      <c r="B232" t="s">
        <v>286</v>
      </c>
      <c r="C232">
        <v>16.620833333333334</v>
      </c>
    </row>
    <row r="233" spans="1:3" x14ac:dyDescent="0.15">
      <c r="A233" t="str">
        <f t="shared" si="4"/>
        <v>08</v>
      </c>
      <c r="B233" t="s">
        <v>287</v>
      </c>
      <c r="C233">
        <v>20.845833333333335</v>
      </c>
    </row>
    <row r="234" spans="1:3" x14ac:dyDescent="0.15">
      <c r="A234" t="str">
        <f t="shared" si="4"/>
        <v>08</v>
      </c>
      <c r="B234" t="s">
        <v>288</v>
      </c>
      <c r="C234">
        <v>18.933333333333334</v>
      </c>
    </row>
    <row r="235" spans="1:3" x14ac:dyDescent="0.15">
      <c r="A235" t="str">
        <f t="shared" si="4"/>
        <v>08</v>
      </c>
      <c r="B235" t="s">
        <v>289</v>
      </c>
      <c r="C235">
        <v>16.30833333333333</v>
      </c>
    </row>
    <row r="236" spans="1:3" x14ac:dyDescent="0.15">
      <c r="A236" t="str">
        <f t="shared" si="4"/>
        <v>08</v>
      </c>
      <c r="B236" t="s">
        <v>290</v>
      </c>
      <c r="C236">
        <v>15.762499999999998</v>
      </c>
    </row>
    <row r="237" spans="1:3" x14ac:dyDescent="0.15">
      <c r="A237" t="str">
        <f t="shared" si="4"/>
        <v>08</v>
      </c>
      <c r="B237" t="s">
        <v>291</v>
      </c>
      <c r="C237">
        <v>18.666666666666668</v>
      </c>
    </row>
    <row r="238" spans="1:3" x14ac:dyDescent="0.15">
      <c r="A238" t="str">
        <f t="shared" si="4"/>
        <v>08</v>
      </c>
      <c r="B238" t="s">
        <v>292</v>
      </c>
      <c r="C238">
        <v>19.358333333333331</v>
      </c>
    </row>
    <row r="239" spans="1:3" x14ac:dyDescent="0.15">
      <c r="A239" t="str">
        <f t="shared" si="4"/>
        <v>08</v>
      </c>
      <c r="B239" t="s">
        <v>293</v>
      </c>
      <c r="C239">
        <v>16.8125</v>
      </c>
    </row>
    <row r="240" spans="1:3" x14ac:dyDescent="0.15">
      <c r="A240" t="str">
        <f t="shared" si="4"/>
        <v>08</v>
      </c>
      <c r="B240" t="s">
        <v>294</v>
      </c>
      <c r="C240">
        <v>20.274999999999999</v>
      </c>
    </row>
    <row r="241" spans="1:3" x14ac:dyDescent="0.15">
      <c r="A241" t="str">
        <f t="shared" si="4"/>
        <v>08</v>
      </c>
      <c r="B241" t="s">
        <v>295</v>
      </c>
      <c r="C241">
        <v>17.729166666666668</v>
      </c>
    </row>
    <row r="242" spans="1:3" x14ac:dyDescent="0.15">
      <c r="A242" t="str">
        <f t="shared" si="4"/>
        <v>08</v>
      </c>
      <c r="B242" t="s">
        <v>296</v>
      </c>
      <c r="C242">
        <v>14.691666666666668</v>
      </c>
    </row>
    <row r="243" spans="1:3" x14ac:dyDescent="0.15">
      <c r="A243" t="str">
        <f t="shared" si="4"/>
        <v>08</v>
      </c>
      <c r="B243" t="s">
        <v>297</v>
      </c>
      <c r="C243">
        <v>14.254166666666663</v>
      </c>
    </row>
    <row r="244" spans="1:3" x14ac:dyDescent="0.15">
      <c r="A244" t="str">
        <f t="shared" si="4"/>
        <v>08</v>
      </c>
      <c r="B244" t="s">
        <v>298</v>
      </c>
      <c r="C244">
        <v>15.570833333333333</v>
      </c>
    </row>
    <row r="245" spans="1:3" x14ac:dyDescent="0.15">
      <c r="A245" t="str">
        <f t="shared" si="4"/>
        <v>09</v>
      </c>
      <c r="B245" t="s">
        <v>299</v>
      </c>
      <c r="C245">
        <v>20.462500000000002</v>
      </c>
    </row>
    <row r="246" spans="1:3" x14ac:dyDescent="0.15">
      <c r="A246" t="str">
        <f t="shared" si="4"/>
        <v>09</v>
      </c>
      <c r="B246" t="s">
        <v>300</v>
      </c>
      <c r="C246">
        <v>15.866666666666667</v>
      </c>
    </row>
    <row r="247" spans="1:3" x14ac:dyDescent="0.15">
      <c r="A247" t="str">
        <f t="shared" si="4"/>
        <v>09</v>
      </c>
      <c r="B247" t="s">
        <v>301</v>
      </c>
      <c r="C247">
        <v>15.545833333333334</v>
      </c>
    </row>
    <row r="248" spans="1:3" x14ac:dyDescent="0.15">
      <c r="A248" t="str">
        <f t="shared" si="4"/>
        <v>09</v>
      </c>
      <c r="B248" t="s">
        <v>302</v>
      </c>
      <c r="C248">
        <v>14.875000000000005</v>
      </c>
    </row>
    <row r="249" spans="1:3" x14ac:dyDescent="0.15">
      <c r="A249" t="str">
        <f t="shared" si="4"/>
        <v>09</v>
      </c>
      <c r="B249" t="s">
        <v>303</v>
      </c>
      <c r="C249">
        <v>14.200000000000003</v>
      </c>
    </row>
    <row r="250" spans="1:3" x14ac:dyDescent="0.15">
      <c r="A250" t="str">
        <f t="shared" si="4"/>
        <v>09</v>
      </c>
      <c r="B250" t="s">
        <v>304</v>
      </c>
      <c r="C250">
        <v>15.02083333333333</v>
      </c>
    </row>
    <row r="251" spans="1:3" x14ac:dyDescent="0.15">
      <c r="A251" t="str">
        <f t="shared" si="4"/>
        <v>09</v>
      </c>
      <c r="B251" t="s">
        <v>305</v>
      </c>
      <c r="C251">
        <v>15.8125</v>
      </c>
    </row>
    <row r="252" spans="1:3" x14ac:dyDescent="0.15">
      <c r="A252" t="str">
        <f t="shared" si="4"/>
        <v>09</v>
      </c>
      <c r="B252" t="s">
        <v>306</v>
      </c>
      <c r="C252">
        <v>18.583333333333339</v>
      </c>
    </row>
    <row r="253" spans="1:3" x14ac:dyDescent="0.15">
      <c r="A253" t="str">
        <f t="shared" si="4"/>
        <v>09</v>
      </c>
      <c r="B253" t="s">
        <v>307</v>
      </c>
      <c r="C253">
        <v>17.254166666666666</v>
      </c>
    </row>
    <row r="254" spans="1:3" x14ac:dyDescent="0.15">
      <c r="A254" t="str">
        <f t="shared" si="4"/>
        <v>09</v>
      </c>
      <c r="B254" t="s">
        <v>308</v>
      </c>
      <c r="C254">
        <v>15.083333333333334</v>
      </c>
    </row>
    <row r="255" spans="1:3" x14ac:dyDescent="0.15">
      <c r="A255" t="str">
        <f t="shared" si="4"/>
        <v>09</v>
      </c>
      <c r="B255" t="s">
        <v>309</v>
      </c>
      <c r="C255">
        <v>13.945833333333333</v>
      </c>
    </row>
    <row r="256" spans="1:3" x14ac:dyDescent="0.15">
      <c r="A256" t="str">
        <f t="shared" si="4"/>
        <v>09</v>
      </c>
      <c r="B256" t="s">
        <v>310</v>
      </c>
      <c r="C256">
        <v>13.433333333333332</v>
      </c>
    </row>
    <row r="257" spans="1:3" x14ac:dyDescent="0.15">
      <c r="A257" t="str">
        <f t="shared" si="4"/>
        <v>09</v>
      </c>
      <c r="B257" t="s">
        <v>311</v>
      </c>
      <c r="C257">
        <v>14.929166666666665</v>
      </c>
    </row>
    <row r="258" spans="1:3" x14ac:dyDescent="0.15">
      <c r="A258" t="str">
        <f t="shared" si="4"/>
        <v>09</v>
      </c>
      <c r="B258" t="s">
        <v>312</v>
      </c>
      <c r="C258">
        <v>14.929166666666665</v>
      </c>
    </row>
    <row r="259" spans="1:3" x14ac:dyDescent="0.15">
      <c r="A259" t="str">
        <f t="shared" ref="A259:A322" si="5">RIGHT(B259,2)</f>
        <v>09</v>
      </c>
      <c r="B259" t="s">
        <v>313</v>
      </c>
      <c r="C259">
        <v>13.787500000000003</v>
      </c>
    </row>
    <row r="260" spans="1:3" x14ac:dyDescent="0.15">
      <c r="A260" t="str">
        <f t="shared" si="5"/>
        <v>09</v>
      </c>
      <c r="B260" t="s">
        <v>314</v>
      </c>
      <c r="C260">
        <v>12.362500000000002</v>
      </c>
    </row>
    <row r="261" spans="1:3" x14ac:dyDescent="0.15">
      <c r="A261" t="str">
        <f t="shared" si="5"/>
        <v>09</v>
      </c>
      <c r="B261" t="s">
        <v>315</v>
      </c>
      <c r="C261">
        <v>11.725</v>
      </c>
    </row>
    <row r="262" spans="1:3" x14ac:dyDescent="0.15">
      <c r="A262" t="str">
        <f t="shared" si="5"/>
        <v>09</v>
      </c>
      <c r="B262" t="s">
        <v>316</v>
      </c>
      <c r="C262">
        <v>11.991666666666669</v>
      </c>
    </row>
    <row r="263" spans="1:3" x14ac:dyDescent="0.15">
      <c r="A263" t="str">
        <f t="shared" si="5"/>
        <v>09</v>
      </c>
      <c r="B263" t="s">
        <v>317</v>
      </c>
      <c r="C263">
        <v>14.908333333333331</v>
      </c>
    </row>
    <row r="264" spans="1:3" x14ac:dyDescent="0.15">
      <c r="A264" t="str">
        <f t="shared" si="5"/>
        <v>09</v>
      </c>
      <c r="B264" t="s">
        <v>318</v>
      </c>
      <c r="C264">
        <v>14.858333333333329</v>
      </c>
    </row>
    <row r="265" spans="1:3" x14ac:dyDescent="0.15">
      <c r="A265" t="str">
        <f t="shared" si="5"/>
        <v>09</v>
      </c>
      <c r="B265" t="s">
        <v>319</v>
      </c>
      <c r="C265">
        <v>13.391666666666666</v>
      </c>
    </row>
    <row r="266" spans="1:3" x14ac:dyDescent="0.15">
      <c r="A266" t="str">
        <f t="shared" si="5"/>
        <v>09</v>
      </c>
      <c r="B266" t="s">
        <v>320</v>
      </c>
      <c r="C266">
        <v>15.758333333333331</v>
      </c>
    </row>
    <row r="267" spans="1:3" x14ac:dyDescent="0.15">
      <c r="A267" t="str">
        <f t="shared" si="5"/>
        <v>09</v>
      </c>
      <c r="B267" t="s">
        <v>321</v>
      </c>
      <c r="C267">
        <v>14.58333333333333</v>
      </c>
    </row>
    <row r="268" spans="1:3" x14ac:dyDescent="0.15">
      <c r="A268" t="str">
        <f t="shared" si="5"/>
        <v>09</v>
      </c>
      <c r="B268" t="s">
        <v>322</v>
      </c>
      <c r="C268">
        <v>13.970833333333333</v>
      </c>
    </row>
    <row r="269" spans="1:3" x14ac:dyDescent="0.15">
      <c r="A269" t="str">
        <f t="shared" si="5"/>
        <v>09</v>
      </c>
      <c r="B269" t="s">
        <v>323</v>
      </c>
      <c r="C269">
        <v>14.25</v>
      </c>
    </row>
    <row r="270" spans="1:3" x14ac:dyDescent="0.15">
      <c r="A270" t="str">
        <f t="shared" si="5"/>
        <v>09</v>
      </c>
      <c r="B270" t="s">
        <v>324</v>
      </c>
      <c r="C270">
        <v>14.662500000000001</v>
      </c>
    </row>
    <row r="271" spans="1:3" x14ac:dyDescent="0.15">
      <c r="A271" t="str">
        <f t="shared" si="5"/>
        <v>09</v>
      </c>
      <c r="B271" t="s">
        <v>325</v>
      </c>
      <c r="C271">
        <v>15.116666666666667</v>
      </c>
    </row>
    <row r="272" spans="1:3" x14ac:dyDescent="0.15">
      <c r="A272" t="str">
        <f t="shared" si="5"/>
        <v>09</v>
      </c>
      <c r="B272" t="s">
        <v>326</v>
      </c>
      <c r="C272">
        <v>14.287500000000001</v>
      </c>
    </row>
    <row r="273" spans="1:3" x14ac:dyDescent="0.15">
      <c r="A273" t="str">
        <f t="shared" si="5"/>
        <v>09</v>
      </c>
      <c r="B273" t="s">
        <v>327</v>
      </c>
      <c r="C273">
        <v>10.779166666666667</v>
      </c>
    </row>
    <row r="274" spans="1:3" x14ac:dyDescent="0.15">
      <c r="A274" t="str">
        <f t="shared" si="5"/>
        <v>09</v>
      </c>
      <c r="B274" t="s">
        <v>328</v>
      </c>
      <c r="C274">
        <v>9.6874999999999982</v>
      </c>
    </row>
    <row r="275" spans="1:3" x14ac:dyDescent="0.15">
      <c r="A275" t="str">
        <f t="shared" si="5"/>
        <v>10</v>
      </c>
      <c r="B275" t="s">
        <v>329</v>
      </c>
      <c r="C275">
        <v>9.6</v>
      </c>
    </row>
    <row r="276" spans="1:3" x14ac:dyDescent="0.15">
      <c r="A276" t="str">
        <f t="shared" si="5"/>
        <v>10</v>
      </c>
      <c r="B276" t="s">
        <v>330</v>
      </c>
      <c r="C276">
        <v>10.875</v>
      </c>
    </row>
    <row r="277" spans="1:3" x14ac:dyDescent="0.15">
      <c r="A277" t="str">
        <f t="shared" si="5"/>
        <v>10</v>
      </c>
      <c r="B277" t="s">
        <v>331</v>
      </c>
      <c r="C277">
        <v>10.566666666666665</v>
      </c>
    </row>
    <row r="278" spans="1:3" x14ac:dyDescent="0.15">
      <c r="A278" t="str">
        <f t="shared" si="5"/>
        <v>10</v>
      </c>
      <c r="B278" t="s">
        <v>332</v>
      </c>
      <c r="C278">
        <v>9.7041666666666675</v>
      </c>
    </row>
    <row r="279" spans="1:3" x14ac:dyDescent="0.15">
      <c r="A279" t="str">
        <f t="shared" si="5"/>
        <v>10</v>
      </c>
      <c r="B279" t="s">
        <v>333</v>
      </c>
      <c r="C279">
        <v>9.3166666666666664</v>
      </c>
    </row>
    <row r="280" spans="1:3" x14ac:dyDescent="0.15">
      <c r="A280" t="str">
        <f t="shared" si="5"/>
        <v>10</v>
      </c>
      <c r="B280" t="s">
        <v>334</v>
      </c>
      <c r="C280">
        <v>8.9166666666666679</v>
      </c>
    </row>
    <row r="281" spans="1:3" x14ac:dyDescent="0.15">
      <c r="A281" t="str">
        <f t="shared" si="5"/>
        <v>10</v>
      </c>
      <c r="B281" t="s">
        <v>335</v>
      </c>
      <c r="C281">
        <v>8.9874999999999989</v>
      </c>
    </row>
    <row r="282" spans="1:3" x14ac:dyDescent="0.15">
      <c r="A282" t="str">
        <f t="shared" si="5"/>
        <v>10</v>
      </c>
      <c r="B282" t="s">
        <v>336</v>
      </c>
      <c r="C282">
        <v>12.395833333333334</v>
      </c>
    </row>
    <row r="283" spans="1:3" x14ac:dyDescent="0.15">
      <c r="A283" t="str">
        <f t="shared" si="5"/>
        <v>10</v>
      </c>
      <c r="B283" t="s">
        <v>337</v>
      </c>
      <c r="C283">
        <v>12.075000000000003</v>
      </c>
    </row>
    <row r="284" spans="1:3" x14ac:dyDescent="0.15">
      <c r="A284" t="str">
        <f t="shared" si="5"/>
        <v>10</v>
      </c>
      <c r="B284" t="s">
        <v>338</v>
      </c>
      <c r="C284">
        <v>12.245833333333335</v>
      </c>
    </row>
    <row r="285" spans="1:3" x14ac:dyDescent="0.15">
      <c r="A285" t="str">
        <f t="shared" si="5"/>
        <v>10</v>
      </c>
      <c r="B285" t="s">
        <v>339</v>
      </c>
      <c r="C285">
        <v>13.362500000000004</v>
      </c>
    </row>
    <row r="286" spans="1:3" x14ac:dyDescent="0.15">
      <c r="A286" t="str">
        <f t="shared" si="5"/>
        <v>10</v>
      </c>
      <c r="B286" t="s">
        <v>340</v>
      </c>
      <c r="C286">
        <v>12.495833333333335</v>
      </c>
    </row>
    <row r="287" spans="1:3" x14ac:dyDescent="0.15">
      <c r="A287" t="str">
        <f t="shared" si="5"/>
        <v>10</v>
      </c>
      <c r="B287" t="s">
        <v>341</v>
      </c>
      <c r="C287">
        <v>13.574999999999996</v>
      </c>
    </row>
    <row r="288" spans="1:3" x14ac:dyDescent="0.15">
      <c r="A288" t="str">
        <f t="shared" si="5"/>
        <v>10</v>
      </c>
      <c r="B288" t="s">
        <v>342</v>
      </c>
      <c r="C288">
        <v>11.833333333333334</v>
      </c>
    </row>
    <row r="289" spans="1:3" x14ac:dyDescent="0.15">
      <c r="A289" t="str">
        <f t="shared" si="5"/>
        <v>10</v>
      </c>
      <c r="B289" t="s">
        <v>343</v>
      </c>
      <c r="C289">
        <v>10.908333333333333</v>
      </c>
    </row>
    <row r="290" spans="1:3" x14ac:dyDescent="0.15">
      <c r="A290" t="str">
        <f t="shared" si="5"/>
        <v>10</v>
      </c>
      <c r="B290" t="s">
        <v>344</v>
      </c>
      <c r="C290">
        <v>9.6833333333333353</v>
      </c>
    </row>
    <row r="291" spans="1:3" x14ac:dyDescent="0.15">
      <c r="A291" t="str">
        <f t="shared" si="5"/>
        <v>10</v>
      </c>
      <c r="B291" t="s">
        <v>345</v>
      </c>
      <c r="C291">
        <v>9.0083333333333346</v>
      </c>
    </row>
    <row r="292" spans="1:3" x14ac:dyDescent="0.15">
      <c r="A292" t="str">
        <f t="shared" si="5"/>
        <v>10</v>
      </c>
      <c r="B292" t="s">
        <v>346</v>
      </c>
      <c r="C292">
        <v>9.4416666666666647</v>
      </c>
    </row>
    <row r="293" spans="1:3" x14ac:dyDescent="0.15">
      <c r="A293" t="str">
        <f t="shared" si="5"/>
        <v>10</v>
      </c>
      <c r="B293" t="s">
        <v>347</v>
      </c>
      <c r="C293">
        <v>10.954166666666667</v>
      </c>
    </row>
    <row r="294" spans="1:3" x14ac:dyDescent="0.15">
      <c r="A294" t="str">
        <f t="shared" si="5"/>
        <v>10</v>
      </c>
      <c r="B294" t="s">
        <v>348</v>
      </c>
      <c r="C294">
        <v>12.125</v>
      </c>
    </row>
    <row r="295" spans="1:3" x14ac:dyDescent="0.15">
      <c r="A295" t="str">
        <f t="shared" si="5"/>
        <v>10</v>
      </c>
      <c r="B295" t="s">
        <v>349</v>
      </c>
      <c r="C295">
        <v>11.191666666666665</v>
      </c>
    </row>
    <row r="296" spans="1:3" x14ac:dyDescent="0.15">
      <c r="A296" t="str">
        <f t="shared" si="5"/>
        <v>10</v>
      </c>
      <c r="B296" t="s">
        <v>350</v>
      </c>
      <c r="C296">
        <v>8.1666666666666661</v>
      </c>
    </row>
    <row r="297" spans="1:3" x14ac:dyDescent="0.15">
      <c r="A297" t="str">
        <f t="shared" si="5"/>
        <v>10</v>
      </c>
      <c r="B297" t="s">
        <v>351</v>
      </c>
      <c r="C297">
        <v>8.9041666666666668</v>
      </c>
    </row>
    <row r="298" spans="1:3" x14ac:dyDescent="0.15">
      <c r="A298" t="str">
        <f t="shared" si="5"/>
        <v>10</v>
      </c>
      <c r="B298" t="s">
        <v>352</v>
      </c>
      <c r="C298">
        <v>9.5</v>
      </c>
    </row>
    <row r="299" spans="1:3" x14ac:dyDescent="0.15">
      <c r="A299" t="str">
        <f t="shared" si="5"/>
        <v>10</v>
      </c>
      <c r="B299" t="s">
        <v>353</v>
      </c>
      <c r="C299">
        <v>9.1583333333333314</v>
      </c>
    </row>
    <row r="300" spans="1:3" x14ac:dyDescent="0.15">
      <c r="A300" t="str">
        <f t="shared" si="5"/>
        <v>10</v>
      </c>
      <c r="B300" t="s">
        <v>354</v>
      </c>
      <c r="C300">
        <v>10.754166666666668</v>
      </c>
    </row>
    <row r="301" spans="1:3" x14ac:dyDescent="0.15">
      <c r="A301" t="str">
        <f t="shared" si="5"/>
        <v>10</v>
      </c>
      <c r="B301" t="s">
        <v>355</v>
      </c>
      <c r="C301">
        <v>7.9125000000000005</v>
      </c>
    </row>
    <row r="302" spans="1:3" x14ac:dyDescent="0.15">
      <c r="A302" t="str">
        <f t="shared" si="5"/>
        <v>10</v>
      </c>
      <c r="B302" t="s">
        <v>356</v>
      </c>
      <c r="C302">
        <v>6.6166666666666671</v>
      </c>
    </row>
    <row r="303" spans="1:3" x14ac:dyDescent="0.15">
      <c r="A303" t="str">
        <f t="shared" si="5"/>
        <v>10</v>
      </c>
      <c r="B303" t="s">
        <v>357</v>
      </c>
      <c r="C303">
        <v>4.2458333333333327</v>
      </c>
    </row>
    <row r="304" spans="1:3" x14ac:dyDescent="0.15">
      <c r="A304" t="str">
        <f t="shared" si="5"/>
        <v>10</v>
      </c>
      <c r="B304" t="s">
        <v>358</v>
      </c>
      <c r="C304">
        <v>3.8250000000000006</v>
      </c>
    </row>
    <row r="305" spans="1:3" x14ac:dyDescent="0.15">
      <c r="A305" t="str">
        <f t="shared" si="5"/>
        <v>10</v>
      </c>
      <c r="B305" t="s">
        <v>359</v>
      </c>
      <c r="C305">
        <v>4.8499999999999996</v>
      </c>
    </row>
    <row r="306" spans="1:3" x14ac:dyDescent="0.15">
      <c r="A306" t="str">
        <f t="shared" si="5"/>
        <v>11</v>
      </c>
      <c r="B306" t="s">
        <v>360</v>
      </c>
      <c r="C306">
        <v>8.5166666666666675</v>
      </c>
    </row>
    <row r="307" spans="1:3" x14ac:dyDescent="0.15">
      <c r="A307" t="str">
        <f t="shared" si="5"/>
        <v>11</v>
      </c>
      <c r="B307" t="s">
        <v>361</v>
      </c>
      <c r="C307">
        <v>8.4041666666666668</v>
      </c>
    </row>
    <row r="308" spans="1:3" x14ac:dyDescent="0.15">
      <c r="A308" t="str">
        <f t="shared" si="5"/>
        <v>11</v>
      </c>
      <c r="B308" t="s">
        <v>362</v>
      </c>
      <c r="C308">
        <v>10.358333333333333</v>
      </c>
    </row>
    <row r="309" spans="1:3" x14ac:dyDescent="0.15">
      <c r="A309" t="str">
        <f t="shared" si="5"/>
        <v>11</v>
      </c>
      <c r="B309" t="s">
        <v>363</v>
      </c>
      <c r="C309">
        <v>8.9750000000000032</v>
      </c>
    </row>
    <row r="310" spans="1:3" x14ac:dyDescent="0.15">
      <c r="A310" t="str">
        <f t="shared" si="5"/>
        <v>11</v>
      </c>
      <c r="B310" t="s">
        <v>364</v>
      </c>
      <c r="C310">
        <v>9.6291666666666647</v>
      </c>
    </row>
    <row r="311" spans="1:3" x14ac:dyDescent="0.15">
      <c r="A311" t="str">
        <f t="shared" si="5"/>
        <v>11</v>
      </c>
      <c r="B311" t="s">
        <v>365</v>
      </c>
      <c r="C311">
        <v>6.7</v>
      </c>
    </row>
    <row r="312" spans="1:3" x14ac:dyDescent="0.15">
      <c r="A312" t="str">
        <f t="shared" si="5"/>
        <v>11</v>
      </c>
      <c r="B312" t="s">
        <v>366</v>
      </c>
      <c r="C312">
        <v>2.2958333333333338</v>
      </c>
    </row>
    <row r="313" spans="1:3" x14ac:dyDescent="0.15">
      <c r="A313" t="str">
        <f t="shared" si="5"/>
        <v>11</v>
      </c>
      <c r="B313" t="s">
        <v>367</v>
      </c>
      <c r="C313">
        <v>2.0499999999999994</v>
      </c>
    </row>
    <row r="314" spans="1:3" x14ac:dyDescent="0.15">
      <c r="A314" t="str">
        <f t="shared" si="5"/>
        <v>11</v>
      </c>
      <c r="B314" t="s">
        <v>368</v>
      </c>
      <c r="C314">
        <v>3.4624999999999999</v>
      </c>
    </row>
    <row r="315" spans="1:3" x14ac:dyDescent="0.15">
      <c r="A315" t="str">
        <f t="shared" si="5"/>
        <v>11</v>
      </c>
      <c r="B315" t="s">
        <v>369</v>
      </c>
      <c r="C315">
        <v>3.5958333333333332</v>
      </c>
    </row>
    <row r="316" spans="1:3" x14ac:dyDescent="0.15">
      <c r="A316" t="str">
        <f t="shared" si="5"/>
        <v>11</v>
      </c>
      <c r="B316" t="s">
        <v>370</v>
      </c>
      <c r="C316">
        <v>4.270833333333333</v>
      </c>
    </row>
    <row r="317" spans="1:3" x14ac:dyDescent="0.15">
      <c r="A317" t="str">
        <f t="shared" si="5"/>
        <v>11</v>
      </c>
      <c r="B317" t="s">
        <v>371</v>
      </c>
      <c r="C317">
        <v>8.4333333333333336</v>
      </c>
    </row>
    <row r="318" spans="1:3" x14ac:dyDescent="0.15">
      <c r="A318" t="str">
        <f t="shared" si="5"/>
        <v>11</v>
      </c>
      <c r="B318" t="s">
        <v>372</v>
      </c>
      <c r="C318">
        <v>8.2916666666666661</v>
      </c>
    </row>
    <row r="319" spans="1:3" x14ac:dyDescent="0.15">
      <c r="A319" t="str">
        <f t="shared" si="5"/>
        <v>11</v>
      </c>
      <c r="B319" t="s">
        <v>373</v>
      </c>
      <c r="C319">
        <v>6.8708333333333327</v>
      </c>
    </row>
    <row r="320" spans="1:3" x14ac:dyDescent="0.15">
      <c r="A320" t="str">
        <f t="shared" si="5"/>
        <v>11</v>
      </c>
      <c r="B320" t="s">
        <v>374</v>
      </c>
      <c r="C320">
        <v>7.3208333333333329</v>
      </c>
    </row>
    <row r="321" spans="1:3" x14ac:dyDescent="0.15">
      <c r="A321" t="str">
        <f t="shared" si="5"/>
        <v>11</v>
      </c>
      <c r="B321" t="s">
        <v>375</v>
      </c>
      <c r="C321">
        <v>1.4500000000000004</v>
      </c>
    </row>
    <row r="322" spans="1:3" x14ac:dyDescent="0.15">
      <c r="A322" t="str">
        <f t="shared" si="5"/>
        <v>11</v>
      </c>
      <c r="B322" t="s">
        <v>376</v>
      </c>
      <c r="C322">
        <v>3.2166666666666668</v>
      </c>
    </row>
    <row r="323" spans="1:3" x14ac:dyDescent="0.15">
      <c r="A323" t="str">
        <f t="shared" ref="A323:A366" si="6">RIGHT(B323,2)</f>
        <v>11</v>
      </c>
      <c r="B323" t="s">
        <v>377</v>
      </c>
      <c r="C323">
        <v>3.4208333333333325</v>
      </c>
    </row>
    <row r="324" spans="1:3" x14ac:dyDescent="0.15">
      <c r="A324" t="str">
        <f t="shared" si="6"/>
        <v>11</v>
      </c>
      <c r="B324" t="s">
        <v>378</v>
      </c>
      <c r="C324">
        <v>1.8666666666666663</v>
      </c>
    </row>
    <row r="325" spans="1:3" x14ac:dyDescent="0.15">
      <c r="A325" t="str">
        <f t="shared" si="6"/>
        <v>11</v>
      </c>
      <c r="B325" t="s">
        <v>379</v>
      </c>
      <c r="C325">
        <v>1.958333333333333</v>
      </c>
    </row>
    <row r="326" spans="1:3" x14ac:dyDescent="0.15">
      <c r="A326" t="str">
        <f t="shared" si="6"/>
        <v>11</v>
      </c>
      <c r="B326" t="s">
        <v>380</v>
      </c>
      <c r="C326">
        <v>4.1375000000000002</v>
      </c>
    </row>
    <row r="327" spans="1:3" x14ac:dyDescent="0.15">
      <c r="A327" t="str">
        <f t="shared" si="6"/>
        <v>11</v>
      </c>
      <c r="B327" t="s">
        <v>381</v>
      </c>
      <c r="C327">
        <v>3.85</v>
      </c>
    </row>
    <row r="328" spans="1:3" x14ac:dyDescent="0.15">
      <c r="A328" t="str">
        <f t="shared" si="6"/>
        <v>11</v>
      </c>
      <c r="B328" t="s">
        <v>382</v>
      </c>
      <c r="C328">
        <v>2.0583333333333336</v>
      </c>
    </row>
    <row r="329" spans="1:3" x14ac:dyDescent="0.15">
      <c r="A329" t="str">
        <f t="shared" si="6"/>
        <v>11</v>
      </c>
      <c r="B329" t="s">
        <v>383</v>
      </c>
      <c r="C329">
        <v>-0.74583333333333346</v>
      </c>
    </row>
    <row r="330" spans="1:3" x14ac:dyDescent="0.15">
      <c r="A330" t="str">
        <f t="shared" si="6"/>
        <v>11</v>
      </c>
      <c r="B330" t="s">
        <v>384</v>
      </c>
      <c r="C330">
        <v>-1.3916666666666666</v>
      </c>
    </row>
    <row r="331" spans="1:3" x14ac:dyDescent="0.15">
      <c r="A331" t="str">
        <f t="shared" si="6"/>
        <v>11</v>
      </c>
      <c r="B331" t="s">
        <v>385</v>
      </c>
      <c r="C331">
        <v>-2.9166666666666661</v>
      </c>
    </row>
    <row r="332" spans="1:3" x14ac:dyDescent="0.15">
      <c r="A332" t="str">
        <f t="shared" si="6"/>
        <v>11</v>
      </c>
      <c r="B332" t="s">
        <v>386</v>
      </c>
      <c r="C332">
        <v>-2.8833333333333329</v>
      </c>
    </row>
    <row r="333" spans="1:3" x14ac:dyDescent="0.15">
      <c r="A333" t="str">
        <f t="shared" si="6"/>
        <v>11</v>
      </c>
      <c r="B333" t="s">
        <v>387</v>
      </c>
      <c r="C333">
        <v>-2.6791666666666667</v>
      </c>
    </row>
    <row r="334" spans="1:3" x14ac:dyDescent="0.15">
      <c r="A334" t="str">
        <f t="shared" si="6"/>
        <v>11</v>
      </c>
      <c r="B334" t="s">
        <v>388</v>
      </c>
      <c r="C334">
        <v>-2.6916666666666669</v>
      </c>
    </row>
    <row r="335" spans="1:3" x14ac:dyDescent="0.15">
      <c r="A335" t="str">
        <f t="shared" si="6"/>
        <v>11</v>
      </c>
      <c r="B335" t="s">
        <v>389</v>
      </c>
      <c r="C335">
        <v>-6.375</v>
      </c>
    </row>
    <row r="336" spans="1:3" x14ac:dyDescent="0.15">
      <c r="A336" t="str">
        <f t="shared" si="6"/>
        <v>12</v>
      </c>
      <c r="B336" t="s">
        <v>390</v>
      </c>
      <c r="C336">
        <v>2.7916666666666661</v>
      </c>
    </row>
    <row r="337" spans="1:3" x14ac:dyDescent="0.15">
      <c r="A337" t="str">
        <f t="shared" si="6"/>
        <v>12</v>
      </c>
      <c r="B337" t="s">
        <v>391</v>
      </c>
      <c r="C337">
        <v>-0.18333333333333326</v>
      </c>
    </row>
    <row r="338" spans="1:3" x14ac:dyDescent="0.15">
      <c r="A338" t="str">
        <f t="shared" si="6"/>
        <v>12</v>
      </c>
      <c r="B338" t="s">
        <v>392</v>
      </c>
      <c r="C338">
        <v>3.587499999999999</v>
      </c>
    </row>
    <row r="339" spans="1:3" x14ac:dyDescent="0.15">
      <c r="A339" t="str">
        <f t="shared" si="6"/>
        <v>12</v>
      </c>
      <c r="B339" t="s">
        <v>393</v>
      </c>
      <c r="C339">
        <v>5.2833333333333341</v>
      </c>
    </row>
    <row r="340" spans="1:3" x14ac:dyDescent="0.15">
      <c r="A340" t="str">
        <f t="shared" si="6"/>
        <v>12</v>
      </c>
      <c r="B340" t="s">
        <v>394</v>
      </c>
      <c r="C340">
        <v>3.4750000000000001</v>
      </c>
    </row>
    <row r="341" spans="1:3" x14ac:dyDescent="0.15">
      <c r="A341" t="str">
        <f t="shared" si="6"/>
        <v>12</v>
      </c>
      <c r="B341" t="s">
        <v>395</v>
      </c>
      <c r="C341">
        <v>5.1416666666666666</v>
      </c>
    </row>
    <row r="342" spans="1:3" x14ac:dyDescent="0.15">
      <c r="A342" t="str">
        <f t="shared" si="6"/>
        <v>12</v>
      </c>
      <c r="B342" t="s">
        <v>396</v>
      </c>
      <c r="C342">
        <v>5.8666666666666671</v>
      </c>
    </row>
    <row r="343" spans="1:3" x14ac:dyDescent="0.15">
      <c r="A343" t="str">
        <f t="shared" si="6"/>
        <v>12</v>
      </c>
      <c r="B343" t="s">
        <v>397</v>
      </c>
      <c r="C343">
        <v>5.4083333333333341</v>
      </c>
    </row>
    <row r="344" spans="1:3" x14ac:dyDescent="0.15">
      <c r="A344" t="str">
        <f t="shared" si="6"/>
        <v>12</v>
      </c>
      <c r="B344" t="s">
        <v>398</v>
      </c>
      <c r="C344">
        <v>4.8</v>
      </c>
    </row>
    <row r="345" spans="1:3" x14ac:dyDescent="0.15">
      <c r="A345" t="str">
        <f t="shared" si="6"/>
        <v>12</v>
      </c>
      <c r="B345" t="s">
        <v>399</v>
      </c>
      <c r="C345">
        <v>4.9083333333333332</v>
      </c>
    </row>
    <row r="346" spans="1:3" x14ac:dyDescent="0.15">
      <c r="A346" t="str">
        <f t="shared" si="6"/>
        <v>12</v>
      </c>
      <c r="B346" t="s">
        <v>400</v>
      </c>
      <c r="C346">
        <v>3.6374999999999993</v>
      </c>
    </row>
    <row r="347" spans="1:3" x14ac:dyDescent="0.15">
      <c r="A347" t="str">
        <f t="shared" si="6"/>
        <v>12</v>
      </c>
      <c r="B347" t="s">
        <v>401</v>
      </c>
      <c r="C347">
        <v>1.8666666666666665</v>
      </c>
    </row>
    <row r="348" spans="1:3" x14ac:dyDescent="0.15">
      <c r="A348" t="str">
        <f t="shared" si="6"/>
        <v>12</v>
      </c>
      <c r="B348" t="s">
        <v>402</v>
      </c>
      <c r="C348">
        <v>-2.5000000000000046E-2</v>
      </c>
    </row>
    <row r="349" spans="1:3" x14ac:dyDescent="0.15">
      <c r="A349" t="str">
        <f t="shared" si="6"/>
        <v>12</v>
      </c>
      <c r="B349" t="s">
        <v>403</v>
      </c>
      <c r="C349">
        <v>0.10833333333333332</v>
      </c>
    </row>
    <row r="350" spans="1:3" x14ac:dyDescent="0.15">
      <c r="A350" t="str">
        <f t="shared" si="6"/>
        <v>12</v>
      </c>
      <c r="B350" t="s">
        <v>404</v>
      </c>
      <c r="C350">
        <v>0.75833333333333341</v>
      </c>
    </row>
    <row r="351" spans="1:3" x14ac:dyDescent="0.15">
      <c r="A351" t="str">
        <f t="shared" si="6"/>
        <v>12</v>
      </c>
      <c r="B351" t="s">
        <v>405</v>
      </c>
      <c r="C351">
        <v>-1.4802973661668753E-16</v>
      </c>
    </row>
    <row r="352" spans="1:3" x14ac:dyDescent="0.15">
      <c r="A352" t="str">
        <f t="shared" si="6"/>
        <v>12</v>
      </c>
      <c r="B352" t="s">
        <v>406</v>
      </c>
      <c r="C352">
        <v>-4.2500000000000009</v>
      </c>
    </row>
    <row r="353" spans="1:3" x14ac:dyDescent="0.15">
      <c r="A353" t="str">
        <f t="shared" si="6"/>
        <v>12</v>
      </c>
      <c r="B353" t="s">
        <v>407</v>
      </c>
      <c r="C353">
        <v>-3.6458333333333339</v>
      </c>
    </row>
    <row r="354" spans="1:3" x14ac:dyDescent="0.15">
      <c r="A354" t="str">
        <f t="shared" si="6"/>
        <v>12</v>
      </c>
      <c r="B354" t="s">
        <v>408</v>
      </c>
      <c r="C354">
        <v>-8.4124999999999996</v>
      </c>
    </row>
    <row r="355" spans="1:3" x14ac:dyDescent="0.15">
      <c r="A355" t="str">
        <f t="shared" si="6"/>
        <v>12</v>
      </c>
      <c r="B355" t="s">
        <v>409</v>
      </c>
      <c r="C355">
        <v>-6.9458333333333337</v>
      </c>
    </row>
    <row r="356" spans="1:3" x14ac:dyDescent="0.15">
      <c r="A356" t="str">
        <f t="shared" si="6"/>
        <v>12</v>
      </c>
      <c r="B356" t="s">
        <v>410</v>
      </c>
      <c r="C356">
        <v>-8.8833333333333311</v>
      </c>
    </row>
    <row r="357" spans="1:3" x14ac:dyDescent="0.15">
      <c r="A357" t="str">
        <f t="shared" si="6"/>
        <v>12</v>
      </c>
      <c r="B357" t="s">
        <v>411</v>
      </c>
      <c r="C357">
        <v>-0.9291666666666667</v>
      </c>
    </row>
    <row r="358" spans="1:3" x14ac:dyDescent="0.15">
      <c r="A358" t="str">
        <f t="shared" si="6"/>
        <v>12</v>
      </c>
      <c r="B358" t="s">
        <v>412</v>
      </c>
      <c r="C358">
        <v>1.1625000000000001</v>
      </c>
    </row>
    <row r="359" spans="1:3" x14ac:dyDescent="0.15">
      <c r="A359" t="str">
        <f t="shared" si="6"/>
        <v>12</v>
      </c>
      <c r="B359" t="s">
        <v>413</v>
      </c>
      <c r="C359">
        <v>8.7500000000000022E-2</v>
      </c>
    </row>
    <row r="360" spans="1:3" x14ac:dyDescent="0.15">
      <c r="A360" t="str">
        <f t="shared" si="6"/>
        <v>12</v>
      </c>
      <c r="B360" t="s">
        <v>414</v>
      </c>
      <c r="C360">
        <v>1.7000000000000004</v>
      </c>
    </row>
    <row r="361" spans="1:3" x14ac:dyDescent="0.15">
      <c r="A361" t="str">
        <f t="shared" si="6"/>
        <v>12</v>
      </c>
      <c r="B361" t="s">
        <v>415</v>
      </c>
      <c r="C361">
        <v>2.25</v>
      </c>
    </row>
    <row r="362" spans="1:3" x14ac:dyDescent="0.15">
      <c r="A362" t="str">
        <f t="shared" si="6"/>
        <v>12</v>
      </c>
      <c r="B362" t="s">
        <v>416</v>
      </c>
      <c r="C362">
        <v>3.6916666666666664</v>
      </c>
    </row>
    <row r="363" spans="1:3" x14ac:dyDescent="0.15">
      <c r="A363" t="str">
        <f t="shared" si="6"/>
        <v>12</v>
      </c>
      <c r="B363" t="s">
        <v>417</v>
      </c>
      <c r="C363">
        <v>2.020833333333333</v>
      </c>
    </row>
    <row r="364" spans="1:3" x14ac:dyDescent="0.15">
      <c r="A364" t="str">
        <f t="shared" si="6"/>
        <v>12</v>
      </c>
      <c r="B364" t="s">
        <v>418</v>
      </c>
      <c r="C364">
        <v>0.12083333333333335</v>
      </c>
    </row>
    <row r="365" spans="1:3" x14ac:dyDescent="0.15">
      <c r="A365" t="str">
        <f t="shared" si="6"/>
        <v>12</v>
      </c>
      <c r="B365" t="s">
        <v>419</v>
      </c>
      <c r="C365">
        <v>-1.5083333333333335</v>
      </c>
    </row>
    <row r="366" spans="1:3" x14ac:dyDescent="0.15">
      <c r="A366" t="str">
        <f t="shared" si="6"/>
        <v>12</v>
      </c>
      <c r="B366" t="s">
        <v>420</v>
      </c>
      <c r="C366">
        <v>-3.0166666666666671</v>
      </c>
    </row>
  </sheetData>
  <autoFilter ref="E18:F18">
    <sortState ref="E19:F30">
      <sortCondition ref="F18"/>
    </sortState>
  </autoFilter>
  <pageMargins left="0.7" right="0.7" top="0.75" bottom="0.75" header="0.3" footer="0.3"/>
  <pageSetup paperSize="9" orientation="portrait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B5A817E2FEBDD4AAE9BD9B20459F3E3" ma:contentTypeVersion="19" ma:contentTypeDescription="Opret et nyt dokument." ma:contentTypeScope="" ma:versionID="2951b02e2430745176269cf870562a20">
  <xsd:schema xmlns:xsd="http://www.w3.org/2001/XMLSchema" xmlns:xs="http://www.w3.org/2001/XMLSchema" xmlns:p="http://schemas.microsoft.com/office/2006/metadata/properties" xmlns:ns2="0ab4ebbd-61ba-4f1c-a34f-34a807cfc65d" xmlns:ns3="a91b7dd8-077f-4453-9438-4210714d1ab6" targetNamespace="http://schemas.microsoft.com/office/2006/metadata/properties" ma:root="true" ma:fieldsID="0bc42c71de9276c2ec4ac02f73725906" ns2:_="" ns3:_="">
    <xsd:import namespace="0ab4ebbd-61ba-4f1c-a34f-34a807cfc65d"/>
    <xsd:import namespace="a91b7dd8-077f-4453-9438-4210714d1ab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Anvendels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b4ebbd-61ba-4f1c-a34f-34a807cfc6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Anvendelse" ma:index="18" nillable="true" ma:displayName="Anvendelse" ma:format="Dropdown" ma:internalName="Anvendelse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DO"/>
                        <xsd:enumeration value="MedlemsNyt"/>
                        <xsd:enumeration value="F&amp;E"/>
                        <xsd:enumeration value="Presse"/>
                        <xsd:enumeration value="Navne"/>
                        <xsd:enumeration value="Intern kom"/>
                        <xsd:enumeration value="Grøn Energi"/>
                        <xsd:enumeration value="Arrangementer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Billedmærker" ma:readOnly="false" ma:fieldId="{5cf76f15-5ced-4ddc-b409-7134ff3c332f}" ma:taxonomyMulti="true" ma:sspId="c7341d0e-7d72-4e38-bada-3d63affbf50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1b7dd8-077f-4453-9438-4210714d1ab6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lt med 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0682ab4e-08a6-4102-b37f-b8745d5faa48}" ma:internalName="TaxCatchAll" ma:showField="CatchAllData" ma:web="a91b7dd8-077f-4453-9438-4210714d1ab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4EBCC60-EFFD-42A4-A1E9-7A3DF4126781}"/>
</file>

<file path=customXml/itemProps2.xml><?xml version="1.0" encoding="utf-8"?>
<ds:datastoreItem xmlns:ds="http://schemas.openxmlformats.org/officeDocument/2006/customXml" ds:itemID="{F6A7F314-9384-47EE-8438-64F3A93A04E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9</vt:i4>
      </vt:variant>
    </vt:vector>
  </HeadingPairs>
  <TitlesOfParts>
    <vt:vector size="9" baseType="lpstr">
      <vt:lpstr>Tarif</vt:lpstr>
      <vt:lpstr>Eksempel</vt:lpstr>
      <vt:lpstr>Dynamisk</vt:lpstr>
      <vt:lpstr>Figurer_kronologisk</vt:lpstr>
      <vt:lpstr>Figurer_sorteret</vt:lpstr>
      <vt:lpstr>Data_sorteret</vt:lpstr>
      <vt:lpstr>Data_kronologisk</vt:lpstr>
      <vt:lpstr>Data_sæsontarif</vt:lpstr>
      <vt:lpstr>Sheet2</vt:lpstr>
    </vt:vector>
  </TitlesOfParts>
  <Company>Ramboll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Rønn</dc:creator>
  <cp:lastModifiedBy>Kate Wieck-Hansen - Dansk Fjernvarme</cp:lastModifiedBy>
  <cp:lastPrinted>2013-09-18T09:29:18Z</cp:lastPrinted>
  <dcterms:created xsi:type="dcterms:W3CDTF">2013-09-17T09:55:16Z</dcterms:created>
  <dcterms:modified xsi:type="dcterms:W3CDTF">2014-01-17T12:12:30Z</dcterms:modified>
</cp:coreProperties>
</file>